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C:\Users\May\Desktop\"/>
    </mc:Choice>
  </mc:AlternateContent>
  <xr:revisionPtr revIDLastSave="0" documentId="13_ncr:1_{26CECD04-12E5-4FB5-84BC-0A9FAEFECA83}" xr6:coauthVersionLast="47" xr6:coauthVersionMax="47" xr10:uidLastSave="{00000000-0000-0000-0000-000000000000}"/>
  <bookViews>
    <workbookView xWindow="-120" yWindow="-120" windowWidth="29040" windowHeight="15840" tabRatio="835" firstSheet="10" activeTab="10" xr2:uid="{00000000-000D-0000-FFFF-FFFF00000000}"/>
  </bookViews>
  <sheets>
    <sheet name="基本資料" sheetId="1" r:id="rId1"/>
    <sheet name="天地壁表面材暨防水粉刷" sheetId="2" r:id="rId2"/>
    <sheet name="鋼鋁門窗五金木作系統櫃" sheetId="4" r:id="rId3"/>
    <sheet name="廚具衛生設備燈具" sheetId="20" r:id="rId4"/>
    <sheet name="代購項目" sheetId="22" r:id="rId5"/>
    <sheet name="設計合約書封面 " sheetId="32" r:id="rId6"/>
    <sheet name="設計合約" sheetId="3" r:id="rId7"/>
    <sheet name="工程合約書封面" sheetId="33" r:id="rId8"/>
    <sheet name="工程合約" sheetId="29" r:id="rId9"/>
    <sheet name="附錄一" sheetId="7" r:id="rId10"/>
    <sheet name="附錄二" sheetId="8" r:id="rId11"/>
    <sheet name="附錄三" sheetId="21" r:id="rId12"/>
    <sheet name="附錄四" sheetId="9" r:id="rId13"/>
    <sheet name="附錄五" sheetId="10" r:id="rId14"/>
    <sheet name="附錄六" sheetId="15" r:id="rId15"/>
    <sheet name="驗收維修清單" sheetId="30" r:id="rId16"/>
    <sheet name="A3圖封面" sheetId="27" r:id="rId17"/>
    <sheet name="完工後維修帳" sheetId="18" r:id="rId18"/>
    <sheet name="下拉式選單設定_勿更動勿編輯" sheetId="17" r:id="rId19"/>
  </sheets>
  <definedNames>
    <definedName name="led燈條及電源">下拉式選單設定_勿更動勿編輯!$JK$3:$JP$29</definedName>
    <definedName name="LED燈條規格型號清單">下拉式選單設定_勿更動勿編輯!$JK$2:$JP$29</definedName>
    <definedName name="_xlnm.Print_Area" localSheetId="16">A3圖封面!$A$1:$JK$41</definedName>
    <definedName name="_xlnm.Print_Titles" localSheetId="16">A3圖封面!$1:$19</definedName>
    <definedName name="_xlnm.Print_Titles" localSheetId="8">工程合約!$1:$4</definedName>
    <definedName name="_xlnm.Print_Titles" localSheetId="17">完工後維修帳!$1:$7</definedName>
    <definedName name="_xlnm.Print_Titles" localSheetId="9">附錄一!$1:$6</definedName>
    <definedName name="_xlnm.Print_Titles" localSheetId="10">附錄二!$1:$6</definedName>
    <definedName name="_xlnm.Print_Titles" localSheetId="11">附錄三!$1:$6</definedName>
    <definedName name="_xlnm.Print_Titles" localSheetId="13">附錄五!$1:$7</definedName>
    <definedName name="_xlnm.Print_Titles" localSheetId="14">附錄六!$1:$5</definedName>
    <definedName name="_xlnm.Print_Titles" localSheetId="12">附錄四!$1:$7</definedName>
    <definedName name="_xlnm.Print_Titles" localSheetId="6">設計合約!$1:$4</definedName>
    <definedName name="_xlnm.Print_Titles" localSheetId="15">驗收維修清單!$1:$6</definedName>
    <definedName name="天花項目清單">OFFSET(下拉式選單設定_勿更動勿編輯!$BQ$2,,,COUNTA(下拉式選單設定_勿更動勿編輯!$BQ$2:$BQ$25))</definedName>
    <definedName name="地坪項目清單">OFFSET(下拉式選單設定_勿更動勿編輯!$CV$2,,,COUNTA(下拉式選單設定_勿更動勿編輯!$CV$2:$CV$36))</definedName>
    <definedName name="抗菌扶手" localSheetId="18">下拉式選單設定_勿更動勿編輯!$KU$3:$LB$25</definedName>
    <definedName name="防水規格型號">OFFSET(下拉式選單設定_勿更動勿編輯!$IG$2,,,COUNTA(下拉式選單設定_勿更動勿編輯!$IG$2:$JI$25))</definedName>
    <definedName name="防盜外窗雨遮花架">OFFSET(下拉式選單設定_勿更動勿編輯!$AL$2,,,COUNTA(下拉式選單設定_勿更動勿編輯!$AL$2:$AL$25))</definedName>
    <definedName name="油漆等級分類">OFFSET(下拉式選單設定_勿更動勿編輯!$EM$12,,,COUNTA(下拉式選單設定_勿更動勿編輯!$EM$12:$EM$25))</definedName>
    <definedName name="衛浴廚房設備品牌折數">OFFSET(下拉式選單設定_勿更動勿編輯!$B$2,,,COUNTA(下拉式選單設定_勿更動勿編輯!$B$2:$B$25))</definedName>
    <definedName name="踢腳板清單">OFFSET(下拉式選單設定_勿更動勿編輯!$EM$2,,,COUNTA(下拉式選單設定_勿更動勿編輯!$EM$2:$EM$8))</definedName>
    <definedName name="鋁門窗名稱">OFFSET(下拉式選單設定_勿更動勿編輯!$Q$2,,,COUNTA(下拉式選單設定_勿更動勿編輯!$Q$2:$Q$26))</definedName>
    <definedName name="壁磚項目清單">OFFSET(下拉式選單設定_勿更動勿編輯!$DR$2,,,COUNTA(下拉式選單設定_勿更動勿編輯!$DR$2:$DR$35))</definedName>
    <definedName name="辦公室門把清單">OFFSET(下拉式選單設定_勿更動勿編輯!$FL$2,,,COUNTA(下拉式選單設定_勿更動勿編輯!$FL$2:$FL$25))</definedName>
    <definedName name="鐵皮屋選項清單">OFFSET(下拉式選單設定_勿更動勿編輯!$HB$2,,,COUNTA(下拉式選單設定_勿更動勿編輯!A$2:$HB$25))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9" i="20" l="1"/>
  <c r="AY59" i="20" s="1"/>
  <c r="AM59" i="20"/>
  <c r="AQ59" i="20" s="1"/>
  <c r="AU58" i="20"/>
  <c r="AY58" i="20" s="1"/>
  <c r="AM58" i="20"/>
  <c r="AQ58" i="20" s="1"/>
  <c r="AU52" i="20"/>
  <c r="AY52" i="20" s="1"/>
  <c r="AZ412" i="8"/>
  <c r="AT412" i="8"/>
  <c r="AQ412" i="8"/>
  <c r="AI412" i="8"/>
  <c r="AE412" i="8"/>
  <c r="AT464" i="8"/>
  <c r="AQ464" i="8"/>
  <c r="AZ464" i="8" s="1"/>
  <c r="AI464" i="8"/>
  <c r="AE464" i="8"/>
  <c r="AT463" i="8"/>
  <c r="AQ463" i="8"/>
  <c r="AZ463" i="8" s="1"/>
  <c r="AI463" i="8"/>
  <c r="AE463" i="8"/>
  <c r="AT91" i="8"/>
  <c r="AQ91" i="8"/>
  <c r="AZ91" i="8" s="1"/>
  <c r="AI91" i="8"/>
  <c r="AE91" i="8"/>
  <c r="AV396" i="8"/>
  <c r="AV394" i="8"/>
  <c r="AV392" i="8"/>
  <c r="AV391" i="8"/>
  <c r="AA396" i="8"/>
  <c r="AA394" i="8"/>
  <c r="AA392" i="8"/>
  <c r="AA391" i="8"/>
  <c r="AV389" i="8"/>
  <c r="AA389" i="8"/>
  <c r="AT416" i="8"/>
  <c r="AQ416" i="8"/>
  <c r="AZ416" i="8" s="1"/>
  <c r="AI416" i="8"/>
  <c r="AE416" i="8"/>
  <c r="AT415" i="8"/>
  <c r="AQ415" i="8"/>
  <c r="AZ415" i="8" s="1"/>
  <c r="AI415" i="8"/>
  <c r="AE415" i="8"/>
  <c r="AT414" i="8"/>
  <c r="AQ414" i="8"/>
  <c r="AZ414" i="8" s="1"/>
  <c r="AI414" i="8"/>
  <c r="AE414" i="8"/>
  <c r="AT443" i="8"/>
  <c r="AQ443" i="8"/>
  <c r="AZ443" i="8" s="1"/>
  <c r="AI443" i="8"/>
  <c r="AE443" i="8"/>
  <c r="AT442" i="8"/>
  <c r="AQ442" i="8"/>
  <c r="AZ442" i="8" s="1"/>
  <c r="AI442" i="8"/>
  <c r="AE442" i="8"/>
  <c r="AT441" i="8"/>
  <c r="AQ441" i="8"/>
  <c r="AZ441" i="8" s="1"/>
  <c r="AI441" i="8"/>
  <c r="AE441" i="8"/>
  <c r="AT397" i="8"/>
  <c r="AQ397" i="8"/>
  <c r="H397" i="8"/>
  <c r="AI397" i="8" s="1"/>
  <c r="C397" i="8"/>
  <c r="AW13" i="4"/>
  <c r="AV397" i="8" s="1"/>
  <c r="AP13" i="4"/>
  <c r="AA397" i="8" s="1"/>
  <c r="AE397" i="8" s="1"/>
  <c r="W13" i="4"/>
  <c r="P397" i="8" s="1"/>
  <c r="AU27" i="20"/>
  <c r="AY27" i="20" s="1"/>
  <c r="AM27" i="20"/>
  <c r="AQ27" i="20" s="1"/>
  <c r="AQ191" i="8"/>
  <c r="AU35" i="20"/>
  <c r="AY35" i="20" s="1"/>
  <c r="AM35" i="20"/>
  <c r="AQ35" i="20" s="1"/>
  <c r="AT201" i="8"/>
  <c r="AQ201" i="8"/>
  <c r="AZ201" i="8" s="1"/>
  <c r="AI201" i="8"/>
  <c r="AE201" i="8"/>
  <c r="AZ397" i="8" l="1"/>
  <c r="AV40" i="21"/>
  <c r="AT40" i="21"/>
  <c r="AQ40" i="21"/>
  <c r="AZ40" i="21" s="1"/>
  <c r="AA40" i="21"/>
  <c r="AE40" i="21" s="1"/>
  <c r="P40" i="21"/>
  <c r="H40" i="21"/>
  <c r="AI40" i="21" s="1"/>
  <c r="C40" i="21"/>
  <c r="AM55" i="22"/>
  <c r="V25" i="8"/>
  <c r="AT437" i="8"/>
  <c r="AQ437" i="8"/>
  <c r="AZ437" i="8" s="1"/>
  <c r="AI437" i="8"/>
  <c r="AE437" i="8"/>
  <c r="AT436" i="8"/>
  <c r="AQ436" i="8"/>
  <c r="AZ436" i="8" s="1"/>
  <c r="AI436" i="8"/>
  <c r="AE436" i="8"/>
  <c r="AT435" i="8"/>
  <c r="AQ435" i="8"/>
  <c r="AZ435" i="8" s="1"/>
  <c r="AI435" i="8"/>
  <c r="AE435" i="8"/>
  <c r="AT434" i="8"/>
  <c r="AQ434" i="8"/>
  <c r="AZ434" i="8" s="1"/>
  <c r="AI434" i="8"/>
  <c r="AE434" i="8"/>
  <c r="AT433" i="8"/>
  <c r="AQ433" i="8"/>
  <c r="AZ433" i="8" s="1"/>
  <c r="AI433" i="8"/>
  <c r="AE433" i="8"/>
  <c r="AT432" i="8"/>
  <c r="AQ432" i="8"/>
  <c r="AZ432" i="8" s="1"/>
  <c r="AI432" i="8"/>
  <c r="AE432" i="8"/>
  <c r="AT411" i="8"/>
  <c r="AQ411" i="8"/>
  <c r="AZ411" i="8" s="1"/>
  <c r="AI411" i="8"/>
  <c r="AE411" i="8"/>
  <c r="AT409" i="8"/>
  <c r="AQ409" i="8"/>
  <c r="AZ409" i="8" s="1"/>
  <c r="AI409" i="8"/>
  <c r="AE409" i="8"/>
  <c r="AT300" i="8"/>
  <c r="AI300" i="8"/>
  <c r="AQ300" i="8"/>
  <c r="AZ300" i="8" s="1"/>
  <c r="V134" i="8"/>
  <c r="AT259" i="8"/>
  <c r="AQ259" i="8"/>
  <c r="AZ259" i="8" s="1"/>
  <c r="AI259" i="8"/>
  <c r="AE259" i="8"/>
  <c r="AY38" i="20"/>
  <c r="AQ38" i="20"/>
  <c r="AY34" i="20"/>
  <c r="AQ34" i="20"/>
  <c r="AQ30" i="20"/>
  <c r="AZ87" i="8"/>
  <c r="BL87" i="8" s="1"/>
  <c r="AT428" i="8"/>
  <c r="AQ428" i="8"/>
  <c r="AI428" i="8"/>
  <c r="AT404" i="8"/>
  <c r="AQ404" i="8"/>
  <c r="AZ404" i="8" s="1"/>
  <c r="AI404" i="8"/>
  <c r="AE404" i="8"/>
  <c r="AT84" i="21"/>
  <c r="AQ84" i="21"/>
  <c r="AZ84" i="21" s="1"/>
  <c r="AI84" i="21"/>
  <c r="AE84" i="21"/>
  <c r="AI74" i="21"/>
  <c r="E74" i="21"/>
  <c r="AT48" i="21"/>
  <c r="AQ48" i="21"/>
  <c r="AZ48" i="21" s="1"/>
  <c r="BL48" i="21" s="1"/>
  <c r="AI48" i="21"/>
  <c r="AE48" i="21"/>
  <c r="AT408" i="8"/>
  <c r="AQ408" i="8"/>
  <c r="AZ408" i="8" s="1"/>
  <c r="AI408" i="8"/>
  <c r="AE408" i="8"/>
  <c r="AT407" i="8"/>
  <c r="AQ407" i="8"/>
  <c r="AZ407" i="8" s="1"/>
  <c r="AI407" i="8"/>
  <c r="AE407" i="8"/>
  <c r="AT406" i="8"/>
  <c r="AQ406" i="8"/>
  <c r="AZ406" i="8" s="1"/>
  <c r="AI406" i="8"/>
  <c r="AE406" i="8"/>
  <c r="V381" i="8"/>
  <c r="V301" i="8" s="1"/>
  <c r="AT345" i="8"/>
  <c r="AQ345" i="8"/>
  <c r="P345" i="8"/>
  <c r="AT344" i="8"/>
  <c r="AQ344" i="8"/>
  <c r="P344" i="8"/>
  <c r="AT343" i="8"/>
  <c r="AQ343" i="8"/>
  <c r="P343" i="8"/>
  <c r="C343" i="8"/>
  <c r="AY101" i="20"/>
  <c r="AV345" i="8" s="1"/>
  <c r="AQ101" i="20"/>
  <c r="AA345" i="8" s="1"/>
  <c r="AE345" i="8" s="1"/>
  <c r="R101" i="20"/>
  <c r="N101" i="20"/>
  <c r="F101" i="20"/>
  <c r="H345" i="8" s="1"/>
  <c r="AI345" i="8" s="1"/>
  <c r="AY100" i="20"/>
  <c r="AV344" i="8" s="1"/>
  <c r="R100" i="20"/>
  <c r="N100" i="20"/>
  <c r="F100" i="20"/>
  <c r="H344" i="8" s="1"/>
  <c r="AI344" i="8" s="1"/>
  <c r="A100" i="20"/>
  <c r="A101" i="20" s="1"/>
  <c r="C345" i="8" s="1"/>
  <c r="AY99" i="20"/>
  <c r="AV343" i="8" s="1"/>
  <c r="R99" i="20"/>
  <c r="N99" i="20"/>
  <c r="F99" i="20"/>
  <c r="H343" i="8" s="1"/>
  <c r="AI343" i="8" s="1"/>
  <c r="AT324" i="8"/>
  <c r="AQ324" i="8"/>
  <c r="P324" i="8"/>
  <c r="H324" i="8"/>
  <c r="AI324" i="8" s="1"/>
  <c r="C324" i="8"/>
  <c r="AT258" i="8"/>
  <c r="AQ258" i="8"/>
  <c r="AZ258" i="8" s="1"/>
  <c r="AI258" i="8"/>
  <c r="AE258" i="8"/>
  <c r="AT130" i="8"/>
  <c r="AQ130" i="8"/>
  <c r="AZ130" i="8" s="1"/>
  <c r="AE130" i="8"/>
  <c r="P130" i="8"/>
  <c r="AI130" i="8"/>
  <c r="AT95" i="8"/>
  <c r="AQ95" i="8"/>
  <c r="AZ95" i="8" s="1"/>
  <c r="AI95" i="8"/>
  <c r="AE95" i="8"/>
  <c r="AA98" i="8"/>
  <c r="AV98" i="8"/>
  <c r="AT395" i="8"/>
  <c r="AQ395" i="8"/>
  <c r="H395" i="8"/>
  <c r="AI395" i="8" s="1"/>
  <c r="C395" i="8"/>
  <c r="AW16" i="4"/>
  <c r="AV395" i="8" s="1"/>
  <c r="AP16" i="4"/>
  <c r="AA395" i="8" s="1"/>
  <c r="AE395" i="8" s="1"/>
  <c r="W16" i="4"/>
  <c r="P395" i="8" s="1"/>
  <c r="AT393" i="8"/>
  <c r="AQ393" i="8"/>
  <c r="H393" i="8"/>
  <c r="AI393" i="8" s="1"/>
  <c r="C393" i="8"/>
  <c r="AW14" i="4"/>
  <c r="AV393" i="8" s="1"/>
  <c r="AP14" i="4"/>
  <c r="AA393" i="8" s="1"/>
  <c r="AE393" i="8" s="1"/>
  <c r="W14" i="4"/>
  <c r="P393" i="8" s="1"/>
  <c r="AT389" i="8"/>
  <c r="AQ389" i="8"/>
  <c r="H389" i="8"/>
  <c r="AI389" i="8" s="1"/>
  <c r="AT390" i="8"/>
  <c r="AQ390" i="8"/>
  <c r="H390" i="8"/>
  <c r="AI390" i="8" s="1"/>
  <c r="C390" i="8"/>
  <c r="AW9" i="4"/>
  <c r="AV390" i="8" s="1"/>
  <c r="AP9" i="4"/>
  <c r="AA390" i="8" s="1"/>
  <c r="AE390" i="8" s="1"/>
  <c r="W9" i="4"/>
  <c r="P390" i="8" s="1"/>
  <c r="AT374" i="8"/>
  <c r="AQ374" i="8"/>
  <c r="P374" i="8"/>
  <c r="AT373" i="8"/>
  <c r="AQ373" i="8"/>
  <c r="P373" i="8"/>
  <c r="C373" i="8"/>
  <c r="AY127" i="20"/>
  <c r="AV374" i="8" s="1"/>
  <c r="R127" i="20"/>
  <c r="N127" i="20"/>
  <c r="F127" i="20"/>
  <c r="H374" i="8" s="1"/>
  <c r="AI374" i="8" s="1"/>
  <c r="A127" i="20"/>
  <c r="C374" i="8" s="1"/>
  <c r="AY126" i="20"/>
  <c r="AV373" i="8" s="1"/>
  <c r="R126" i="20"/>
  <c r="N126" i="20"/>
  <c r="F126" i="20"/>
  <c r="H373" i="8" s="1"/>
  <c r="AI373" i="8" s="1"/>
  <c r="AT364" i="8"/>
  <c r="AQ364" i="8"/>
  <c r="P364" i="8"/>
  <c r="AT363" i="8"/>
  <c r="AQ363" i="8"/>
  <c r="P363" i="8"/>
  <c r="C363" i="8"/>
  <c r="AY117" i="20"/>
  <c r="AV364" i="8" s="1"/>
  <c r="R117" i="20"/>
  <c r="N117" i="20"/>
  <c r="F117" i="20"/>
  <c r="H364" i="8" s="1"/>
  <c r="AI364" i="8" s="1"/>
  <c r="A117" i="20"/>
  <c r="C364" i="8" s="1"/>
  <c r="AY116" i="20"/>
  <c r="AV363" i="8" s="1"/>
  <c r="R116" i="20"/>
  <c r="N116" i="20"/>
  <c r="F116" i="20"/>
  <c r="H363" i="8" s="1"/>
  <c r="AI363" i="8" s="1"/>
  <c r="AT352" i="8"/>
  <c r="AQ352" i="8"/>
  <c r="P352" i="8"/>
  <c r="AT351" i="8"/>
  <c r="AQ351" i="8"/>
  <c r="P351" i="8"/>
  <c r="C351" i="8"/>
  <c r="AY105" i="20"/>
  <c r="AV352" i="8" s="1"/>
  <c r="R105" i="20"/>
  <c r="N105" i="20"/>
  <c r="F105" i="20"/>
  <c r="H352" i="8" s="1"/>
  <c r="AI352" i="8" s="1"/>
  <c r="A105" i="20"/>
  <c r="C352" i="8" s="1"/>
  <c r="AY104" i="20"/>
  <c r="AV351" i="8" s="1"/>
  <c r="R104" i="20"/>
  <c r="N104" i="20"/>
  <c r="F104" i="20"/>
  <c r="H351" i="8" s="1"/>
  <c r="AI351" i="8" s="1"/>
  <c r="AT348" i="8"/>
  <c r="AQ348" i="8"/>
  <c r="P348" i="8"/>
  <c r="AY98" i="20"/>
  <c r="AV348" i="8" s="1"/>
  <c r="AQ98" i="20"/>
  <c r="AA348" i="8" s="1"/>
  <c r="AE348" i="8" s="1"/>
  <c r="R98" i="20"/>
  <c r="N98" i="20"/>
  <c r="F98" i="20"/>
  <c r="H348" i="8" s="1"/>
  <c r="AI348" i="8" s="1"/>
  <c r="AT336" i="8"/>
  <c r="AQ336" i="8"/>
  <c r="P336" i="8"/>
  <c r="AT335" i="8"/>
  <c r="AQ335" i="8"/>
  <c r="P335" i="8"/>
  <c r="C335" i="8"/>
  <c r="AY89" i="20"/>
  <c r="AV336" i="8" s="1"/>
  <c r="R89" i="20"/>
  <c r="N89" i="20"/>
  <c r="F89" i="20"/>
  <c r="H336" i="8" s="1"/>
  <c r="AI336" i="8" s="1"/>
  <c r="A89" i="20"/>
  <c r="C336" i="8" s="1"/>
  <c r="AY88" i="20"/>
  <c r="AV335" i="8" s="1"/>
  <c r="R88" i="20"/>
  <c r="N88" i="20"/>
  <c r="F88" i="20"/>
  <c r="H335" i="8" s="1"/>
  <c r="AI335" i="8" s="1"/>
  <c r="KH10" i="17"/>
  <c r="KH29" i="17"/>
  <c r="KH28" i="17"/>
  <c r="AQ100" i="20" s="1"/>
  <c r="AA344" i="8" s="1"/>
  <c r="AE344" i="8" s="1"/>
  <c r="KH27" i="17"/>
  <c r="AQ89" i="20" s="1"/>
  <c r="AA336" i="8" s="1"/>
  <c r="AE336" i="8" s="1"/>
  <c r="KH4" i="17"/>
  <c r="KH5" i="17"/>
  <c r="KH6" i="17"/>
  <c r="KH7" i="17"/>
  <c r="KH8" i="17"/>
  <c r="KH9" i="17"/>
  <c r="AQ82" i="20" s="1"/>
  <c r="AA329" i="8" s="1"/>
  <c r="AE329" i="8" s="1"/>
  <c r="KH11" i="17"/>
  <c r="KH12" i="17"/>
  <c r="KH13" i="17"/>
  <c r="AQ86" i="20" s="1"/>
  <c r="AA333" i="8" s="1"/>
  <c r="AE333" i="8" s="1"/>
  <c r="KH3" i="17"/>
  <c r="KH26" i="17"/>
  <c r="KH25" i="17"/>
  <c r="AQ127" i="20" s="1"/>
  <c r="AA374" i="8" s="1"/>
  <c r="AE374" i="8" s="1"/>
  <c r="KH24" i="17"/>
  <c r="AQ105" i="20" s="1"/>
  <c r="AA352" i="8" s="1"/>
  <c r="AE352" i="8" s="1"/>
  <c r="A87" i="20"/>
  <c r="C334" i="8" s="1"/>
  <c r="AT332" i="8"/>
  <c r="AQ332" i="8"/>
  <c r="P332" i="8"/>
  <c r="AT331" i="8"/>
  <c r="AQ331" i="8"/>
  <c r="P331" i="8"/>
  <c r="C331" i="8"/>
  <c r="AT330" i="8"/>
  <c r="AQ330" i="8"/>
  <c r="P330" i="8"/>
  <c r="AT329" i="8"/>
  <c r="AQ329" i="8"/>
  <c r="P329" i="8"/>
  <c r="C329" i="8"/>
  <c r="AT328" i="8"/>
  <c r="AQ328" i="8"/>
  <c r="P328" i="8"/>
  <c r="C328" i="8"/>
  <c r="AY82" i="20"/>
  <c r="AV329" i="8" s="1"/>
  <c r="R82" i="20"/>
  <c r="N82" i="20"/>
  <c r="F82" i="20"/>
  <c r="H329" i="8" s="1"/>
  <c r="AI329" i="8" s="1"/>
  <c r="AY83" i="20"/>
  <c r="AV330" i="8" s="1"/>
  <c r="R83" i="20"/>
  <c r="N83" i="20"/>
  <c r="F83" i="20"/>
  <c r="H330" i="8" s="1"/>
  <c r="AI330" i="8" s="1"/>
  <c r="C330" i="8"/>
  <c r="AY81" i="20"/>
  <c r="AV328" i="8" s="1"/>
  <c r="R81" i="20"/>
  <c r="N81" i="20"/>
  <c r="F81" i="20"/>
  <c r="H328" i="8" s="1"/>
  <c r="AI328" i="8" s="1"/>
  <c r="AT334" i="8"/>
  <c r="AQ334" i="8"/>
  <c r="P334" i="8"/>
  <c r="AT333" i="8"/>
  <c r="AQ333" i="8"/>
  <c r="P333" i="8"/>
  <c r="C333" i="8"/>
  <c r="AY87" i="20"/>
  <c r="AV334" i="8" s="1"/>
  <c r="R87" i="20"/>
  <c r="N87" i="20"/>
  <c r="F87" i="20"/>
  <c r="H334" i="8" s="1"/>
  <c r="AI334" i="8" s="1"/>
  <c r="AY86" i="20"/>
  <c r="AV333" i="8" s="1"/>
  <c r="R86" i="20"/>
  <c r="N86" i="20"/>
  <c r="F86" i="20"/>
  <c r="H333" i="8" s="1"/>
  <c r="AI333" i="8" s="1"/>
  <c r="AT326" i="8"/>
  <c r="AQ326" i="8"/>
  <c r="P326" i="8"/>
  <c r="C326" i="8"/>
  <c r="AY79" i="20"/>
  <c r="AV326" i="8" s="1"/>
  <c r="R79" i="20"/>
  <c r="N79" i="20"/>
  <c r="F79" i="20"/>
  <c r="H326" i="8" s="1"/>
  <c r="AI326" i="8" s="1"/>
  <c r="AV69" i="21"/>
  <c r="AT69" i="21"/>
  <c r="AQ69" i="21"/>
  <c r="AA69" i="21"/>
  <c r="AE69" i="21" s="1"/>
  <c r="P69" i="21"/>
  <c r="H69" i="21"/>
  <c r="AI69" i="21" s="1"/>
  <c r="C69" i="21"/>
  <c r="R28" i="22"/>
  <c r="N28" i="22"/>
  <c r="AT176" i="8"/>
  <c r="AQ176" i="8"/>
  <c r="AZ176" i="8" s="1"/>
  <c r="AI176" i="8"/>
  <c r="AE176" i="8"/>
  <c r="AM56" i="22"/>
  <c r="AM54" i="22"/>
  <c r="AT291" i="8"/>
  <c r="AQ291" i="8"/>
  <c r="AZ291" i="8" s="1"/>
  <c r="AI291" i="8"/>
  <c r="AE291" i="8"/>
  <c r="AT290" i="8"/>
  <c r="AQ290" i="8"/>
  <c r="AZ290" i="8" s="1"/>
  <c r="AI290" i="8"/>
  <c r="AE290" i="8"/>
  <c r="AT173" i="8"/>
  <c r="AQ173" i="8"/>
  <c r="AZ173" i="8" s="1"/>
  <c r="AI173" i="8"/>
  <c r="AE173" i="8"/>
  <c r="AT175" i="8"/>
  <c r="AQ175" i="8"/>
  <c r="AZ175" i="8" s="1"/>
  <c r="AI175" i="8"/>
  <c r="AE175" i="8"/>
  <c r="AT172" i="8"/>
  <c r="AQ172" i="8"/>
  <c r="AZ172" i="8" s="1"/>
  <c r="AI172" i="8"/>
  <c r="AE172" i="8"/>
  <c r="AT171" i="8"/>
  <c r="AQ171" i="8"/>
  <c r="AZ171" i="8" s="1"/>
  <c r="AI171" i="8"/>
  <c r="AE171" i="8"/>
  <c r="AT174" i="8"/>
  <c r="AQ174" i="8"/>
  <c r="AZ174" i="8" s="1"/>
  <c r="AI174" i="8"/>
  <c r="AE174" i="8"/>
  <c r="AT166" i="8"/>
  <c r="AQ166" i="8"/>
  <c r="AZ166" i="8" s="1"/>
  <c r="AI166" i="8"/>
  <c r="AE166" i="8"/>
  <c r="AT165" i="8"/>
  <c r="AQ165" i="8"/>
  <c r="AZ165" i="8" s="1"/>
  <c r="AI165" i="8"/>
  <c r="AE165" i="8"/>
  <c r="AT170" i="8"/>
  <c r="AQ170" i="8"/>
  <c r="AZ170" i="8" s="1"/>
  <c r="AI170" i="8"/>
  <c r="AE170" i="8"/>
  <c r="AT167" i="8"/>
  <c r="AQ167" i="8"/>
  <c r="AZ167" i="8" s="1"/>
  <c r="AI167" i="8"/>
  <c r="AE167" i="8"/>
  <c r="AT164" i="8"/>
  <c r="AQ164" i="8"/>
  <c r="AZ164" i="8" s="1"/>
  <c r="AI164" i="8"/>
  <c r="AE164" i="8"/>
  <c r="AT163" i="8"/>
  <c r="AQ163" i="8"/>
  <c r="AZ163" i="8" s="1"/>
  <c r="AI163" i="8"/>
  <c r="AE163" i="8"/>
  <c r="AT162" i="8"/>
  <c r="AQ162" i="8"/>
  <c r="AZ162" i="8" s="1"/>
  <c r="AI162" i="8"/>
  <c r="AE162" i="8"/>
  <c r="AT169" i="8"/>
  <c r="AQ169" i="8"/>
  <c r="AZ169" i="8" s="1"/>
  <c r="AI169" i="8"/>
  <c r="AE169" i="8"/>
  <c r="AT168" i="8"/>
  <c r="AQ168" i="8"/>
  <c r="AZ168" i="8" s="1"/>
  <c r="AI168" i="8"/>
  <c r="AE168" i="8"/>
  <c r="AT160" i="8"/>
  <c r="AQ160" i="8"/>
  <c r="AZ160" i="8" s="1"/>
  <c r="AI160" i="8"/>
  <c r="AE160" i="8"/>
  <c r="AT153" i="8"/>
  <c r="AQ153" i="8"/>
  <c r="AZ153" i="8" s="1"/>
  <c r="AI153" i="8"/>
  <c r="AE153" i="8"/>
  <c r="A51" i="4"/>
  <c r="P132" i="8"/>
  <c r="AT125" i="8"/>
  <c r="AQ125" i="8"/>
  <c r="AZ125" i="8" s="1"/>
  <c r="AI125" i="8"/>
  <c r="AE125" i="8"/>
  <c r="AA92" i="8"/>
  <c r="AU20" i="20"/>
  <c r="AM21" i="20"/>
  <c r="AQ104" i="20" l="1"/>
  <c r="AA351" i="8" s="1"/>
  <c r="AE351" i="8" s="1"/>
  <c r="AQ79" i="20"/>
  <c r="AA326" i="8" s="1"/>
  <c r="AE326" i="8" s="1"/>
  <c r="AQ116" i="20"/>
  <c r="AA363" i="8" s="1"/>
  <c r="AE363" i="8" s="1"/>
  <c r="AQ99" i="20"/>
  <c r="AA343" i="8" s="1"/>
  <c r="AE343" i="8" s="1"/>
  <c r="AQ126" i="20"/>
  <c r="AA373" i="8" s="1"/>
  <c r="AE373" i="8" s="1"/>
  <c r="AQ117" i="20"/>
  <c r="AA364" i="8" s="1"/>
  <c r="AE364" i="8" s="1"/>
  <c r="AE300" i="8"/>
  <c r="C344" i="8"/>
  <c r="AZ344" i="8"/>
  <c r="AZ345" i="8"/>
  <c r="AZ343" i="8"/>
  <c r="AZ69" i="21"/>
  <c r="AZ395" i="8"/>
  <c r="AZ393" i="8"/>
  <c r="AZ390" i="8"/>
  <c r="AZ373" i="8"/>
  <c r="AZ374" i="8"/>
  <c r="AZ336" i="8"/>
  <c r="AZ363" i="8"/>
  <c r="AZ364" i="8"/>
  <c r="AZ352" i="8"/>
  <c r="AZ351" i="8"/>
  <c r="AZ348" i="8"/>
  <c r="AQ88" i="20"/>
  <c r="AA335" i="8" s="1"/>
  <c r="AE335" i="8" s="1"/>
  <c r="AZ335" i="8"/>
  <c r="AQ81" i="20"/>
  <c r="AA328" i="8" s="1"/>
  <c r="AE328" i="8" s="1"/>
  <c r="AZ328" i="8"/>
  <c r="AZ330" i="8"/>
  <c r="AZ329" i="8"/>
  <c r="AZ333" i="8"/>
  <c r="AZ334" i="8"/>
  <c r="AZ326" i="8"/>
  <c r="AT40" i="8"/>
  <c r="AI40" i="8"/>
  <c r="AT120" i="8"/>
  <c r="AQ120" i="8"/>
  <c r="AZ120" i="8" s="1"/>
  <c r="AI120" i="8"/>
  <c r="AE120" i="8"/>
  <c r="AV97" i="8"/>
  <c r="AV96" i="8"/>
  <c r="AV90" i="8"/>
  <c r="AV94" i="8"/>
  <c r="AA90" i="8"/>
  <c r="AA94" i="8"/>
  <c r="AT89" i="8"/>
  <c r="AQ89" i="8"/>
  <c r="AZ89" i="8" s="1"/>
  <c r="AI89" i="8"/>
  <c r="AE89" i="8"/>
  <c r="N47" i="2"/>
  <c r="AT23" i="8"/>
  <c r="AQ23" i="8"/>
  <c r="AZ23" i="8" s="1"/>
  <c r="AI23" i="8"/>
  <c r="AE23" i="8"/>
  <c r="AT63" i="21" l="1"/>
  <c r="AQ63" i="21"/>
  <c r="P63" i="21"/>
  <c r="H63" i="21"/>
  <c r="AI63" i="21" s="1"/>
  <c r="AU31" i="22"/>
  <c r="AY31" i="22" s="1"/>
  <c r="AV63" i="21" s="1"/>
  <c r="AM31" i="22"/>
  <c r="AQ31" i="22" s="1"/>
  <c r="AA63" i="21" s="1"/>
  <c r="AE63" i="21" s="1"/>
  <c r="AE49" i="21"/>
  <c r="AI49" i="21"/>
  <c r="AQ49" i="21"/>
  <c r="AZ49" i="21" s="1"/>
  <c r="AT49" i="21"/>
  <c r="AR48" i="22"/>
  <c r="AI51" i="22"/>
  <c r="AI50" i="22"/>
  <c r="AI49" i="22"/>
  <c r="AI48" i="22"/>
  <c r="AI47" i="22"/>
  <c r="AI46" i="22"/>
  <c r="AI45" i="22"/>
  <c r="AI44" i="22"/>
  <c r="AI43" i="22"/>
  <c r="AI62" i="22"/>
  <c r="AZ63" i="21" l="1"/>
  <c r="AR49" i="22"/>
  <c r="AI36" i="20"/>
  <c r="AI32" i="20"/>
  <c r="AC36" i="20"/>
  <c r="W36" i="20"/>
  <c r="R36" i="20"/>
  <c r="AC32" i="20"/>
  <c r="W32" i="20"/>
  <c r="R32" i="20"/>
  <c r="AT350" i="8"/>
  <c r="AQ350" i="8"/>
  <c r="P350" i="8"/>
  <c r="AT349" i="8"/>
  <c r="AQ349" i="8"/>
  <c r="P349" i="8"/>
  <c r="C349" i="8"/>
  <c r="AY103" i="20"/>
  <c r="AV350" i="8" s="1"/>
  <c r="R103" i="20"/>
  <c r="N103" i="20"/>
  <c r="F103" i="20"/>
  <c r="H350" i="8" s="1"/>
  <c r="AI350" i="8" s="1"/>
  <c r="A103" i="20"/>
  <c r="C350" i="8" s="1"/>
  <c r="AY102" i="20"/>
  <c r="AV349" i="8" s="1"/>
  <c r="AQ102" i="20"/>
  <c r="AA349" i="8" s="1"/>
  <c r="AE349" i="8" s="1"/>
  <c r="R102" i="20"/>
  <c r="N102" i="20"/>
  <c r="F102" i="20"/>
  <c r="H349" i="8" s="1"/>
  <c r="AI349" i="8" s="1"/>
  <c r="AT376" i="8"/>
  <c r="AQ376" i="8"/>
  <c r="P376" i="8"/>
  <c r="AT375" i="8"/>
  <c r="AQ375" i="8"/>
  <c r="P375" i="8"/>
  <c r="C375" i="8"/>
  <c r="AT372" i="8"/>
  <c r="AQ372" i="8"/>
  <c r="P372" i="8"/>
  <c r="AT371" i="8"/>
  <c r="AQ371" i="8"/>
  <c r="P371" i="8"/>
  <c r="C371" i="8"/>
  <c r="AT370" i="8"/>
  <c r="AQ370" i="8"/>
  <c r="P370" i="8"/>
  <c r="AT369" i="8"/>
  <c r="AQ369" i="8"/>
  <c r="P369" i="8"/>
  <c r="C369" i="8"/>
  <c r="AT368" i="8"/>
  <c r="AQ368" i="8"/>
  <c r="P368" i="8"/>
  <c r="AT367" i="8"/>
  <c r="AQ367" i="8"/>
  <c r="P367" i="8"/>
  <c r="C367" i="8"/>
  <c r="AT366" i="8"/>
  <c r="AQ366" i="8"/>
  <c r="P366" i="8"/>
  <c r="AT365" i="8"/>
  <c r="AQ365" i="8"/>
  <c r="P365" i="8"/>
  <c r="C365" i="8"/>
  <c r="AT362" i="8"/>
  <c r="AQ362" i="8"/>
  <c r="P362" i="8"/>
  <c r="AT361" i="8"/>
  <c r="AQ361" i="8"/>
  <c r="P361" i="8"/>
  <c r="C361" i="8"/>
  <c r="AY129" i="20"/>
  <c r="AV376" i="8" s="1"/>
  <c r="R129" i="20"/>
  <c r="N129" i="20"/>
  <c r="F129" i="20"/>
  <c r="H376" i="8" s="1"/>
  <c r="AI376" i="8" s="1"/>
  <c r="A129" i="20"/>
  <c r="C376" i="8" s="1"/>
  <c r="AY128" i="20"/>
  <c r="AV375" i="8" s="1"/>
  <c r="AQ128" i="20"/>
  <c r="AA375" i="8" s="1"/>
  <c r="AE375" i="8" s="1"/>
  <c r="R128" i="20"/>
  <c r="N128" i="20"/>
  <c r="F128" i="20"/>
  <c r="H375" i="8" s="1"/>
  <c r="AI375" i="8" s="1"/>
  <c r="AY125" i="20"/>
  <c r="AV372" i="8" s="1"/>
  <c r="R125" i="20"/>
  <c r="N125" i="20"/>
  <c r="F125" i="20"/>
  <c r="H372" i="8" s="1"/>
  <c r="AI372" i="8" s="1"/>
  <c r="A125" i="20"/>
  <c r="C372" i="8" s="1"/>
  <c r="AY124" i="20"/>
  <c r="AV371" i="8" s="1"/>
  <c r="AQ124" i="20"/>
  <c r="AA371" i="8" s="1"/>
  <c r="AE371" i="8" s="1"/>
  <c r="R124" i="20"/>
  <c r="N124" i="20"/>
  <c r="F124" i="20"/>
  <c r="H371" i="8" s="1"/>
  <c r="AI371" i="8" s="1"/>
  <c r="AY123" i="20"/>
  <c r="AV370" i="8" s="1"/>
  <c r="R123" i="20"/>
  <c r="N123" i="20"/>
  <c r="F123" i="20"/>
  <c r="H370" i="8" s="1"/>
  <c r="AI370" i="8" s="1"/>
  <c r="A123" i="20"/>
  <c r="C370" i="8" s="1"/>
  <c r="AY122" i="20"/>
  <c r="AV369" i="8" s="1"/>
  <c r="AQ122" i="20"/>
  <c r="AA369" i="8" s="1"/>
  <c r="AE369" i="8" s="1"/>
  <c r="R122" i="20"/>
  <c r="N122" i="20"/>
  <c r="F122" i="20"/>
  <c r="H369" i="8" s="1"/>
  <c r="AI369" i="8" s="1"/>
  <c r="AY121" i="20"/>
  <c r="AV368" i="8" s="1"/>
  <c r="R121" i="20"/>
  <c r="N121" i="20"/>
  <c r="F121" i="20"/>
  <c r="H368" i="8" s="1"/>
  <c r="AI368" i="8" s="1"/>
  <c r="A121" i="20"/>
  <c r="C368" i="8" s="1"/>
  <c r="AY120" i="20"/>
  <c r="AV367" i="8" s="1"/>
  <c r="AQ120" i="20"/>
  <c r="AA367" i="8" s="1"/>
  <c r="AE367" i="8" s="1"/>
  <c r="R120" i="20"/>
  <c r="N120" i="20"/>
  <c r="F120" i="20"/>
  <c r="H367" i="8" s="1"/>
  <c r="AI367" i="8" s="1"/>
  <c r="AY119" i="20"/>
  <c r="AV366" i="8" s="1"/>
  <c r="R119" i="20"/>
  <c r="N119" i="20"/>
  <c r="F119" i="20"/>
  <c r="H366" i="8" s="1"/>
  <c r="AI366" i="8" s="1"/>
  <c r="A119" i="20"/>
  <c r="C366" i="8" s="1"/>
  <c r="AY118" i="20"/>
  <c r="AV365" i="8" s="1"/>
  <c r="AQ118" i="20"/>
  <c r="AA365" i="8" s="1"/>
  <c r="AE365" i="8" s="1"/>
  <c r="R118" i="20"/>
  <c r="N118" i="20"/>
  <c r="F118" i="20"/>
  <c r="H365" i="8" s="1"/>
  <c r="AI365" i="8" s="1"/>
  <c r="AY115" i="20"/>
  <c r="AV362" i="8" s="1"/>
  <c r="R115" i="20"/>
  <c r="N115" i="20"/>
  <c r="F115" i="20"/>
  <c r="H362" i="8" s="1"/>
  <c r="AI362" i="8" s="1"/>
  <c r="A115" i="20"/>
  <c r="C362" i="8" s="1"/>
  <c r="AY114" i="20"/>
  <c r="AV361" i="8" s="1"/>
  <c r="AQ114" i="20"/>
  <c r="AA361" i="8" s="1"/>
  <c r="AE361" i="8" s="1"/>
  <c r="R114" i="20"/>
  <c r="N114" i="20"/>
  <c r="F114" i="20"/>
  <c r="H361" i="8" s="1"/>
  <c r="AI361" i="8" s="1"/>
  <c r="AZ376" i="8" l="1"/>
  <c r="AZ349" i="8"/>
  <c r="AZ375" i="8"/>
  <c r="AZ367" i="8"/>
  <c r="AZ369" i="8"/>
  <c r="AZ361" i="8"/>
  <c r="AZ350" i="8"/>
  <c r="AZ365" i="8"/>
  <c r="AZ371" i="8"/>
  <c r="AZ368" i="8"/>
  <c r="AZ372" i="8"/>
  <c r="AZ370" i="8"/>
  <c r="AZ366" i="8"/>
  <c r="AZ362" i="8"/>
  <c r="AC48" i="20"/>
  <c r="AU31" i="20"/>
  <c r="AY31" i="20" s="1"/>
  <c r="AM31" i="20"/>
  <c r="AQ31" i="20" s="1"/>
  <c r="DD18" i="17" l="1"/>
  <c r="I50" i="1"/>
  <c r="L50" i="1"/>
  <c r="O50" i="1"/>
  <c r="X50" i="1" s="1"/>
  <c r="AH50" i="1"/>
  <c r="AR50" i="1" s="1"/>
  <c r="AC324" i="10"/>
  <c r="W324" i="10"/>
  <c r="R324" i="10"/>
  <c r="N324" i="10"/>
  <c r="F324" i="10"/>
  <c r="AC323" i="10"/>
  <c r="W323" i="10"/>
  <c r="R323" i="10"/>
  <c r="N323" i="10"/>
  <c r="F323" i="10"/>
  <c r="A323" i="10"/>
  <c r="AV129" i="8"/>
  <c r="AT129" i="8"/>
  <c r="AA129" i="8"/>
  <c r="AQ129" i="8"/>
  <c r="P129" i="8"/>
  <c r="H129" i="8"/>
  <c r="AI129" i="8" s="1"/>
  <c r="AT128" i="8"/>
  <c r="AQ128" i="8"/>
  <c r="P128" i="8"/>
  <c r="H128" i="8"/>
  <c r="AI128" i="8" s="1"/>
  <c r="C128" i="8"/>
  <c r="A41" i="4"/>
  <c r="A324" i="10" s="1"/>
  <c r="AW40" i="4"/>
  <c r="AV128" i="8" s="1"/>
  <c r="AP40" i="4"/>
  <c r="AA128" i="8" s="1"/>
  <c r="AE128" i="8" s="1"/>
  <c r="AT273" i="8"/>
  <c r="AQ273" i="8"/>
  <c r="AZ273" i="8" s="1"/>
  <c r="AI273" i="8"/>
  <c r="AE273" i="8"/>
  <c r="AY33" i="22"/>
  <c r="AQ33" i="22"/>
  <c r="W33" i="22"/>
  <c r="R33" i="22"/>
  <c r="N33" i="22"/>
  <c r="AY29" i="22"/>
  <c r="AQ29" i="22"/>
  <c r="W29" i="22"/>
  <c r="R29" i="22"/>
  <c r="N29" i="22"/>
  <c r="C129" i="8" l="1"/>
  <c r="AZ128" i="8"/>
  <c r="AZ129" i="8"/>
  <c r="AE129" i="8"/>
  <c r="AY76" i="20"/>
  <c r="AV324" i="8" s="1"/>
  <c r="AZ324" i="8" s="1"/>
  <c r="AQ76" i="20"/>
  <c r="AA324" i="8" s="1"/>
  <c r="AE324" i="8" s="1"/>
  <c r="AY77" i="20"/>
  <c r="AC67" i="10"/>
  <c r="W67" i="10"/>
  <c r="AC66" i="10"/>
  <c r="W66" i="10"/>
  <c r="A66" i="10"/>
  <c r="AT360" i="8"/>
  <c r="AQ360" i="8"/>
  <c r="P360" i="8"/>
  <c r="AT359" i="8"/>
  <c r="AQ359" i="8"/>
  <c r="P359" i="8"/>
  <c r="C359" i="8"/>
  <c r="AY113" i="20"/>
  <c r="AV360" i="8" s="1"/>
  <c r="R113" i="20"/>
  <c r="R67" i="10" s="1"/>
  <c r="N113" i="20"/>
  <c r="N67" i="10" s="1"/>
  <c r="F113" i="20"/>
  <c r="H360" i="8" s="1"/>
  <c r="AI360" i="8" s="1"/>
  <c r="A113" i="20"/>
  <c r="A67" i="10" s="1"/>
  <c r="AY112" i="20"/>
  <c r="AV359" i="8" s="1"/>
  <c r="AQ112" i="20"/>
  <c r="AA359" i="8" s="1"/>
  <c r="AE359" i="8" s="1"/>
  <c r="R112" i="20"/>
  <c r="R66" i="10" s="1"/>
  <c r="N112" i="20"/>
  <c r="N66" i="10" s="1"/>
  <c r="F112" i="20"/>
  <c r="H359" i="8" s="1"/>
  <c r="AI359" i="8" s="1"/>
  <c r="AY111" i="20"/>
  <c r="R111" i="20"/>
  <c r="N111" i="20"/>
  <c r="F111" i="20"/>
  <c r="AY110" i="20"/>
  <c r="AQ110" i="20"/>
  <c r="R110" i="20"/>
  <c r="N110" i="20"/>
  <c r="F110" i="20"/>
  <c r="AY109" i="20"/>
  <c r="R109" i="20"/>
  <c r="N109" i="20"/>
  <c r="F109" i="20"/>
  <c r="AY108" i="20"/>
  <c r="AQ108" i="20"/>
  <c r="R108" i="20"/>
  <c r="N108" i="20"/>
  <c r="F108" i="20"/>
  <c r="AY107" i="20"/>
  <c r="R107" i="20"/>
  <c r="N107" i="20"/>
  <c r="F107" i="20"/>
  <c r="AY106" i="20"/>
  <c r="AQ106" i="20"/>
  <c r="R106" i="20"/>
  <c r="N106" i="20"/>
  <c r="F106" i="20"/>
  <c r="AY97" i="20"/>
  <c r="R97" i="20"/>
  <c r="N97" i="20"/>
  <c r="F97" i="20"/>
  <c r="AY96" i="20"/>
  <c r="AQ96" i="20"/>
  <c r="R96" i="20"/>
  <c r="N96" i="20"/>
  <c r="F96" i="20"/>
  <c r="AY95" i="20"/>
  <c r="R95" i="20"/>
  <c r="N95" i="20"/>
  <c r="F95" i="20"/>
  <c r="AY94" i="20"/>
  <c r="AQ94" i="20"/>
  <c r="R94" i="20"/>
  <c r="N94" i="20"/>
  <c r="F94" i="20"/>
  <c r="AY93" i="20"/>
  <c r="R93" i="20"/>
  <c r="N93" i="20"/>
  <c r="F93" i="20"/>
  <c r="AY92" i="20"/>
  <c r="AQ92" i="20"/>
  <c r="R92" i="20"/>
  <c r="N92" i="20"/>
  <c r="F92" i="20"/>
  <c r="AY91" i="20"/>
  <c r="R91" i="20"/>
  <c r="N91" i="20"/>
  <c r="F91" i="20"/>
  <c r="AY90" i="20"/>
  <c r="AQ90" i="20"/>
  <c r="R90" i="20"/>
  <c r="N90" i="20"/>
  <c r="F90" i="20"/>
  <c r="AY85" i="20"/>
  <c r="AV332" i="8" s="1"/>
  <c r="AZ332" i="8" s="1"/>
  <c r="R85" i="20"/>
  <c r="N85" i="20"/>
  <c r="F85" i="20"/>
  <c r="H332" i="8" s="1"/>
  <c r="AI332" i="8" s="1"/>
  <c r="AY84" i="20"/>
  <c r="AV331" i="8" s="1"/>
  <c r="AZ331" i="8" s="1"/>
  <c r="AQ84" i="20"/>
  <c r="AA331" i="8" s="1"/>
  <c r="AE331" i="8" s="1"/>
  <c r="R84" i="20"/>
  <c r="N84" i="20"/>
  <c r="F84" i="20"/>
  <c r="H331" i="8" s="1"/>
  <c r="AI331" i="8" s="1"/>
  <c r="R80" i="20"/>
  <c r="N80" i="20"/>
  <c r="R78" i="20"/>
  <c r="N78" i="20"/>
  <c r="F80" i="20"/>
  <c r="F78" i="20"/>
  <c r="AY80" i="20"/>
  <c r="AQ80" i="20"/>
  <c r="AY78" i="20"/>
  <c r="AQ78" i="20"/>
  <c r="KH22" i="17"/>
  <c r="AQ87" i="20" s="1"/>
  <c r="AA334" i="8" s="1"/>
  <c r="AE334" i="8" s="1"/>
  <c r="KH21" i="17"/>
  <c r="KH20" i="17"/>
  <c r="KH19" i="17"/>
  <c r="KH18" i="17"/>
  <c r="KH17" i="17"/>
  <c r="KH16" i="17"/>
  <c r="KH15" i="17"/>
  <c r="KH14" i="17"/>
  <c r="AQ85" i="20" l="1"/>
  <c r="AA332" i="8" s="1"/>
  <c r="AE332" i="8" s="1"/>
  <c r="AQ125" i="20"/>
  <c r="AA372" i="8" s="1"/>
  <c r="AE372" i="8" s="1"/>
  <c r="AQ121" i="20"/>
  <c r="AA368" i="8" s="1"/>
  <c r="AE368" i="8" s="1"/>
  <c r="AQ103" i="20"/>
  <c r="AA350" i="8" s="1"/>
  <c r="AE350" i="8" s="1"/>
  <c r="AQ115" i="20"/>
  <c r="AA362" i="8" s="1"/>
  <c r="AE362" i="8" s="1"/>
  <c r="AQ129" i="20"/>
  <c r="AA376" i="8" s="1"/>
  <c r="AE376" i="8" s="1"/>
  <c r="AQ123" i="20"/>
  <c r="AA370" i="8" s="1"/>
  <c r="AE370" i="8" s="1"/>
  <c r="AQ119" i="20"/>
  <c r="AA366" i="8" s="1"/>
  <c r="AE366" i="8" s="1"/>
  <c r="AQ111" i="20"/>
  <c r="AA358" i="8" s="1"/>
  <c r="AE358" i="8" s="1"/>
  <c r="AQ83" i="20"/>
  <c r="AA330" i="8" s="1"/>
  <c r="AE330" i="8" s="1"/>
  <c r="AQ113" i="20"/>
  <c r="AA360" i="8" s="1"/>
  <c r="AE360" i="8" s="1"/>
  <c r="AQ107" i="20"/>
  <c r="AA354" i="8" s="1"/>
  <c r="AE354" i="8" s="1"/>
  <c r="AQ93" i="20"/>
  <c r="AQ97" i="20"/>
  <c r="AA347" i="8" s="1"/>
  <c r="AE347" i="8" s="1"/>
  <c r="AQ91" i="20"/>
  <c r="AQ109" i="20"/>
  <c r="AA356" i="8" s="1"/>
  <c r="AE356" i="8" s="1"/>
  <c r="AQ95" i="20"/>
  <c r="C360" i="8"/>
  <c r="F67" i="10"/>
  <c r="AZ360" i="8"/>
  <c r="F66" i="10"/>
  <c r="AZ359" i="8"/>
  <c r="AC65" i="10"/>
  <c r="W65" i="10"/>
  <c r="R65" i="10"/>
  <c r="N65" i="10"/>
  <c r="F65" i="10"/>
  <c r="AC64" i="10"/>
  <c r="W64" i="10"/>
  <c r="R64" i="10"/>
  <c r="N64" i="10"/>
  <c r="F64" i="10"/>
  <c r="A64" i="10"/>
  <c r="AC63" i="10"/>
  <c r="W63" i="10"/>
  <c r="R63" i="10"/>
  <c r="N63" i="10"/>
  <c r="F63" i="10"/>
  <c r="AC62" i="10"/>
  <c r="W62" i="10"/>
  <c r="R62" i="10"/>
  <c r="N62" i="10"/>
  <c r="F62" i="10"/>
  <c r="A62" i="10"/>
  <c r="AC61" i="10"/>
  <c r="W61" i="10"/>
  <c r="R61" i="10"/>
  <c r="N61" i="10"/>
  <c r="F61" i="10"/>
  <c r="AC60" i="10"/>
  <c r="W60" i="10"/>
  <c r="R60" i="10"/>
  <c r="N60" i="10"/>
  <c r="F60" i="10"/>
  <c r="A60" i="10"/>
  <c r="AC59" i="10"/>
  <c r="W59" i="10"/>
  <c r="R59" i="10"/>
  <c r="N59" i="10"/>
  <c r="F59" i="10"/>
  <c r="AC58" i="10"/>
  <c r="W58" i="10"/>
  <c r="R58" i="10"/>
  <c r="N58" i="10"/>
  <c r="F58" i="10"/>
  <c r="A58" i="10"/>
  <c r="AV358" i="8"/>
  <c r="AT358" i="8"/>
  <c r="AQ358" i="8"/>
  <c r="P358" i="8"/>
  <c r="H358" i="8"/>
  <c r="AI358" i="8" s="1"/>
  <c r="AV357" i="8"/>
  <c r="AT357" i="8"/>
  <c r="AQ357" i="8"/>
  <c r="AA357" i="8"/>
  <c r="AE357" i="8" s="1"/>
  <c r="P357" i="8"/>
  <c r="H357" i="8"/>
  <c r="AI357" i="8" s="1"/>
  <c r="C357" i="8"/>
  <c r="AV356" i="8"/>
  <c r="AT356" i="8"/>
  <c r="AQ356" i="8"/>
  <c r="P356" i="8"/>
  <c r="H356" i="8"/>
  <c r="AI356" i="8" s="1"/>
  <c r="AV355" i="8"/>
  <c r="AT355" i="8"/>
  <c r="AQ355" i="8"/>
  <c r="AA355" i="8"/>
  <c r="AE355" i="8" s="1"/>
  <c r="P355" i="8"/>
  <c r="H355" i="8"/>
  <c r="AI355" i="8" s="1"/>
  <c r="C355" i="8"/>
  <c r="AV354" i="8"/>
  <c r="AT354" i="8"/>
  <c r="AQ354" i="8"/>
  <c r="P354" i="8"/>
  <c r="H354" i="8"/>
  <c r="AI354" i="8" s="1"/>
  <c r="AV353" i="8"/>
  <c r="AT353" i="8"/>
  <c r="AQ353" i="8"/>
  <c r="AA353" i="8"/>
  <c r="AE353" i="8" s="1"/>
  <c r="P353" i="8"/>
  <c r="H353" i="8"/>
  <c r="AI353" i="8" s="1"/>
  <c r="C353" i="8"/>
  <c r="AV347" i="8"/>
  <c r="AT347" i="8"/>
  <c r="AQ347" i="8"/>
  <c r="P347" i="8"/>
  <c r="H347" i="8"/>
  <c r="AI347" i="8" s="1"/>
  <c r="AV346" i="8"/>
  <c r="AT346" i="8"/>
  <c r="AQ346" i="8"/>
  <c r="AA346" i="8"/>
  <c r="AE346" i="8" s="1"/>
  <c r="P346" i="8"/>
  <c r="H346" i="8"/>
  <c r="AI346" i="8" s="1"/>
  <c r="C346" i="8"/>
  <c r="A111" i="20"/>
  <c r="A65" i="10" s="1"/>
  <c r="A109" i="20"/>
  <c r="A63" i="10" s="1"/>
  <c r="A107" i="20"/>
  <c r="C354" i="8" s="1"/>
  <c r="A97" i="20"/>
  <c r="D104" i="3"/>
  <c r="EX40" i="27"/>
  <c r="BR51" i="33"/>
  <c r="BR50" i="33"/>
  <c r="BR47" i="33"/>
  <c r="BR46" i="33"/>
  <c r="BR45" i="33"/>
  <c r="DC2" i="33"/>
  <c r="BR51" i="32"/>
  <c r="BR50" i="32"/>
  <c r="BR47" i="32"/>
  <c r="BR46" i="32"/>
  <c r="BR45" i="32"/>
  <c r="DC2" i="32"/>
  <c r="D303" i="29"/>
  <c r="D285" i="29"/>
  <c r="D276" i="29"/>
  <c r="D263" i="29"/>
  <c r="D196" i="29"/>
  <c r="D150" i="29"/>
  <c r="D142" i="29"/>
  <c r="D139" i="29"/>
  <c r="D106" i="29"/>
  <c r="D101" i="29"/>
  <c r="D98" i="29"/>
  <c r="D95" i="29"/>
  <c r="D56" i="29"/>
  <c r="AI96" i="21"/>
  <c r="E96" i="21"/>
  <c r="BJ96" i="21"/>
  <c r="BA104" i="21" s="1"/>
  <c r="BJ86" i="21"/>
  <c r="BA103" i="21" s="1"/>
  <c r="AI50" i="21"/>
  <c r="E50" i="21"/>
  <c r="AI21" i="21"/>
  <c r="E21" i="21"/>
  <c r="AQ19" i="22"/>
  <c r="AY19" i="22"/>
  <c r="BJ477" i="8"/>
  <c r="BA496" i="8" s="1"/>
  <c r="AI477" i="8"/>
  <c r="E477" i="8"/>
  <c r="AI466" i="8"/>
  <c r="E466" i="8"/>
  <c r="BJ466" i="8"/>
  <c r="BA495" i="8" s="1"/>
  <c r="AI450" i="8"/>
  <c r="E450" i="8"/>
  <c r="BJ450" i="8"/>
  <c r="BA494" i="8" s="1"/>
  <c r="AI383" i="8"/>
  <c r="E383" i="8"/>
  <c r="AI418" i="8"/>
  <c r="E418" i="8"/>
  <c r="AI309" i="8"/>
  <c r="E309" i="8"/>
  <c r="BJ275" i="8"/>
  <c r="BA489" i="8" s="1"/>
  <c r="AI275" i="8"/>
  <c r="E275" i="8"/>
  <c r="AI284" i="8"/>
  <c r="E284" i="8"/>
  <c r="BJ284" i="8"/>
  <c r="BA490" i="8" s="1"/>
  <c r="AT224" i="8"/>
  <c r="AZ224" i="8"/>
  <c r="AI224" i="8"/>
  <c r="AE224" i="8"/>
  <c r="AI261" i="8"/>
  <c r="E261" i="8"/>
  <c r="BJ261" i="8"/>
  <c r="BA488" i="8" s="1"/>
  <c r="BJ179" i="8"/>
  <c r="BJ136" i="8"/>
  <c r="AV325" i="8"/>
  <c r="AT325" i="8"/>
  <c r="AQ325" i="8"/>
  <c r="AA325" i="8"/>
  <c r="AE325" i="8" s="1"/>
  <c r="P325" i="8"/>
  <c r="H325" i="8"/>
  <c r="AI325" i="8" s="1"/>
  <c r="C325" i="8"/>
  <c r="AT323" i="8"/>
  <c r="AQ323" i="8"/>
  <c r="P323" i="8"/>
  <c r="H323" i="8"/>
  <c r="AI323" i="8" s="1"/>
  <c r="C323" i="8"/>
  <c r="AC57" i="10"/>
  <c r="W57" i="10"/>
  <c r="R57" i="10"/>
  <c r="N57" i="10"/>
  <c r="F57" i="10"/>
  <c r="AC56" i="10"/>
  <c r="W56" i="10"/>
  <c r="R56" i="10"/>
  <c r="N56" i="10"/>
  <c r="F56" i="10"/>
  <c r="A56" i="10"/>
  <c r="AC55" i="10"/>
  <c r="W55" i="10"/>
  <c r="R55" i="10"/>
  <c r="N55" i="10"/>
  <c r="F55" i="10"/>
  <c r="AC54" i="10"/>
  <c r="W54" i="10"/>
  <c r="R54" i="10"/>
  <c r="N54" i="10"/>
  <c r="F54" i="10"/>
  <c r="A54" i="10"/>
  <c r="AC53" i="10"/>
  <c r="W53" i="10"/>
  <c r="R53" i="10"/>
  <c r="N53" i="10"/>
  <c r="F53" i="10"/>
  <c r="AC52" i="10"/>
  <c r="W52" i="10"/>
  <c r="R52" i="10"/>
  <c r="N52" i="10"/>
  <c r="F52" i="10"/>
  <c r="A52" i="10"/>
  <c r="AC51" i="10"/>
  <c r="W51" i="10"/>
  <c r="R51" i="10"/>
  <c r="N51" i="10"/>
  <c r="F51" i="10"/>
  <c r="AC50" i="10"/>
  <c r="W50" i="10"/>
  <c r="R50" i="10"/>
  <c r="N50" i="10"/>
  <c r="F50" i="10"/>
  <c r="A50" i="10"/>
  <c r="AC49" i="10"/>
  <c r="W49" i="10"/>
  <c r="R49" i="10"/>
  <c r="N49" i="10"/>
  <c r="F49" i="10"/>
  <c r="AC48" i="10"/>
  <c r="W48" i="10"/>
  <c r="R48" i="10"/>
  <c r="N48" i="10"/>
  <c r="F48" i="10"/>
  <c r="A48" i="10"/>
  <c r="AC47" i="10"/>
  <c r="W47" i="10"/>
  <c r="R47" i="10"/>
  <c r="N47" i="10"/>
  <c r="F47" i="10"/>
  <c r="A47" i="10"/>
  <c r="AC46" i="10"/>
  <c r="W46" i="10"/>
  <c r="R46" i="10"/>
  <c r="N46" i="10"/>
  <c r="F46" i="10"/>
  <c r="A46" i="10"/>
  <c r="AV379" i="8"/>
  <c r="AT379" i="8"/>
  <c r="AQ379" i="8"/>
  <c r="AA379" i="8"/>
  <c r="AE379" i="8" s="1"/>
  <c r="P379" i="8"/>
  <c r="H379" i="8"/>
  <c r="AI379" i="8" s="1"/>
  <c r="C379" i="8"/>
  <c r="AV378" i="8"/>
  <c r="AT378" i="8"/>
  <c r="AQ378" i="8"/>
  <c r="AA378" i="8"/>
  <c r="AE378" i="8" s="1"/>
  <c r="P378" i="8"/>
  <c r="H378" i="8"/>
  <c r="AI378" i="8" s="1"/>
  <c r="C378" i="8"/>
  <c r="AV377" i="8"/>
  <c r="AT377" i="8"/>
  <c r="AQ377" i="8"/>
  <c r="AA377" i="8"/>
  <c r="AE377" i="8" s="1"/>
  <c r="P377" i="8"/>
  <c r="H377" i="8"/>
  <c r="AI377" i="8" s="1"/>
  <c r="C377" i="8"/>
  <c r="C347" i="8" l="1"/>
  <c r="A98" i="20"/>
  <c r="C348" i="8" s="1"/>
  <c r="AZ353" i="8"/>
  <c r="AZ356" i="8"/>
  <c r="AZ357" i="8"/>
  <c r="AZ358" i="8"/>
  <c r="A61" i="10"/>
  <c r="A59" i="10"/>
  <c r="C358" i="8"/>
  <c r="C356" i="8"/>
  <c r="AZ346" i="8"/>
  <c r="AZ354" i="8"/>
  <c r="AZ355" i="8"/>
  <c r="AZ347" i="8"/>
  <c r="AZ379" i="8"/>
  <c r="AZ325" i="8"/>
  <c r="AZ378" i="8"/>
  <c r="AZ377" i="8"/>
  <c r="AC553" i="10" l="1"/>
  <c r="W553" i="10"/>
  <c r="R553" i="10"/>
  <c r="N553" i="10"/>
  <c r="F553" i="10"/>
  <c r="A553" i="10"/>
  <c r="AC552" i="10"/>
  <c r="W552" i="10"/>
  <c r="R552" i="10"/>
  <c r="N552" i="10"/>
  <c r="F552" i="10"/>
  <c r="A552" i="10"/>
  <c r="AC551" i="10"/>
  <c r="W551" i="10"/>
  <c r="R551" i="10"/>
  <c r="N551" i="10"/>
  <c r="F551" i="10"/>
  <c r="A551" i="10"/>
  <c r="AC550" i="10"/>
  <c r="W550" i="10"/>
  <c r="R550" i="10"/>
  <c r="N550" i="10"/>
  <c r="F550" i="10"/>
  <c r="A550" i="10"/>
  <c r="AY75" i="20"/>
  <c r="AQ75" i="20"/>
  <c r="AY74" i="20"/>
  <c r="AV323" i="8" s="1"/>
  <c r="AZ323" i="8" s="1"/>
  <c r="AQ77" i="20"/>
  <c r="AV342" i="8" l="1"/>
  <c r="AT342" i="8"/>
  <c r="AQ342" i="8"/>
  <c r="AA342" i="8"/>
  <c r="AE342" i="8" s="1"/>
  <c r="P342" i="8"/>
  <c r="H342" i="8"/>
  <c r="AI342" i="8" s="1"/>
  <c r="AV341" i="8"/>
  <c r="AT341" i="8"/>
  <c r="AQ341" i="8"/>
  <c r="AA341" i="8"/>
  <c r="AE341" i="8" s="1"/>
  <c r="P341" i="8"/>
  <c r="H341" i="8"/>
  <c r="AI341" i="8" s="1"/>
  <c r="C341" i="8"/>
  <c r="AV340" i="8"/>
  <c r="AT340" i="8"/>
  <c r="AQ340" i="8"/>
  <c r="AA340" i="8"/>
  <c r="AE340" i="8" s="1"/>
  <c r="P340" i="8"/>
  <c r="H340" i="8"/>
  <c r="AI340" i="8" s="1"/>
  <c r="AV339" i="8"/>
  <c r="AT339" i="8"/>
  <c r="AQ339" i="8"/>
  <c r="AA339" i="8"/>
  <c r="AE339" i="8" s="1"/>
  <c r="P339" i="8"/>
  <c r="H339" i="8"/>
  <c r="AI339" i="8" s="1"/>
  <c r="C339" i="8"/>
  <c r="A95" i="20"/>
  <c r="A93" i="20"/>
  <c r="A66" i="20"/>
  <c r="A65" i="20"/>
  <c r="A64" i="20"/>
  <c r="A63" i="20"/>
  <c r="A62" i="20"/>
  <c r="A61" i="20"/>
  <c r="A60" i="20"/>
  <c r="A59" i="20"/>
  <c r="A58" i="20"/>
  <c r="A57" i="20"/>
  <c r="A56" i="20"/>
  <c r="A55" i="20"/>
  <c r="A53" i="20"/>
  <c r="A52" i="20"/>
  <c r="A51" i="20"/>
  <c r="A31" i="22" s="1"/>
  <c r="C63" i="21" s="1"/>
  <c r="A50" i="20"/>
  <c r="A49" i="20"/>
  <c r="A48" i="20"/>
  <c r="A47" i="20"/>
  <c r="A46" i="20"/>
  <c r="A45"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I226" i="8"/>
  <c r="E226" i="8"/>
  <c r="C340" i="8" l="1"/>
  <c r="A55" i="10"/>
  <c r="C342" i="8"/>
  <c r="A57" i="10"/>
  <c r="AZ341" i="8"/>
  <c r="AZ342" i="8"/>
  <c r="AZ339" i="8"/>
  <c r="AZ340" i="8"/>
  <c r="D344" i="29" l="1"/>
  <c r="D343" i="29"/>
  <c r="D342" i="29"/>
  <c r="D341" i="29"/>
  <c r="D340" i="29"/>
  <c r="D339" i="29"/>
  <c r="D214" i="29"/>
  <c r="D178" i="29"/>
  <c r="D173" i="29"/>
  <c r="D169" i="29"/>
  <c r="D164" i="29"/>
  <c r="D71" i="29"/>
  <c r="D59" i="29"/>
  <c r="AI501" i="8"/>
  <c r="N497" i="8"/>
  <c r="AU510" i="8" s="1"/>
  <c r="W504" i="8"/>
  <c r="W505" i="8"/>
  <c r="W506" i="8"/>
  <c r="W507" i="8"/>
  <c r="W508" i="8"/>
  <c r="W509" i="8"/>
  <c r="W510" i="8"/>
  <c r="W511" i="8"/>
  <c r="W501" i="8"/>
  <c r="AI179" i="8"/>
  <c r="E179" i="8"/>
  <c r="BA486" i="8"/>
  <c r="AI136" i="8" l="1"/>
  <c r="E136" i="8"/>
  <c r="BA485" i="8"/>
  <c r="AI126" i="22" l="1"/>
  <c r="AI127" i="22"/>
  <c r="AI135" i="22"/>
  <c r="AI143" i="22"/>
  <c r="AI142" i="22"/>
  <c r="AI141" i="22"/>
  <c r="AI140" i="22"/>
  <c r="AI139" i="22"/>
  <c r="AI138" i="22"/>
  <c r="AI137" i="22"/>
  <c r="AI136" i="22"/>
  <c r="AI131" i="22"/>
  <c r="AI132" i="22"/>
  <c r="AI133" i="22"/>
  <c r="AI134" i="22"/>
  <c r="AI130" i="22"/>
  <c r="AI128" i="22"/>
  <c r="AI129" i="22"/>
  <c r="AC304" i="10"/>
  <c r="R304" i="10"/>
  <c r="N304" i="10"/>
  <c r="F304" i="10"/>
  <c r="AC303" i="10"/>
  <c r="R303" i="10"/>
  <c r="N303" i="10"/>
  <c r="F303" i="10"/>
  <c r="AC302" i="10"/>
  <c r="R302" i="10"/>
  <c r="N302" i="10"/>
  <c r="F302" i="10"/>
  <c r="AC301" i="10"/>
  <c r="R301" i="10"/>
  <c r="N301" i="10"/>
  <c r="F301" i="10"/>
  <c r="AC300" i="10"/>
  <c r="R300" i="10"/>
  <c r="N300" i="10"/>
  <c r="F300" i="10"/>
  <c r="AC299" i="10"/>
  <c r="R299" i="10"/>
  <c r="N299" i="10"/>
  <c r="F299" i="10"/>
  <c r="AC298" i="10"/>
  <c r="R298" i="10"/>
  <c r="N298" i="10"/>
  <c r="F298" i="10"/>
  <c r="AC297" i="10"/>
  <c r="R297" i="10"/>
  <c r="N297" i="10"/>
  <c r="F297" i="10"/>
  <c r="AC296" i="10"/>
  <c r="R296" i="10"/>
  <c r="N296" i="10"/>
  <c r="F296" i="10"/>
  <c r="AC295" i="10"/>
  <c r="R295" i="10"/>
  <c r="N295" i="10"/>
  <c r="F295" i="10"/>
  <c r="AC294" i="10"/>
  <c r="R294" i="10"/>
  <c r="N294" i="10"/>
  <c r="F294" i="10"/>
  <c r="AC293" i="10"/>
  <c r="R293" i="10"/>
  <c r="N293" i="10"/>
  <c r="F293" i="10"/>
  <c r="AC292" i="10"/>
  <c r="R292" i="10"/>
  <c r="N292" i="10"/>
  <c r="F292" i="10"/>
  <c r="AC291" i="10"/>
  <c r="R291" i="10"/>
  <c r="N291" i="10"/>
  <c r="F291" i="10"/>
  <c r="AC290" i="10"/>
  <c r="R290" i="10"/>
  <c r="N290" i="10"/>
  <c r="F290" i="10"/>
  <c r="AC289" i="10"/>
  <c r="R289" i="10"/>
  <c r="N289" i="10"/>
  <c r="F289" i="10"/>
  <c r="AC288" i="10"/>
  <c r="R288" i="10"/>
  <c r="N288" i="10"/>
  <c r="F288" i="10"/>
  <c r="AC287" i="10"/>
  <c r="R287" i="10"/>
  <c r="N287" i="10"/>
  <c r="F287" i="10"/>
  <c r="AC286" i="10"/>
  <c r="R286" i="10"/>
  <c r="N286" i="10"/>
  <c r="F286" i="10"/>
  <c r="AC285" i="10"/>
  <c r="R285" i="10"/>
  <c r="N285" i="10"/>
  <c r="F285" i="10"/>
  <c r="AC284" i="10"/>
  <c r="R284" i="10"/>
  <c r="N284" i="10"/>
  <c r="F284" i="10"/>
  <c r="AC283" i="10"/>
  <c r="R283" i="10"/>
  <c r="N283" i="10"/>
  <c r="F283" i="10"/>
  <c r="AC282" i="10"/>
  <c r="R282" i="10"/>
  <c r="N282" i="10"/>
  <c r="F282" i="10"/>
  <c r="AC281" i="10"/>
  <c r="R281" i="10"/>
  <c r="N281" i="10"/>
  <c r="F281" i="10"/>
  <c r="AC280" i="10"/>
  <c r="R280" i="10"/>
  <c r="N280" i="10"/>
  <c r="F280" i="10"/>
  <c r="AC279" i="10"/>
  <c r="R279" i="10"/>
  <c r="N279" i="10"/>
  <c r="F279" i="10"/>
  <c r="AC278" i="10"/>
  <c r="R278" i="10"/>
  <c r="N278" i="10"/>
  <c r="F278" i="10"/>
  <c r="AC277" i="10"/>
  <c r="R277" i="10"/>
  <c r="N277" i="10"/>
  <c r="F277" i="10"/>
  <c r="AC276" i="10"/>
  <c r="R276" i="10"/>
  <c r="N276" i="10"/>
  <c r="F276" i="10"/>
  <c r="AC275" i="10"/>
  <c r="R275" i="10"/>
  <c r="N275" i="10"/>
  <c r="F275" i="10"/>
  <c r="AC274" i="10"/>
  <c r="R274" i="10"/>
  <c r="N274" i="10"/>
  <c r="F274" i="10"/>
  <c r="AC273" i="10"/>
  <c r="R273" i="10"/>
  <c r="N273" i="10"/>
  <c r="F273" i="10"/>
  <c r="AC271" i="10"/>
  <c r="R271" i="10"/>
  <c r="N271" i="10"/>
  <c r="F271" i="10"/>
  <c r="AV93" i="8" l="1"/>
  <c r="AT93" i="8"/>
  <c r="AQ93" i="8"/>
  <c r="AA93" i="8"/>
  <c r="AE93" i="8" s="1"/>
  <c r="P93" i="8"/>
  <c r="H93" i="8"/>
  <c r="AI93" i="8" s="1"/>
  <c r="AV92" i="8"/>
  <c r="AT92" i="8"/>
  <c r="AQ92" i="8"/>
  <c r="AE92" i="8"/>
  <c r="P92" i="8"/>
  <c r="H92" i="8"/>
  <c r="AI92" i="8" s="1"/>
  <c r="AT97" i="8"/>
  <c r="AQ97" i="8"/>
  <c r="AA97" i="8"/>
  <c r="AE97" i="8" s="1"/>
  <c r="P97" i="8"/>
  <c r="H97" i="8"/>
  <c r="AI97" i="8" s="1"/>
  <c r="AT96" i="8"/>
  <c r="AQ96" i="8"/>
  <c r="AE96" i="8"/>
  <c r="AI96" i="8"/>
  <c r="AT90" i="8"/>
  <c r="AQ90" i="8"/>
  <c r="AE90" i="8"/>
  <c r="P90" i="8"/>
  <c r="H90" i="8"/>
  <c r="AI90" i="8" s="1"/>
  <c r="AT94" i="8"/>
  <c r="AQ94" i="8"/>
  <c r="AE94" i="8"/>
  <c r="P94" i="8"/>
  <c r="H94" i="8"/>
  <c r="AI94" i="8" s="1"/>
  <c r="C97" i="8"/>
  <c r="C96" i="8"/>
  <c r="C93" i="8"/>
  <c r="A31" i="4"/>
  <c r="C90" i="8" s="1"/>
  <c r="A28" i="4"/>
  <c r="C92" i="8" s="1"/>
  <c r="AT98" i="8"/>
  <c r="AQ98" i="8"/>
  <c r="AE98" i="8"/>
  <c r="P98" i="8"/>
  <c r="H98" i="8"/>
  <c r="AI98" i="8" s="1"/>
  <c r="AT99" i="8"/>
  <c r="AQ99" i="8"/>
  <c r="AE99" i="8"/>
  <c r="P99" i="8"/>
  <c r="AI99" i="8"/>
  <c r="A37" i="4"/>
  <c r="C99" i="8" s="1"/>
  <c r="A34" i="4"/>
  <c r="C98" i="8" s="1"/>
  <c r="AV101" i="8"/>
  <c r="AT101" i="8"/>
  <c r="AQ101" i="8"/>
  <c r="AA101" i="8"/>
  <c r="AE101" i="8" s="1"/>
  <c r="P101" i="8"/>
  <c r="H101" i="8"/>
  <c r="AI101" i="8" s="1"/>
  <c r="A36" i="4"/>
  <c r="C101" i="8" s="1"/>
  <c r="A35" i="4"/>
  <c r="AV92" i="21"/>
  <c r="AT92" i="21"/>
  <c r="AQ92" i="21"/>
  <c r="AI92" i="21"/>
  <c r="AE92" i="21"/>
  <c r="AT396" i="8"/>
  <c r="AQ396" i="8"/>
  <c r="H396" i="8"/>
  <c r="AI396" i="8" s="1"/>
  <c r="AT394" i="8"/>
  <c r="AQ394" i="8"/>
  <c r="H394" i="8"/>
  <c r="AI394" i="8" s="1"/>
  <c r="AT392" i="8"/>
  <c r="AQ392" i="8"/>
  <c r="H392" i="8"/>
  <c r="AI392" i="8" s="1"/>
  <c r="AT391" i="8"/>
  <c r="AQ391" i="8"/>
  <c r="H391" i="8"/>
  <c r="AI391" i="8" s="1"/>
  <c r="A8" i="4"/>
  <c r="C389" i="8" s="1"/>
  <c r="AW8" i="4"/>
  <c r="AP8" i="4"/>
  <c r="W8" i="4"/>
  <c r="P389" i="8" s="1"/>
  <c r="A15" i="4"/>
  <c r="A12" i="4"/>
  <c r="A11" i="4"/>
  <c r="A10" i="4"/>
  <c r="AW12" i="4"/>
  <c r="AP12" i="4"/>
  <c r="AE396" i="8" s="1"/>
  <c r="W12" i="4"/>
  <c r="AW15" i="4"/>
  <c r="AP15" i="4"/>
  <c r="AE394" i="8" s="1"/>
  <c r="W15" i="4"/>
  <c r="AW11" i="4"/>
  <c r="AP11" i="4"/>
  <c r="AE392" i="8" s="1"/>
  <c r="W11" i="4"/>
  <c r="AW10" i="4"/>
  <c r="AP10" i="4"/>
  <c r="AE391" i="8" s="1"/>
  <c r="W10" i="4"/>
  <c r="AE389" i="8" l="1"/>
  <c r="AZ389" i="8"/>
  <c r="AZ92" i="8"/>
  <c r="AZ93" i="8"/>
  <c r="A283" i="10"/>
  <c r="A282" i="10"/>
  <c r="A286" i="10"/>
  <c r="A281" i="10"/>
  <c r="A285" i="10"/>
  <c r="A279" i="10"/>
  <c r="A287" i="10"/>
  <c r="A280" i="10"/>
  <c r="A278" i="10"/>
  <c r="A294" i="10"/>
  <c r="A277" i="10"/>
  <c r="A295" i="10"/>
  <c r="A302" i="10"/>
  <c r="A276" i="10"/>
  <c r="A296" i="10"/>
  <c r="A303" i="10"/>
  <c r="A275" i="10"/>
  <c r="A297" i="10"/>
  <c r="C392" i="8"/>
  <c r="A284" i="10"/>
  <c r="A298" i="10"/>
  <c r="A293" i="10"/>
  <c r="A299" i="10"/>
  <c r="A292" i="10"/>
  <c r="A300" i="10"/>
  <c r="A304" i="10"/>
  <c r="A271" i="10"/>
  <c r="C396" i="8"/>
  <c r="A291" i="10"/>
  <c r="C394" i="8"/>
  <c r="A290" i="10"/>
  <c r="A273" i="10"/>
  <c r="A289" i="10"/>
  <c r="C391" i="8"/>
  <c r="A274" i="10"/>
  <c r="A288" i="10"/>
  <c r="A301" i="10"/>
  <c r="W280" i="10"/>
  <c r="W301" i="10"/>
  <c r="W275" i="10"/>
  <c r="P396" i="8"/>
  <c r="W291" i="10"/>
  <c r="W286" i="10"/>
  <c r="W299" i="10"/>
  <c r="W281" i="10"/>
  <c r="W294" i="10"/>
  <c r="W302" i="10"/>
  <c r="W292" i="10"/>
  <c r="W287" i="10"/>
  <c r="W276" i="10"/>
  <c r="W282" i="10"/>
  <c r="W295" i="10"/>
  <c r="W277" i="10"/>
  <c r="W293" i="10"/>
  <c r="W288" i="10"/>
  <c r="W303" i="10"/>
  <c r="W283" i="10"/>
  <c r="W296" i="10"/>
  <c r="W278" i="10"/>
  <c r="W273" i="10"/>
  <c r="W289" i="10"/>
  <c r="W271" i="10"/>
  <c r="P392" i="8"/>
  <c r="W284" i="10"/>
  <c r="W297" i="10"/>
  <c r="W300" i="10"/>
  <c r="W304" i="10"/>
  <c r="W279" i="10"/>
  <c r="P394" i="8"/>
  <c r="W290" i="10"/>
  <c r="P391" i="8"/>
  <c r="W274" i="10"/>
  <c r="W285" i="10"/>
  <c r="W298" i="10"/>
  <c r="AZ97" i="8"/>
  <c r="AZ94" i="8"/>
  <c r="AZ90" i="8"/>
  <c r="AZ96" i="8"/>
  <c r="AZ98" i="8"/>
  <c r="AZ99" i="8"/>
  <c r="AZ101" i="8"/>
  <c r="AZ392" i="8"/>
  <c r="AZ394" i="8"/>
  <c r="AZ396" i="8"/>
  <c r="AZ92" i="21"/>
  <c r="AZ391" i="8"/>
  <c r="AM8" i="2" l="1"/>
  <c r="AI77" i="8"/>
  <c r="E77" i="8"/>
  <c r="BJ77" i="8"/>
  <c r="R36" i="8"/>
  <c r="AI29" i="8"/>
  <c r="E29" i="8"/>
  <c r="BJ29" i="8"/>
  <c r="BA483" i="8" s="1"/>
  <c r="V26" i="8"/>
  <c r="BJ11" i="8"/>
  <c r="AI11" i="8"/>
  <c r="E11" i="8"/>
  <c r="AT8" i="8"/>
  <c r="AQ8" i="8"/>
  <c r="AZ8" i="8" s="1"/>
  <c r="AI8" i="8"/>
  <c r="AE8" i="8"/>
  <c r="D84" i="1"/>
  <c r="T66" i="1"/>
  <c r="T70" i="1" s="1"/>
  <c r="AD409" i="29"/>
  <c r="W409" i="29"/>
  <c r="O409" i="29"/>
  <c r="D290" i="29"/>
  <c r="D61" i="29"/>
  <c r="D222" i="29"/>
  <c r="D205" i="29"/>
  <c r="D182" i="29"/>
  <c r="D151" i="3"/>
  <c r="V15" i="8" l="1"/>
  <c r="D159" i="29" l="1"/>
  <c r="D163" i="3"/>
  <c r="D147" i="3"/>
  <c r="D143" i="3"/>
  <c r="D138" i="3"/>
  <c r="D133" i="3"/>
  <c r="D89" i="3"/>
  <c r="D123" i="29"/>
  <c r="D115" i="29"/>
  <c r="D91" i="29"/>
  <c r="D111" i="3"/>
  <c r="D109" i="3"/>
  <c r="D90" i="3"/>
  <c r="D91" i="3"/>
  <c r="D53" i="29"/>
  <c r="AF17" i="1"/>
  <c r="D43" i="29" l="1"/>
  <c r="A8" i="29"/>
  <c r="R379" i="29"/>
  <c r="R378" i="29"/>
  <c r="K5" i="29"/>
  <c r="I5" i="29"/>
  <c r="D101" i="3"/>
  <c r="D93" i="3"/>
  <c r="D46" i="3"/>
  <c r="D31" i="3"/>
  <c r="A11" i="3"/>
  <c r="AD256" i="3"/>
  <c r="W256" i="3"/>
  <c r="O256" i="3"/>
  <c r="L17" i="1"/>
  <c r="I17" i="1"/>
  <c r="F17" i="1"/>
  <c r="AL16" i="1"/>
  <c r="D29" i="29" s="1"/>
  <c r="D129" i="3"/>
  <c r="D127" i="3"/>
  <c r="D99" i="3"/>
  <c r="AL17" i="1" l="1"/>
  <c r="D39" i="3" l="1"/>
  <c r="D79" i="3"/>
  <c r="A8" i="3"/>
  <c r="P20" i="27"/>
  <c r="BV124" i="22"/>
  <c r="BV123" i="22"/>
  <c r="BV122" i="22"/>
  <c r="BV121" i="22"/>
  <c r="BV120" i="22"/>
  <c r="BV119" i="22"/>
  <c r="BV118" i="22"/>
  <c r="BV114" i="22"/>
  <c r="BV113" i="22"/>
  <c r="BV112" i="22"/>
  <c r="BV111" i="22"/>
  <c r="BV110" i="22"/>
  <c r="BV109" i="22"/>
  <c r="BV108" i="22"/>
  <c r="AI122" i="22"/>
  <c r="AI121" i="22"/>
  <c r="AI120" i="22"/>
  <c r="AI119" i="22"/>
  <c r="AI118" i="22" l="1"/>
  <c r="AI117" i="22"/>
  <c r="AI116" i="22"/>
  <c r="AI112" i="22"/>
  <c r="AI111" i="22"/>
  <c r="AI110" i="22"/>
  <c r="AI109" i="22"/>
  <c r="AI108" i="22"/>
  <c r="AI104" i="22"/>
  <c r="AI103" i="22"/>
  <c r="AI102" i="22"/>
  <c r="AI101" i="22"/>
  <c r="AI100" i="22"/>
  <c r="AI96" i="22"/>
  <c r="AI95" i="22"/>
  <c r="AI94" i="22"/>
  <c r="AI93" i="22"/>
  <c r="AI92" i="22"/>
  <c r="AT382" i="8" l="1"/>
  <c r="AQ382" i="8"/>
  <c r="AQ381" i="8"/>
  <c r="AZ381" i="8" s="1"/>
  <c r="AT381" i="8"/>
  <c r="AI381" i="8"/>
  <c r="AE381" i="8" l="1"/>
  <c r="AV405" i="8" l="1"/>
  <c r="AT405" i="8"/>
  <c r="AQ405" i="8"/>
  <c r="AA405" i="8"/>
  <c r="AE405" i="8" s="1"/>
  <c r="P405" i="8"/>
  <c r="H405" i="8"/>
  <c r="AI405" i="8" s="1"/>
  <c r="C405" i="8"/>
  <c r="AZ405" i="8" l="1"/>
  <c r="A199" i="10" l="1"/>
  <c r="A198" i="10"/>
  <c r="BF508" i="8" l="1"/>
  <c r="AI508" i="8"/>
  <c r="BK508" i="8"/>
  <c r="AT42" i="21"/>
  <c r="AQ42" i="21"/>
  <c r="AZ42" i="21" s="1"/>
  <c r="AI42" i="21"/>
  <c r="AE42" i="21"/>
  <c r="AV41" i="21"/>
  <c r="AT41" i="21"/>
  <c r="AQ41" i="21"/>
  <c r="AA41" i="21"/>
  <c r="AE41" i="21" s="1"/>
  <c r="P41" i="21"/>
  <c r="H41" i="21"/>
  <c r="AI41" i="21" s="1"/>
  <c r="AV39" i="21"/>
  <c r="AT39" i="21"/>
  <c r="AQ39" i="21"/>
  <c r="AA39" i="21"/>
  <c r="AE39" i="21" s="1"/>
  <c r="P39" i="21"/>
  <c r="H39" i="21"/>
  <c r="AI39" i="21" s="1"/>
  <c r="AZ39" i="21" l="1"/>
  <c r="AZ41" i="21"/>
  <c r="BF504" i="8" l="1"/>
  <c r="AI504" i="8"/>
  <c r="BK504" i="8"/>
  <c r="BF503" i="8"/>
  <c r="AI503" i="8"/>
  <c r="W503" i="8"/>
  <c r="BK503" i="8" s="1"/>
  <c r="AQ74" i="20" l="1"/>
  <c r="AA323" i="8" s="1"/>
  <c r="AE323" i="8" s="1"/>
  <c r="A49" i="10"/>
  <c r="A85" i="20"/>
  <c r="A91" i="20"/>
  <c r="A53" i="10" s="1"/>
  <c r="AQ69" i="20"/>
  <c r="AY69" i="20"/>
  <c r="AT19" i="21"/>
  <c r="AQ19" i="21"/>
  <c r="AZ19" i="21" s="1"/>
  <c r="AI19" i="21"/>
  <c r="AE19" i="21"/>
  <c r="AU36" i="22"/>
  <c r="AY36" i="22" s="1"/>
  <c r="AM36" i="22"/>
  <c r="AQ36" i="22" s="1"/>
  <c r="AU35" i="22"/>
  <c r="AY35" i="22" s="1"/>
  <c r="AM35" i="22"/>
  <c r="AQ35" i="22" s="1"/>
  <c r="AU34" i="22"/>
  <c r="AY34" i="22" s="1"/>
  <c r="AM34" i="22"/>
  <c r="AQ34" i="22" s="1"/>
  <c r="AU32" i="22"/>
  <c r="AY32" i="22" s="1"/>
  <c r="AM32" i="22"/>
  <c r="AQ32" i="22" s="1"/>
  <c r="AU30" i="22"/>
  <c r="AY30" i="22" s="1"/>
  <c r="AM30" i="22"/>
  <c r="AQ30" i="22" s="1"/>
  <c r="A17" i="22"/>
  <c r="AY18" i="22"/>
  <c r="AQ18" i="22"/>
  <c r="AY17" i="22"/>
  <c r="AQ17" i="22"/>
  <c r="A43" i="22"/>
  <c r="A44" i="22"/>
  <c r="A53" i="22"/>
  <c r="A45" i="22"/>
  <c r="A46" i="22"/>
  <c r="A50" i="22"/>
  <c r="A51" i="22"/>
  <c r="A47" i="22"/>
  <c r="A48" i="22"/>
  <c r="A54" i="22"/>
  <c r="C39" i="21" s="1"/>
  <c r="A56" i="22"/>
  <c r="C41" i="21" s="1"/>
  <c r="AI61" i="22"/>
  <c r="BV61" i="22"/>
  <c r="BV62" i="22"/>
  <c r="AI63" i="22"/>
  <c r="BV63" i="22"/>
  <c r="AI64" i="22"/>
  <c r="BV64" i="22"/>
  <c r="AI65" i="22"/>
  <c r="BV65" i="22"/>
  <c r="AI66" i="22"/>
  <c r="BV66" i="22"/>
  <c r="AI67" i="22"/>
  <c r="BV67" i="22"/>
  <c r="AI68" i="22"/>
  <c r="BV68" i="22"/>
  <c r="AI69" i="22"/>
  <c r="BV69" i="22"/>
  <c r="AI73" i="22"/>
  <c r="BV73" i="22"/>
  <c r="AI74" i="22"/>
  <c r="BV74" i="22"/>
  <c r="AI75" i="22"/>
  <c r="BV75" i="22"/>
  <c r="AI76" i="22"/>
  <c r="BV76" i="22"/>
  <c r="AI77" i="22"/>
  <c r="BV77" i="22"/>
  <c r="AI78" i="22"/>
  <c r="BV78" i="22"/>
  <c r="AI79" i="22"/>
  <c r="BV79" i="22"/>
  <c r="AI80" i="22"/>
  <c r="BV80" i="22"/>
  <c r="AI81" i="22"/>
  <c r="BV81" i="22"/>
  <c r="AI85" i="22"/>
  <c r="AI86" i="22"/>
  <c r="AI87" i="22"/>
  <c r="AI88" i="22"/>
  <c r="AU16" i="22"/>
  <c r="AY16" i="22" s="1"/>
  <c r="AM16" i="22"/>
  <c r="AQ16" i="22" s="1"/>
  <c r="A16" i="22"/>
  <c r="AQ10" i="22"/>
  <c r="AY9" i="22"/>
  <c r="AQ9" i="22"/>
  <c r="AY20" i="22"/>
  <c r="AQ20" i="22"/>
  <c r="AY8" i="22"/>
  <c r="AQ8" i="22"/>
  <c r="A51" i="10" l="1"/>
  <c r="C332" i="8"/>
  <c r="A18" i="22"/>
  <c r="AV60" i="21"/>
  <c r="AT60" i="21"/>
  <c r="AQ60" i="21"/>
  <c r="AA60" i="21"/>
  <c r="AE60" i="21" s="1"/>
  <c r="P60" i="21"/>
  <c r="H60" i="21"/>
  <c r="AI60" i="21" s="1"/>
  <c r="BF106" i="21"/>
  <c r="AI106" i="21"/>
  <c r="AT73" i="21"/>
  <c r="AQ73" i="21"/>
  <c r="AZ73" i="21" s="1"/>
  <c r="AI73" i="21"/>
  <c r="AE265" i="8"/>
  <c r="AI265" i="8"/>
  <c r="AQ265" i="8"/>
  <c r="AT265" i="8"/>
  <c r="AV265" i="8"/>
  <c r="AE266" i="8"/>
  <c r="AI266" i="8"/>
  <c r="AQ266" i="8"/>
  <c r="AT266" i="8"/>
  <c r="AV266" i="8"/>
  <c r="AE267" i="8"/>
  <c r="AI267" i="8"/>
  <c r="AQ267" i="8"/>
  <c r="AT267" i="8"/>
  <c r="AV267" i="8"/>
  <c r="AV268" i="8" s="1"/>
  <c r="AA268" i="8"/>
  <c r="AE268" i="8" s="1"/>
  <c r="AI268" i="8"/>
  <c r="AQ268" i="8"/>
  <c r="AT268" i="8"/>
  <c r="AE269" i="8"/>
  <c r="AI269" i="8"/>
  <c r="AQ269" i="8"/>
  <c r="AZ269" i="8" s="1"/>
  <c r="AT269" i="8"/>
  <c r="H270" i="8"/>
  <c r="AI270" i="8" s="1"/>
  <c r="P270" i="8"/>
  <c r="AA270" i="8"/>
  <c r="AE270" i="8" s="1"/>
  <c r="AQ270" i="8"/>
  <c r="AT270" i="8"/>
  <c r="AV270" i="8"/>
  <c r="AE271" i="8"/>
  <c r="AI271" i="8"/>
  <c r="AQ271" i="8"/>
  <c r="AT271" i="8"/>
  <c r="AV271" i="8"/>
  <c r="AI25" i="21"/>
  <c r="H43" i="21"/>
  <c r="AI43" i="21" s="1"/>
  <c r="P43" i="21"/>
  <c r="AQ43" i="21"/>
  <c r="AT43" i="21"/>
  <c r="H44" i="21"/>
  <c r="AI44" i="21" s="1"/>
  <c r="P44" i="21"/>
  <c r="AQ44" i="21"/>
  <c r="AT44" i="21"/>
  <c r="AT70" i="21"/>
  <c r="AQ70" i="21"/>
  <c r="AZ70" i="21" s="1"/>
  <c r="AI70" i="21"/>
  <c r="AE70" i="21"/>
  <c r="C70" i="21"/>
  <c r="W113" i="21"/>
  <c r="BF112" i="21"/>
  <c r="AI112" i="21"/>
  <c r="W112" i="21"/>
  <c r="BK112" i="21" s="1"/>
  <c r="BF111" i="21"/>
  <c r="AI111" i="21"/>
  <c r="W111" i="21"/>
  <c r="BK111" i="21" s="1"/>
  <c r="BF110" i="21"/>
  <c r="AI110" i="21"/>
  <c r="W110" i="21"/>
  <c r="BK110" i="21" s="1"/>
  <c r="BF109" i="21"/>
  <c r="AI109" i="21"/>
  <c r="W109" i="21"/>
  <c r="BK109" i="21" s="1"/>
  <c r="BF108" i="21"/>
  <c r="AI108" i="21"/>
  <c r="W108" i="21"/>
  <c r="BK108" i="21" s="1"/>
  <c r="BF107" i="21"/>
  <c r="AI107" i="21"/>
  <c r="W107" i="21"/>
  <c r="BK107" i="21" s="1"/>
  <c r="W106" i="21"/>
  <c r="BK106" i="21" s="1"/>
  <c r="AI105" i="21"/>
  <c r="C104" i="21"/>
  <c r="AI104" i="21" s="1"/>
  <c r="A104" i="21"/>
  <c r="C103" i="21"/>
  <c r="AI103" i="21" s="1"/>
  <c r="A103" i="21"/>
  <c r="C102" i="21"/>
  <c r="AI102" i="21" s="1"/>
  <c r="A102" i="21"/>
  <c r="C101" i="21"/>
  <c r="AI101" i="21" s="1"/>
  <c r="A101" i="21"/>
  <c r="C100" i="21"/>
  <c r="AI100" i="21" s="1"/>
  <c r="A100" i="21"/>
  <c r="AT81" i="21"/>
  <c r="AQ81" i="21"/>
  <c r="AZ81" i="21" s="1"/>
  <c r="AI81" i="21"/>
  <c r="AE81" i="21"/>
  <c r="AT80" i="21"/>
  <c r="AQ80" i="21"/>
  <c r="AZ80" i="21" s="1"/>
  <c r="AI80" i="21"/>
  <c r="AE80" i="21"/>
  <c r="AT79" i="21"/>
  <c r="AQ79" i="21"/>
  <c r="AZ79" i="21" s="1"/>
  <c r="AI79" i="21"/>
  <c r="AE79" i="21"/>
  <c r="AT18" i="21"/>
  <c r="AQ18" i="21"/>
  <c r="AZ18" i="21" s="1"/>
  <c r="AI18" i="21"/>
  <c r="AE18" i="21"/>
  <c r="AT17" i="21"/>
  <c r="AQ17" i="21"/>
  <c r="AZ17" i="21" s="1"/>
  <c r="AI17" i="21"/>
  <c r="AE17" i="21"/>
  <c r="AT16" i="21"/>
  <c r="AQ16" i="21"/>
  <c r="AZ16" i="21" s="1"/>
  <c r="AI16" i="21"/>
  <c r="AE16" i="21"/>
  <c r="AT15" i="21"/>
  <c r="AQ15" i="21"/>
  <c r="AZ15" i="21" s="1"/>
  <c r="AI15" i="21"/>
  <c r="AE15" i="21"/>
  <c r="AV14" i="21"/>
  <c r="AT14" i="21"/>
  <c r="AQ14" i="21"/>
  <c r="P14" i="21"/>
  <c r="H14" i="21"/>
  <c r="AI14" i="21" s="1"/>
  <c r="C14" i="21"/>
  <c r="AT13" i="21"/>
  <c r="AQ13" i="21"/>
  <c r="P13" i="21"/>
  <c r="H13" i="21"/>
  <c r="AI13" i="21" s="1"/>
  <c r="C13" i="21"/>
  <c r="AV12" i="21"/>
  <c r="AT12" i="21"/>
  <c r="AQ12" i="21"/>
  <c r="AI12" i="21"/>
  <c r="AE12" i="21"/>
  <c r="AV11" i="21"/>
  <c r="AT11" i="21"/>
  <c r="AQ11" i="21"/>
  <c r="AI11" i="21"/>
  <c r="AE11" i="21"/>
  <c r="AV10" i="21"/>
  <c r="AT10" i="21"/>
  <c r="AQ10" i="21"/>
  <c r="AI10" i="21"/>
  <c r="AE10" i="21"/>
  <c r="AV9" i="21"/>
  <c r="AT9" i="21"/>
  <c r="AQ9" i="21"/>
  <c r="AI9" i="21"/>
  <c r="AE9" i="21"/>
  <c r="AT95" i="21"/>
  <c r="AQ95" i="21"/>
  <c r="AZ95" i="21" s="1"/>
  <c r="AI95" i="21"/>
  <c r="AE95" i="21"/>
  <c r="AT94" i="21"/>
  <c r="AQ94" i="21"/>
  <c r="AZ94" i="21" s="1"/>
  <c r="AI94" i="21"/>
  <c r="AE94" i="21"/>
  <c r="AT93" i="21"/>
  <c r="AQ93" i="21"/>
  <c r="AE93" i="21"/>
  <c r="AI93" i="21"/>
  <c r="AI91" i="21"/>
  <c r="AT38" i="21"/>
  <c r="AQ38" i="21"/>
  <c r="AZ38" i="21" s="1"/>
  <c r="AI38" i="21"/>
  <c r="AE38" i="21"/>
  <c r="AV32" i="21"/>
  <c r="AT32" i="21"/>
  <c r="AQ32" i="21"/>
  <c r="AA32" i="21"/>
  <c r="AE32" i="21" s="1"/>
  <c r="P32" i="21"/>
  <c r="H32" i="21"/>
  <c r="AI32" i="21" s="1"/>
  <c r="AV31" i="21"/>
  <c r="AT31" i="21"/>
  <c r="AQ31" i="21"/>
  <c r="AA31" i="21"/>
  <c r="AE31" i="21" s="1"/>
  <c r="P31" i="21"/>
  <c r="H31" i="21"/>
  <c r="AI31" i="21" s="1"/>
  <c r="AV34" i="21"/>
  <c r="AT34" i="21"/>
  <c r="AQ34" i="21"/>
  <c r="AA34" i="21"/>
  <c r="AE34" i="21" s="1"/>
  <c r="P34" i="21"/>
  <c r="H34" i="21"/>
  <c r="AI34" i="21" s="1"/>
  <c r="AV33" i="21"/>
  <c r="AT33" i="21"/>
  <c r="AQ33" i="21"/>
  <c r="AA33" i="21"/>
  <c r="AE33" i="21" s="1"/>
  <c r="P33" i="21"/>
  <c r="H33" i="21"/>
  <c r="AI33" i="21" s="1"/>
  <c r="AV30" i="21"/>
  <c r="AT30" i="21"/>
  <c r="AQ30" i="21"/>
  <c r="AA30" i="21"/>
  <c r="AE30" i="21" s="1"/>
  <c r="P30" i="21"/>
  <c r="H30" i="21"/>
  <c r="AI30" i="21" s="1"/>
  <c r="AV29" i="21"/>
  <c r="AT29" i="21"/>
  <c r="AQ29" i="21"/>
  <c r="AA29" i="21"/>
  <c r="AE29" i="21" s="1"/>
  <c r="P29" i="21"/>
  <c r="H29" i="21"/>
  <c r="AI29" i="21" s="1"/>
  <c r="AV37" i="21"/>
  <c r="AT37" i="21"/>
  <c r="AQ37" i="21"/>
  <c r="AA37" i="21"/>
  <c r="AE37" i="21" s="1"/>
  <c r="P37" i="21"/>
  <c r="H37" i="21"/>
  <c r="AI37" i="21" s="1"/>
  <c r="AV35" i="21"/>
  <c r="AT35" i="21"/>
  <c r="AQ35" i="21"/>
  <c r="AA35" i="21"/>
  <c r="AE35" i="21" s="1"/>
  <c r="P35" i="21"/>
  <c r="H35" i="21"/>
  <c r="AI35" i="21" s="1"/>
  <c r="AT36" i="21"/>
  <c r="AQ36" i="21"/>
  <c r="AA36" i="21"/>
  <c r="AE36" i="21" s="1"/>
  <c r="P36" i="21"/>
  <c r="H36" i="21"/>
  <c r="AI36" i="21" s="1"/>
  <c r="AV28" i="21"/>
  <c r="AT28" i="21"/>
  <c r="AQ28" i="21"/>
  <c r="AA28" i="21"/>
  <c r="AE28" i="21" s="1"/>
  <c r="P28" i="21"/>
  <c r="H28" i="21"/>
  <c r="AI28" i="21" s="1"/>
  <c r="AV27" i="21"/>
  <c r="AT27" i="21"/>
  <c r="AQ27" i="21"/>
  <c r="AA27" i="21"/>
  <c r="AE27" i="21" s="1"/>
  <c r="P27" i="21"/>
  <c r="H27" i="21"/>
  <c r="AI27" i="21" s="1"/>
  <c r="AT72" i="21"/>
  <c r="AQ72" i="21"/>
  <c r="AE72" i="21"/>
  <c r="P72" i="21"/>
  <c r="H72" i="21"/>
  <c r="AI72" i="21" s="1"/>
  <c r="AT71" i="21"/>
  <c r="AQ71" i="21"/>
  <c r="P71" i="21"/>
  <c r="H71" i="21"/>
  <c r="AI71" i="21" s="1"/>
  <c r="C71" i="21"/>
  <c r="AT59" i="21"/>
  <c r="AQ59" i="21"/>
  <c r="AZ59" i="21" s="1"/>
  <c r="AI59" i="21"/>
  <c r="AE59" i="21"/>
  <c r="AV45" i="21"/>
  <c r="AT45" i="21"/>
  <c r="AQ45" i="21"/>
  <c r="AA45" i="21"/>
  <c r="AE45" i="21" s="1"/>
  <c r="P45" i="21"/>
  <c r="H45" i="21"/>
  <c r="AI45" i="21" s="1"/>
  <c r="C45" i="21"/>
  <c r="AT47" i="21"/>
  <c r="AI47" i="21"/>
  <c r="AV46" i="21"/>
  <c r="AT46" i="21"/>
  <c r="AQ46" i="21"/>
  <c r="AA46" i="21"/>
  <c r="AE46" i="21" s="1"/>
  <c r="P46" i="21"/>
  <c r="H46" i="21"/>
  <c r="AI46" i="21" s="1"/>
  <c r="C46" i="21"/>
  <c r="AT85" i="21"/>
  <c r="AQ85" i="21"/>
  <c r="AZ85" i="21" s="1"/>
  <c r="AI85" i="21"/>
  <c r="AE85" i="21"/>
  <c r="AT83" i="21"/>
  <c r="AQ83" i="21"/>
  <c r="AI83" i="21"/>
  <c r="AE83" i="21"/>
  <c r="AT82" i="21"/>
  <c r="AQ82" i="21"/>
  <c r="AI82" i="21"/>
  <c r="AE82" i="21"/>
  <c r="AI78" i="21"/>
  <c r="AE73" i="21"/>
  <c r="AT26" i="21"/>
  <c r="AQ26" i="21"/>
  <c r="P26" i="21"/>
  <c r="H26" i="21"/>
  <c r="AI26" i="21" s="1"/>
  <c r="AT68" i="21"/>
  <c r="AQ68" i="21"/>
  <c r="P68" i="21"/>
  <c r="H68" i="21"/>
  <c r="AI68" i="21" s="1"/>
  <c r="AT67" i="21"/>
  <c r="AQ67" i="21"/>
  <c r="P67" i="21"/>
  <c r="H67" i="21"/>
  <c r="AI67" i="21" s="1"/>
  <c r="AT66" i="21"/>
  <c r="AQ66" i="21"/>
  <c r="P66" i="21"/>
  <c r="H66" i="21"/>
  <c r="AI66" i="21" s="1"/>
  <c r="AT65" i="21"/>
  <c r="AQ65" i="21"/>
  <c r="P65" i="21"/>
  <c r="H65" i="21"/>
  <c r="AI65" i="21" s="1"/>
  <c r="AT64" i="21"/>
  <c r="AQ64" i="21"/>
  <c r="P64" i="21"/>
  <c r="H64" i="21"/>
  <c r="AI64" i="21" s="1"/>
  <c r="AT62" i="21"/>
  <c r="AQ62" i="21"/>
  <c r="P62" i="21"/>
  <c r="H62" i="21"/>
  <c r="AI62" i="21" s="1"/>
  <c r="AT61" i="21"/>
  <c r="AQ61" i="21"/>
  <c r="P61" i="21"/>
  <c r="H61" i="21"/>
  <c r="AI61" i="21" s="1"/>
  <c r="AI58" i="21"/>
  <c r="W629" i="10"/>
  <c r="A629" i="10"/>
  <c r="AT8" i="21"/>
  <c r="AQ8" i="21"/>
  <c r="AE8" i="21"/>
  <c r="W630" i="10"/>
  <c r="AI8" i="21"/>
  <c r="A630" i="10"/>
  <c r="AT20" i="21"/>
  <c r="AQ20" i="21"/>
  <c r="AZ20" i="21" s="1"/>
  <c r="AI20" i="21"/>
  <c r="AE20" i="21"/>
  <c r="AI7" i="21"/>
  <c r="BT37" i="21" l="1"/>
  <c r="BL59" i="21"/>
  <c r="AZ60" i="21"/>
  <c r="F629" i="10"/>
  <c r="F630" i="10"/>
  <c r="AZ270" i="8"/>
  <c r="AZ267" i="8"/>
  <c r="AZ266" i="8"/>
  <c r="AZ271" i="8"/>
  <c r="AZ268" i="8"/>
  <c r="AZ265" i="8"/>
  <c r="AZ29" i="21"/>
  <c r="AZ34" i="21"/>
  <c r="AZ12" i="21"/>
  <c r="AZ35" i="21"/>
  <c r="AZ83" i="21"/>
  <c r="AZ82" i="21"/>
  <c r="AA96" i="21"/>
  <c r="R104" i="21" s="1"/>
  <c r="AZ9" i="21"/>
  <c r="AZ45" i="21"/>
  <c r="AZ37" i="21"/>
  <c r="BL37" i="21" s="1"/>
  <c r="AZ14" i="21"/>
  <c r="AZ33" i="21"/>
  <c r="AZ32" i="21"/>
  <c r="AZ72" i="21"/>
  <c r="AZ8" i="21"/>
  <c r="BL8" i="21" s="1"/>
  <c r="BJ21" i="21" s="1"/>
  <c r="BA100" i="21" s="1"/>
  <c r="AZ30" i="21"/>
  <c r="AZ93" i="21"/>
  <c r="AZ36" i="21"/>
  <c r="BL36" i="21" s="1"/>
  <c r="AZ46" i="21"/>
  <c r="AA86" i="21"/>
  <c r="R103" i="21" s="1"/>
  <c r="AQ47" i="21"/>
  <c r="AZ47" i="21" s="1"/>
  <c r="BL47" i="21" s="1"/>
  <c r="AE47" i="21"/>
  <c r="AZ11" i="21"/>
  <c r="AZ27" i="21"/>
  <c r="AZ31" i="21"/>
  <c r="AZ10" i="21"/>
  <c r="AZ28" i="21"/>
  <c r="AM45" i="20"/>
  <c r="AQ45" i="20" s="1"/>
  <c r="AU45" i="20"/>
  <c r="AY45" i="20" s="1"/>
  <c r="AQ46" i="20"/>
  <c r="AY46" i="20"/>
  <c r="AQ49" i="20"/>
  <c r="AY49" i="20"/>
  <c r="AM50" i="20"/>
  <c r="AQ50" i="20" s="1"/>
  <c r="AU50" i="20"/>
  <c r="AY50" i="20" s="1"/>
  <c r="AM51" i="20"/>
  <c r="AQ51" i="20" s="1"/>
  <c r="AU51" i="20"/>
  <c r="AY51" i="20" s="1"/>
  <c r="AA61" i="21"/>
  <c r="AE61" i="21" s="1"/>
  <c r="AV61" i="21"/>
  <c r="AZ61" i="21" s="1"/>
  <c r="AM52" i="20"/>
  <c r="AQ52" i="20" s="1"/>
  <c r="AA62" i="21"/>
  <c r="AE62" i="21" s="1"/>
  <c r="AV62" i="21"/>
  <c r="AZ62" i="21" s="1"/>
  <c r="AA64" i="21"/>
  <c r="AE64" i="21" s="1"/>
  <c r="AV64" i="21"/>
  <c r="AZ64" i="21" s="1"/>
  <c r="AM54" i="20"/>
  <c r="AQ54" i="20" s="1"/>
  <c r="AU54" i="20"/>
  <c r="AY54" i="20" s="1"/>
  <c r="AQ56" i="20"/>
  <c r="AY56" i="20"/>
  <c r="AM57" i="20"/>
  <c r="AQ57" i="20" s="1"/>
  <c r="AU57" i="20"/>
  <c r="AY57" i="20" s="1"/>
  <c r="AA65" i="21"/>
  <c r="AE65" i="21" s="1"/>
  <c r="AV65" i="21"/>
  <c r="AZ65" i="21" s="1"/>
  <c r="AA66" i="21"/>
  <c r="AE66" i="21" s="1"/>
  <c r="AV66" i="21"/>
  <c r="AZ66" i="21" s="1"/>
  <c r="AA67" i="21"/>
  <c r="AE67" i="21" s="1"/>
  <c r="AV67" i="21"/>
  <c r="AZ67" i="21" s="1"/>
  <c r="AA68" i="21"/>
  <c r="AE68" i="21" s="1"/>
  <c r="AV68" i="21"/>
  <c r="AZ68" i="21" s="1"/>
  <c r="AQ62" i="20"/>
  <c r="AY62" i="20"/>
  <c r="AM63" i="20"/>
  <c r="AQ63" i="20" s="1"/>
  <c r="AU63" i="20"/>
  <c r="AY63" i="20" s="1"/>
  <c r="AM64" i="20"/>
  <c r="AQ64" i="20" s="1"/>
  <c r="AU64" i="20"/>
  <c r="AY64" i="20" s="1"/>
  <c r="AM65" i="20"/>
  <c r="AQ65" i="20" s="1"/>
  <c r="AU65" i="20"/>
  <c r="AY65" i="20" s="1"/>
  <c r="C26" i="21"/>
  <c r="AA26" i="21"/>
  <c r="AE26" i="21" s="1"/>
  <c r="AV26" i="21"/>
  <c r="AZ26" i="21" s="1"/>
  <c r="AM67" i="20"/>
  <c r="AQ67" i="20" s="1"/>
  <c r="AU67" i="20"/>
  <c r="AY67" i="20" s="1"/>
  <c r="AM68" i="20"/>
  <c r="AQ68" i="20" s="1"/>
  <c r="AU68" i="20"/>
  <c r="AY68" i="20" s="1"/>
  <c r="BT38" i="21" l="1"/>
  <c r="BJ50" i="21"/>
  <c r="BA101" i="21" s="1"/>
  <c r="AV96" i="21"/>
  <c r="AV86" i="21"/>
  <c r="BJ74" i="21"/>
  <c r="BA102" i="21" s="1"/>
  <c r="BA114" i="21" s="1"/>
  <c r="A33" i="22"/>
  <c r="C65" i="21" s="1"/>
  <c r="A34" i="22"/>
  <c r="C66" i="21" s="1"/>
  <c r="A36" i="22"/>
  <c r="C68" i="21" s="1"/>
  <c r="A35" i="22"/>
  <c r="C67" i="21" s="1"/>
  <c r="A29" i="22"/>
  <c r="C61" i="21" s="1"/>
  <c r="A30" i="22"/>
  <c r="C62" i="21" s="1"/>
  <c r="A32" i="22"/>
  <c r="C64" i="21" s="1"/>
  <c r="W103" i="21"/>
  <c r="W104" i="21"/>
  <c r="AU40" i="20"/>
  <c r="AY40" i="20" s="1"/>
  <c r="AM40" i="20"/>
  <c r="AQ40" i="20" s="1"/>
  <c r="AY39" i="20"/>
  <c r="AQ39" i="20"/>
  <c r="AU37" i="20"/>
  <c r="AY37" i="20" s="1"/>
  <c r="AM37" i="20"/>
  <c r="AQ37" i="20" s="1"/>
  <c r="AY36" i="20"/>
  <c r="AQ36" i="20"/>
  <c r="AU33" i="20"/>
  <c r="AY33" i="20" s="1"/>
  <c r="AM33" i="20"/>
  <c r="AQ33" i="20" s="1"/>
  <c r="AY32" i="20"/>
  <c r="AQ32" i="20"/>
  <c r="AY30" i="20"/>
  <c r="AU29" i="20"/>
  <c r="AY29" i="20" s="1"/>
  <c r="AM29" i="20"/>
  <c r="AQ29" i="20" s="1"/>
  <c r="AY28" i="20"/>
  <c r="AQ28" i="20"/>
  <c r="AV44" i="21"/>
  <c r="AZ44" i="21" s="1"/>
  <c r="AA44" i="21"/>
  <c r="AE44" i="21" s="1"/>
  <c r="AV43" i="21"/>
  <c r="AZ43" i="21" s="1"/>
  <c r="AA43" i="21"/>
  <c r="AE43" i="21" s="1"/>
  <c r="AY25" i="20"/>
  <c r="AQ25" i="20"/>
  <c r="AU24" i="20"/>
  <c r="AY24" i="20" s="1"/>
  <c r="AM24" i="20"/>
  <c r="AQ24" i="20" s="1"/>
  <c r="AU23" i="20"/>
  <c r="AY23" i="20" s="1"/>
  <c r="AM23" i="20"/>
  <c r="AQ23" i="20" s="1"/>
  <c r="AU22" i="20"/>
  <c r="AY22" i="20" s="1"/>
  <c r="AM22" i="20"/>
  <c r="AQ22" i="20" s="1"/>
  <c r="AY21" i="20"/>
  <c r="AQ21" i="20"/>
  <c r="AY20" i="20"/>
  <c r="AM20" i="20"/>
  <c r="AQ20" i="20" s="1"/>
  <c r="AY19" i="20"/>
  <c r="AQ19" i="20"/>
  <c r="AY17" i="20"/>
  <c r="AQ17" i="20"/>
  <c r="AY16" i="20"/>
  <c r="AQ16" i="20"/>
  <c r="AY15" i="20"/>
  <c r="AQ15" i="20"/>
  <c r="AY14" i="20"/>
  <c r="AQ14" i="20"/>
  <c r="AY13" i="20"/>
  <c r="AQ13" i="20"/>
  <c r="AC12" i="20"/>
  <c r="W12" i="20"/>
  <c r="R12" i="20"/>
  <c r="AY11" i="20"/>
  <c r="AQ11" i="20"/>
  <c r="AC11" i="20"/>
  <c r="W11" i="20"/>
  <c r="R11" i="20"/>
  <c r="AY10" i="20"/>
  <c r="AQ10" i="20"/>
  <c r="AC10" i="20"/>
  <c r="W10" i="20"/>
  <c r="R10" i="20"/>
  <c r="AY9" i="20"/>
  <c r="AQ9" i="20"/>
  <c r="AC9" i="20"/>
  <c r="W9" i="20"/>
  <c r="R9" i="20"/>
  <c r="AY8" i="20"/>
  <c r="AQ8" i="20"/>
  <c r="A8" i="20"/>
  <c r="A27" i="22" s="1"/>
  <c r="AU104" i="21" l="1"/>
  <c r="BF104" i="21" s="1"/>
  <c r="BJ87" i="21"/>
  <c r="AU103" i="21"/>
  <c r="BF103" i="21" s="1"/>
  <c r="AI86" i="21"/>
  <c r="E86" i="21"/>
  <c r="AA50" i="21"/>
  <c r="R101" i="21" s="1"/>
  <c r="W101" i="21" s="1"/>
  <c r="AV50" i="21"/>
  <c r="C44" i="21"/>
  <c r="C43" i="21"/>
  <c r="C60" i="21"/>
  <c r="AV127" i="8"/>
  <c r="AA127" i="8"/>
  <c r="BJ51" i="21" l="1"/>
  <c r="AU101" i="21"/>
  <c r="BF101" i="21" s="1"/>
  <c r="BK103" i="21"/>
  <c r="BK104" i="21"/>
  <c r="BK101" i="21" l="1"/>
  <c r="AC367" i="10" l="1"/>
  <c r="W367" i="10"/>
  <c r="R367" i="10"/>
  <c r="N367" i="10"/>
  <c r="F367" i="10"/>
  <c r="AV195" i="8"/>
  <c r="AT195" i="8"/>
  <c r="AQ195" i="8"/>
  <c r="AA195" i="8"/>
  <c r="AE195" i="8" s="1"/>
  <c r="P195" i="8"/>
  <c r="H195" i="8"/>
  <c r="AI195" i="8" s="1"/>
  <c r="AZ195" i="8" l="1"/>
  <c r="AU62" i="2"/>
  <c r="V70" i="8" s="1"/>
  <c r="AU61" i="2"/>
  <c r="V69" i="8" s="1"/>
  <c r="AU60" i="2"/>
  <c r="V68" i="8" s="1"/>
  <c r="AU59" i="2"/>
  <c r="V67" i="8" s="1"/>
  <c r="AU58" i="2"/>
  <c r="V66" i="8" s="1"/>
  <c r="AU57" i="2"/>
  <c r="V65" i="8" s="1"/>
  <c r="AU56" i="2"/>
  <c r="V64" i="8" s="1"/>
  <c r="AU44" i="2"/>
  <c r="V55" i="8" s="1"/>
  <c r="AU49" i="2"/>
  <c r="V59" i="8" s="1"/>
  <c r="AU51" i="2"/>
  <c r="V60" i="8" s="1"/>
  <c r="AU55" i="2"/>
  <c r="V61" i="8" s="1"/>
  <c r="AU52" i="2"/>
  <c r="V62" i="8" s="1"/>
  <c r="AU50" i="2"/>
  <c r="V63" i="8" s="1"/>
  <c r="AU48" i="2"/>
  <c r="V58" i="8" s="1"/>
  <c r="AU43" i="2"/>
  <c r="V51" i="8" s="1"/>
  <c r="AU45" i="2"/>
  <c r="V52" i="8" s="1"/>
  <c r="AU46" i="2"/>
  <c r="V56" i="8" s="1"/>
  <c r="AU41" i="2"/>
  <c r="V53" i="8" s="1"/>
  <c r="V50" i="8"/>
  <c r="AU42" i="2"/>
  <c r="V54" i="8" s="1"/>
  <c r="AU47" i="2"/>
  <c r="V57" i="8" s="1"/>
  <c r="V49" i="8"/>
  <c r="R225" i="3"/>
  <c r="BQ59" i="8" l="1"/>
  <c r="BQ60" i="8"/>
  <c r="AC189" i="10"/>
  <c r="W189" i="10"/>
  <c r="R189" i="10"/>
  <c r="F189" i="10"/>
  <c r="AC188" i="10"/>
  <c r="W188" i="10"/>
  <c r="R188" i="10"/>
  <c r="F188" i="10"/>
  <c r="AC187" i="10"/>
  <c r="W187" i="10"/>
  <c r="R187" i="10"/>
  <c r="F187" i="10"/>
  <c r="AC186" i="10"/>
  <c r="W186" i="10"/>
  <c r="R186" i="10"/>
  <c r="F186" i="10"/>
  <c r="AC185" i="10"/>
  <c r="W185" i="10"/>
  <c r="R185" i="10"/>
  <c r="F185" i="10"/>
  <c r="AC184" i="10"/>
  <c r="W184" i="10"/>
  <c r="R184" i="10"/>
  <c r="F184" i="10"/>
  <c r="AI497" i="8"/>
  <c r="V117" i="8"/>
  <c r="V118" i="8"/>
  <c r="V116" i="8"/>
  <c r="V115" i="8"/>
  <c r="V110" i="8"/>
  <c r="V111" i="8"/>
  <c r="V112" i="8"/>
  <c r="V113" i="8"/>
  <c r="V114" i="8"/>
  <c r="V109" i="8"/>
  <c r="V104" i="8"/>
  <c r="V105" i="8"/>
  <c r="V106" i="8"/>
  <c r="V103" i="8"/>
  <c r="V107" i="8"/>
  <c r="V108" i="8"/>
  <c r="V102" i="8"/>
  <c r="P115" i="8"/>
  <c r="P116" i="8"/>
  <c r="P117" i="8"/>
  <c r="P118" i="8"/>
  <c r="P119" i="8"/>
  <c r="H102" i="8"/>
  <c r="H104" i="8"/>
  <c r="H105" i="8"/>
  <c r="H106" i="8"/>
  <c r="H103" i="8"/>
  <c r="H107" i="8"/>
  <c r="H108" i="8"/>
  <c r="H109" i="8"/>
  <c r="H110" i="8"/>
  <c r="H111" i="8"/>
  <c r="H112" i="8"/>
  <c r="H113" i="8"/>
  <c r="H114" i="8"/>
  <c r="H115" i="8"/>
  <c r="H116" i="8"/>
  <c r="H117" i="8"/>
  <c r="H118" i="8"/>
  <c r="H119" i="8"/>
  <c r="P68" i="8"/>
  <c r="P69" i="8"/>
  <c r="P70" i="8"/>
  <c r="H70" i="8"/>
  <c r="AI70" i="8" s="1"/>
  <c r="H51" i="8"/>
  <c r="H52" i="8"/>
  <c r="H56" i="8"/>
  <c r="H53" i="8"/>
  <c r="H50" i="8"/>
  <c r="H54" i="8"/>
  <c r="H57" i="8"/>
  <c r="H58" i="8"/>
  <c r="H59" i="8"/>
  <c r="H60" i="8"/>
  <c r="H61" i="8"/>
  <c r="H62" i="8"/>
  <c r="H63" i="8"/>
  <c r="H55" i="8"/>
  <c r="H64" i="8"/>
  <c r="H65" i="8"/>
  <c r="H66" i="8"/>
  <c r="H67" i="8"/>
  <c r="H68" i="8"/>
  <c r="H69" i="8"/>
  <c r="A188" i="10"/>
  <c r="A61" i="2"/>
  <c r="A60" i="2"/>
  <c r="N185" i="10"/>
  <c r="AX60" i="2"/>
  <c r="Y68" i="8" s="1"/>
  <c r="AQ60" i="2"/>
  <c r="AM60" i="2"/>
  <c r="N60" i="2"/>
  <c r="N184" i="10" s="1"/>
  <c r="N189" i="10"/>
  <c r="N188" i="10"/>
  <c r="N187" i="10"/>
  <c r="AX61" i="2"/>
  <c r="Y69" i="8" s="1"/>
  <c r="AQ61" i="2"/>
  <c r="AM61" i="2"/>
  <c r="N61" i="2"/>
  <c r="N186" i="10" s="1"/>
  <c r="R37" i="8"/>
  <c r="U110" i="2"/>
  <c r="AV459" i="8" s="1"/>
  <c r="R110" i="2"/>
  <c r="AA459" i="8" s="1"/>
  <c r="O110" i="2"/>
  <c r="AV457" i="8" s="1"/>
  <c r="L110" i="2"/>
  <c r="AA457" i="8" s="1"/>
  <c r="I110" i="2"/>
  <c r="AV458" i="8" s="1"/>
  <c r="F110" i="2"/>
  <c r="AA458" i="8" s="1"/>
  <c r="F62" i="1"/>
  <c r="O62" i="1"/>
  <c r="U62" i="1"/>
  <c r="X61" i="1"/>
  <c r="L56" i="1"/>
  <c r="L55" i="1"/>
  <c r="X55" i="1" s="1"/>
  <c r="O57" i="1"/>
  <c r="O82" i="1"/>
  <c r="A187" i="10" l="1"/>
  <c r="A186" i="10"/>
  <c r="A185" i="10"/>
  <c r="C69" i="8"/>
  <c r="C68" i="8"/>
  <c r="A184" i="10"/>
  <c r="AZ60" i="2"/>
  <c r="AZ61" i="2"/>
  <c r="X62" i="1"/>
  <c r="R82" i="1" s="1"/>
  <c r="X82" i="1" s="1"/>
  <c r="X56" i="1"/>
  <c r="BB56" i="1" s="1"/>
  <c r="BB55" i="1"/>
  <c r="X38" i="1"/>
  <c r="L78" i="1" s="1"/>
  <c r="L34" i="1"/>
  <c r="BE34" i="1" s="1"/>
  <c r="L36" i="1"/>
  <c r="BE36" i="1" s="1"/>
  <c r="L37" i="1"/>
  <c r="BE37" i="1" s="1"/>
  <c r="L35" i="1"/>
  <c r="BE35" i="1" s="1"/>
  <c r="L33" i="1"/>
  <c r="BE33" i="1" s="1"/>
  <c r="L32" i="1"/>
  <c r="BE32" i="1" s="1"/>
  <c r="R28" i="1"/>
  <c r="U28" i="1"/>
  <c r="L27" i="1"/>
  <c r="BE27" i="1" s="1"/>
  <c r="L23" i="1"/>
  <c r="L22" i="1"/>
  <c r="BE22" i="1" s="1"/>
  <c r="L26" i="1"/>
  <c r="BE26" i="1" s="1"/>
  <c r="L25" i="1"/>
  <c r="BE25" i="1" s="1"/>
  <c r="L24" i="1"/>
  <c r="L21" i="1"/>
  <c r="BE21" i="1" s="1"/>
  <c r="AA27" i="1"/>
  <c r="AA23" i="1"/>
  <c r="AA22" i="1"/>
  <c r="AA26" i="1"/>
  <c r="AA25" i="1"/>
  <c r="AA24" i="1"/>
  <c r="AA21" i="1"/>
  <c r="X28" i="1"/>
  <c r="L77" i="1" s="1"/>
  <c r="L42" i="1"/>
  <c r="BE42" i="1" s="1"/>
  <c r="AH49" i="1"/>
  <c r="AH48" i="1"/>
  <c r="AR48" i="1" s="1"/>
  <c r="AH47" i="1"/>
  <c r="R51" i="1"/>
  <c r="O80" i="1" s="1"/>
  <c r="L49" i="1"/>
  <c r="BB49" i="1" s="1"/>
  <c r="L48" i="1"/>
  <c r="BB48" i="1" s="1"/>
  <c r="L47" i="1"/>
  <c r="BB47" i="1" s="1"/>
  <c r="O49" i="1"/>
  <c r="O48" i="1"/>
  <c r="X48" i="1" s="1"/>
  <c r="O47" i="1"/>
  <c r="O42" i="1"/>
  <c r="AA42" i="1" s="1"/>
  <c r="U38" i="1"/>
  <c r="R38" i="1"/>
  <c r="AA34" i="1"/>
  <c r="O36" i="1"/>
  <c r="AA36" i="1" s="1"/>
  <c r="AA37" i="1"/>
  <c r="AA35" i="1"/>
  <c r="AA33" i="1"/>
  <c r="AA32" i="1"/>
  <c r="A189" i="10" l="1"/>
  <c r="BD61" i="2"/>
  <c r="AV69" i="8" s="1"/>
  <c r="AA69" i="8"/>
  <c r="BD60" i="2"/>
  <c r="AV68" i="8" s="1"/>
  <c r="AA68" i="8"/>
  <c r="AQ65" i="8"/>
  <c r="AQ67" i="8"/>
  <c r="BE43" i="1"/>
  <c r="BB51" i="1"/>
  <c r="F70" i="1" s="1"/>
  <c r="X57" i="1"/>
  <c r="R81" i="1" s="1"/>
  <c r="X81" i="1" s="1"/>
  <c r="X47" i="1"/>
  <c r="BL47" i="1" s="1"/>
  <c r="AU30" i="2" s="1"/>
  <c r="V45" i="8" s="1"/>
  <c r="X49" i="1"/>
  <c r="BL49" i="1" s="1"/>
  <c r="AU32" i="2" s="1"/>
  <c r="V47" i="8" s="1"/>
  <c r="AU33" i="2"/>
  <c r="V48" i="8" s="1"/>
  <c r="AH51" i="1"/>
  <c r="I70" i="1" s="1"/>
  <c r="BO42" i="1"/>
  <c r="O78" i="1"/>
  <c r="BL48" i="1"/>
  <c r="AU31" i="2" s="1"/>
  <c r="V46" i="8" s="1"/>
  <c r="O77" i="1"/>
  <c r="BE38" i="1"/>
  <c r="BE28" i="1"/>
  <c r="AR49" i="1"/>
  <c r="AR47" i="1"/>
  <c r="U51" i="1"/>
  <c r="L80" i="1" s="1"/>
  <c r="A72" i="1"/>
  <c r="BB61" i="1"/>
  <c r="BL61" i="1" s="1"/>
  <c r="AR61" i="1"/>
  <c r="BL56" i="1"/>
  <c r="AH56" i="1"/>
  <c r="AH55" i="1"/>
  <c r="AK42" i="1"/>
  <c r="AU42" i="1" s="1"/>
  <c r="AK34" i="1"/>
  <c r="AU34" i="1" s="1"/>
  <c r="AK36" i="1"/>
  <c r="AU36" i="1" s="1"/>
  <c r="AK37" i="1"/>
  <c r="AU37" i="1" s="1"/>
  <c r="AK35" i="1"/>
  <c r="AU35" i="1" s="1"/>
  <c r="AK33" i="1"/>
  <c r="AU33" i="1" s="1"/>
  <c r="AK32" i="1"/>
  <c r="AU32" i="1" s="1"/>
  <c r="AK24" i="1"/>
  <c r="AU24" i="1" s="1"/>
  <c r="AK25" i="1"/>
  <c r="AU25" i="1" s="1"/>
  <c r="AK26" i="1"/>
  <c r="AU26" i="1" s="1"/>
  <c r="AK22" i="1"/>
  <c r="AU22" i="1" s="1"/>
  <c r="AK23" i="1"/>
  <c r="AU23" i="1" s="1"/>
  <c r="AK27" i="1"/>
  <c r="AU27" i="1" s="1"/>
  <c r="AK21" i="1"/>
  <c r="AU21" i="1" s="1"/>
  <c r="A82" i="1"/>
  <c r="A81" i="1"/>
  <c r="A80" i="1"/>
  <c r="A79" i="1"/>
  <c r="A78" i="1"/>
  <c r="A77" i="1"/>
  <c r="A71" i="1"/>
  <c r="A70" i="1"/>
  <c r="A69" i="1"/>
  <c r="A68" i="1"/>
  <c r="A67" i="1"/>
  <c r="AZ101" i="18"/>
  <c r="AV101" i="18"/>
  <c r="AT101" i="18"/>
  <c r="AQ101" i="18"/>
  <c r="AI101" i="18"/>
  <c r="AZ69" i="18"/>
  <c r="AV69" i="18"/>
  <c r="AT69" i="18"/>
  <c r="AQ69" i="18"/>
  <c r="AI69" i="18"/>
  <c r="AZ35" i="18"/>
  <c r="AV35" i="18"/>
  <c r="AT35" i="18"/>
  <c r="AQ35" i="18"/>
  <c r="AI35" i="18"/>
  <c r="AZ36" i="9"/>
  <c r="AV36" i="9"/>
  <c r="AT36" i="9"/>
  <c r="AQ36" i="9"/>
  <c r="AI36" i="9"/>
  <c r="R227" i="3"/>
  <c r="R380" i="29" s="1"/>
  <c r="BF507" i="8"/>
  <c r="AI507" i="8"/>
  <c r="BK507" i="8"/>
  <c r="F4" i="1"/>
  <c r="V445" i="8"/>
  <c r="F4" i="29" l="1"/>
  <c r="F4" i="30"/>
  <c r="F4" i="18"/>
  <c r="F4" i="22"/>
  <c r="A114" i="21"/>
  <c r="F4" i="21"/>
  <c r="F4" i="20"/>
  <c r="AQ58" i="8"/>
  <c r="AQ64" i="8"/>
  <c r="AQ70" i="8"/>
  <c r="AQ55" i="8"/>
  <c r="AQ66" i="8"/>
  <c r="AA43" i="1"/>
  <c r="R79" i="1" s="1"/>
  <c r="X51" i="1"/>
  <c r="R80" i="1" s="1"/>
  <c r="X80" i="1" s="1"/>
  <c r="AH62" i="1"/>
  <c r="I72" i="1" s="1"/>
  <c r="BB62" i="1"/>
  <c r="F72" i="1" s="1"/>
  <c r="AR51" i="1"/>
  <c r="I80" i="1" s="1"/>
  <c r="V38" i="8" s="1"/>
  <c r="BL51" i="1"/>
  <c r="F80" i="1" s="1"/>
  <c r="U57" i="1"/>
  <c r="O81" i="1" s="1"/>
  <c r="AH57" i="1"/>
  <c r="I71" i="1" s="1"/>
  <c r="BB57" i="1"/>
  <c r="BL55" i="1"/>
  <c r="AR56" i="1"/>
  <c r="AR55" i="1"/>
  <c r="AU38" i="1"/>
  <c r="I78" i="1" s="1"/>
  <c r="AU28" i="1"/>
  <c r="I77" i="1" s="1"/>
  <c r="AU43" i="1"/>
  <c r="I79" i="1" s="1"/>
  <c r="AK43" i="1"/>
  <c r="I69" i="1" s="1"/>
  <c r="AK28" i="1"/>
  <c r="I67" i="1" s="1"/>
  <c r="AK38" i="1"/>
  <c r="I68" i="1" s="1"/>
  <c r="F4" i="3"/>
  <c r="F4" i="7"/>
  <c r="F4" i="8"/>
  <c r="F4" i="10"/>
  <c r="F4" i="9"/>
  <c r="E4" i="4"/>
  <c r="F4" i="15"/>
  <c r="AT475" i="8"/>
  <c r="AQ475" i="8"/>
  <c r="AZ475" i="8" s="1"/>
  <c r="AI475" i="8"/>
  <c r="AE475" i="8"/>
  <c r="V42" i="8" l="1"/>
  <c r="AQ60" i="8"/>
  <c r="AQ56" i="8"/>
  <c r="AQ61" i="8"/>
  <c r="AQ50" i="8"/>
  <c r="AQ51" i="8"/>
  <c r="AQ59" i="8"/>
  <c r="AQ62" i="8"/>
  <c r="AR62" i="1"/>
  <c r="I82" i="1" s="1"/>
  <c r="BH60" i="2"/>
  <c r="AQ63" i="8"/>
  <c r="AQ54" i="8"/>
  <c r="BH61" i="2"/>
  <c r="AQ57" i="8"/>
  <c r="AQ52" i="8"/>
  <c r="AQ53" i="8"/>
  <c r="BL62" i="1"/>
  <c r="F71" i="1"/>
  <c r="BL57" i="1"/>
  <c r="F81" i="1" s="1"/>
  <c r="BO43" i="1"/>
  <c r="AR57" i="1"/>
  <c r="I81" i="1" s="1"/>
  <c r="V43" i="8" l="1"/>
  <c r="AE69" i="8"/>
  <c r="AQ69" i="8"/>
  <c r="AQ68" i="8"/>
  <c r="AE68" i="8"/>
  <c r="F82" i="1"/>
  <c r="V44" i="8" s="1"/>
  <c r="F79" i="1"/>
  <c r="V41" i="8" s="1"/>
  <c r="AI499" i="8"/>
  <c r="F83" i="1" l="1"/>
  <c r="BF501" i="8"/>
  <c r="AT257" i="8"/>
  <c r="AQ257" i="8"/>
  <c r="P257" i="8"/>
  <c r="H257" i="8"/>
  <c r="AI257" i="8" s="1"/>
  <c r="C257" i="8"/>
  <c r="AT256" i="8"/>
  <c r="AQ256" i="8"/>
  <c r="P256" i="8"/>
  <c r="H256" i="8"/>
  <c r="AI256" i="8" s="1"/>
  <c r="C256" i="8"/>
  <c r="AC549" i="10"/>
  <c r="W549" i="10"/>
  <c r="R549" i="10"/>
  <c r="N549" i="10"/>
  <c r="F549" i="10"/>
  <c r="A549" i="10"/>
  <c r="AC548" i="10"/>
  <c r="W548" i="10"/>
  <c r="R548" i="10"/>
  <c r="N548" i="10"/>
  <c r="F548" i="10"/>
  <c r="A548" i="10"/>
  <c r="AV256" i="8"/>
  <c r="AA256" i="8"/>
  <c r="AE256" i="8" s="1"/>
  <c r="AV257" i="8"/>
  <c r="AA257" i="8"/>
  <c r="AE257" i="8" s="1"/>
  <c r="AC362" i="10"/>
  <c r="W362" i="10"/>
  <c r="R362" i="10"/>
  <c r="N362" i="10"/>
  <c r="F362" i="10"/>
  <c r="AC361" i="10"/>
  <c r="W361" i="10"/>
  <c r="R361" i="10"/>
  <c r="N361" i="10"/>
  <c r="F361" i="10"/>
  <c r="AC360" i="10"/>
  <c r="W360" i="10"/>
  <c r="R360" i="10"/>
  <c r="N360" i="10"/>
  <c r="F360" i="10"/>
  <c r="AC359" i="10"/>
  <c r="W359" i="10"/>
  <c r="R359" i="10"/>
  <c r="N359" i="10"/>
  <c r="F359" i="10"/>
  <c r="AC358" i="10"/>
  <c r="W358" i="10"/>
  <c r="R358" i="10"/>
  <c r="N358" i="10"/>
  <c r="F358" i="10"/>
  <c r="AC357" i="10"/>
  <c r="W357" i="10"/>
  <c r="R357" i="10"/>
  <c r="N357" i="10"/>
  <c r="F357" i="10"/>
  <c r="AC356" i="10"/>
  <c r="W356" i="10"/>
  <c r="R356" i="10"/>
  <c r="N356" i="10"/>
  <c r="F356" i="10"/>
  <c r="AC196" i="10"/>
  <c r="W196" i="10"/>
  <c r="R196" i="10"/>
  <c r="F196" i="10"/>
  <c r="AC195" i="10"/>
  <c r="W195" i="10"/>
  <c r="R195" i="10"/>
  <c r="F195" i="10"/>
  <c r="AC194" i="10"/>
  <c r="W194" i="10"/>
  <c r="R194" i="10"/>
  <c r="F194" i="10"/>
  <c r="AC193" i="10"/>
  <c r="W193" i="10"/>
  <c r="R193" i="10"/>
  <c r="F193" i="10"/>
  <c r="AC192" i="10"/>
  <c r="W192" i="10"/>
  <c r="R192" i="10"/>
  <c r="F192" i="10"/>
  <c r="AC191" i="10"/>
  <c r="W191" i="10"/>
  <c r="R191" i="10"/>
  <c r="F191" i="10"/>
  <c r="AC190" i="10"/>
  <c r="W190" i="10"/>
  <c r="R190" i="10"/>
  <c r="F190" i="10"/>
  <c r="AC183" i="10"/>
  <c r="W183" i="10"/>
  <c r="R183" i="10"/>
  <c r="F183" i="10"/>
  <c r="AC182" i="10"/>
  <c r="W182" i="10"/>
  <c r="R182" i="10"/>
  <c r="F182" i="10"/>
  <c r="AC181" i="10"/>
  <c r="W181" i="10"/>
  <c r="R181" i="10"/>
  <c r="F181" i="10"/>
  <c r="AC180" i="10"/>
  <c r="W180" i="10"/>
  <c r="R180" i="10"/>
  <c r="F180" i="10"/>
  <c r="AC179" i="10"/>
  <c r="W179" i="10"/>
  <c r="R179" i="10"/>
  <c r="F179" i="10"/>
  <c r="AC178" i="10"/>
  <c r="W178" i="10"/>
  <c r="R178" i="10"/>
  <c r="F178" i="10"/>
  <c r="AC177" i="10"/>
  <c r="W177" i="10"/>
  <c r="R177" i="10"/>
  <c r="F177" i="10"/>
  <c r="AC176" i="10"/>
  <c r="W176" i="10"/>
  <c r="R176" i="10"/>
  <c r="F176" i="10"/>
  <c r="AC175" i="10"/>
  <c r="W175" i="10"/>
  <c r="R175" i="10"/>
  <c r="F175" i="10"/>
  <c r="AC174" i="10"/>
  <c r="W174" i="10"/>
  <c r="R174" i="10"/>
  <c r="F174" i="10"/>
  <c r="AC173" i="10"/>
  <c r="W173" i="10"/>
  <c r="R173" i="10"/>
  <c r="F173" i="10"/>
  <c r="AC172" i="10"/>
  <c r="W172" i="10"/>
  <c r="R172" i="10"/>
  <c r="F172" i="10"/>
  <c r="AC171" i="10"/>
  <c r="W171" i="10"/>
  <c r="R171" i="10"/>
  <c r="F171" i="10"/>
  <c r="AC170" i="10"/>
  <c r="W170" i="10"/>
  <c r="R170" i="10"/>
  <c r="F170" i="10"/>
  <c r="AC169" i="10"/>
  <c r="W169" i="10"/>
  <c r="R169" i="10"/>
  <c r="F169" i="10"/>
  <c r="AC168" i="10"/>
  <c r="W168" i="10"/>
  <c r="R168" i="10"/>
  <c r="F168" i="10"/>
  <c r="AC167" i="10"/>
  <c r="W167" i="10"/>
  <c r="R167" i="10"/>
  <c r="F167" i="10"/>
  <c r="AC166" i="10"/>
  <c r="W166" i="10"/>
  <c r="R166" i="10"/>
  <c r="F166" i="10"/>
  <c r="AC165" i="10"/>
  <c r="W165" i="10"/>
  <c r="R165" i="10"/>
  <c r="F165" i="10"/>
  <c r="AC164" i="10"/>
  <c r="W164" i="10"/>
  <c r="R164" i="10"/>
  <c r="F164" i="10"/>
  <c r="AC163" i="10"/>
  <c r="W163" i="10"/>
  <c r="R163" i="10"/>
  <c r="F163" i="10"/>
  <c r="AC141" i="10"/>
  <c r="W141" i="10"/>
  <c r="R141" i="10"/>
  <c r="F141" i="10"/>
  <c r="AC140" i="10"/>
  <c r="W140" i="10"/>
  <c r="R140" i="10"/>
  <c r="F140" i="10"/>
  <c r="AC139" i="10"/>
  <c r="W139" i="10"/>
  <c r="R139" i="10"/>
  <c r="F139" i="10"/>
  <c r="AC138" i="10"/>
  <c r="W138" i="10"/>
  <c r="R138" i="10"/>
  <c r="F138" i="10"/>
  <c r="AC268" i="10"/>
  <c r="W268" i="10"/>
  <c r="R268" i="10"/>
  <c r="N268" i="10"/>
  <c r="F268" i="10"/>
  <c r="AC267" i="10"/>
  <c r="W267" i="10"/>
  <c r="R267" i="10"/>
  <c r="N267" i="10"/>
  <c r="F267" i="10"/>
  <c r="AC266" i="10"/>
  <c r="W266" i="10"/>
  <c r="R266" i="10"/>
  <c r="N266" i="10"/>
  <c r="F266" i="10"/>
  <c r="AC265" i="10"/>
  <c r="W265" i="10"/>
  <c r="R265" i="10"/>
  <c r="N265" i="10"/>
  <c r="F265" i="10"/>
  <c r="AC264" i="10"/>
  <c r="W264" i="10"/>
  <c r="R264" i="10"/>
  <c r="N264" i="10"/>
  <c r="F264" i="10"/>
  <c r="AC263" i="10"/>
  <c r="W263" i="10"/>
  <c r="R263" i="10"/>
  <c r="N263" i="10"/>
  <c r="F263" i="10"/>
  <c r="AC262" i="10"/>
  <c r="W262" i="10"/>
  <c r="R262" i="10"/>
  <c r="N262" i="10"/>
  <c r="F262" i="10"/>
  <c r="AC261" i="10"/>
  <c r="W261" i="10"/>
  <c r="R261" i="10"/>
  <c r="N261" i="10"/>
  <c r="F261" i="10"/>
  <c r="AC260" i="10"/>
  <c r="W260" i="10"/>
  <c r="R260" i="10"/>
  <c r="N260" i="10"/>
  <c r="F260" i="10"/>
  <c r="AC259" i="10"/>
  <c r="W259" i="10"/>
  <c r="R259" i="10"/>
  <c r="N259" i="10"/>
  <c r="F259" i="10"/>
  <c r="AC258" i="10"/>
  <c r="W258" i="10"/>
  <c r="R258" i="10"/>
  <c r="N258" i="10"/>
  <c r="F258" i="10"/>
  <c r="AC257" i="10"/>
  <c r="W257" i="10"/>
  <c r="R257" i="10"/>
  <c r="N257" i="10"/>
  <c r="F257" i="10"/>
  <c r="AC256" i="10"/>
  <c r="W256" i="10"/>
  <c r="R256" i="10"/>
  <c r="N256" i="10"/>
  <c r="F256" i="10"/>
  <c r="AC240" i="10"/>
  <c r="W240" i="10"/>
  <c r="R240" i="10"/>
  <c r="N240" i="10"/>
  <c r="F240" i="10"/>
  <c r="AC239" i="10"/>
  <c r="W239" i="10"/>
  <c r="R239" i="10"/>
  <c r="N239" i="10"/>
  <c r="F239" i="10"/>
  <c r="AC238" i="10"/>
  <c r="W238" i="10"/>
  <c r="R238" i="10"/>
  <c r="N238" i="10"/>
  <c r="F238" i="10"/>
  <c r="AC103" i="10"/>
  <c r="W103" i="10"/>
  <c r="R103" i="10"/>
  <c r="N103" i="10"/>
  <c r="F103" i="10"/>
  <c r="AC102" i="10"/>
  <c r="W102" i="10"/>
  <c r="R102" i="10"/>
  <c r="N102" i="10"/>
  <c r="F102" i="10"/>
  <c r="AC101" i="10"/>
  <c r="W101" i="10"/>
  <c r="R101" i="10"/>
  <c r="N101" i="10"/>
  <c r="F101" i="10"/>
  <c r="AC100" i="10"/>
  <c r="W100" i="10"/>
  <c r="R100" i="10"/>
  <c r="N100" i="10"/>
  <c r="F100" i="10"/>
  <c r="AC99" i="10"/>
  <c r="W99" i="10"/>
  <c r="R99" i="10"/>
  <c r="N99" i="10"/>
  <c r="F99" i="10"/>
  <c r="AC98" i="10"/>
  <c r="W98" i="10"/>
  <c r="R98" i="10"/>
  <c r="N98" i="10"/>
  <c r="F98" i="10"/>
  <c r="AC97" i="10"/>
  <c r="W97" i="10"/>
  <c r="R97" i="10"/>
  <c r="N97" i="10"/>
  <c r="F97" i="10"/>
  <c r="AC96" i="10"/>
  <c r="W96" i="10"/>
  <c r="R96" i="10"/>
  <c r="N96" i="10"/>
  <c r="F96" i="10"/>
  <c r="AC95" i="10"/>
  <c r="W95" i="10"/>
  <c r="R95" i="10"/>
  <c r="N95" i="10"/>
  <c r="F95" i="10"/>
  <c r="AC94" i="10"/>
  <c r="W94" i="10"/>
  <c r="R94" i="10"/>
  <c r="N94" i="10"/>
  <c r="F94" i="10"/>
  <c r="AC93" i="10"/>
  <c r="W93" i="10"/>
  <c r="R93" i="10"/>
  <c r="N93" i="10"/>
  <c r="F93" i="10"/>
  <c r="AZ256" i="8" l="1"/>
  <c r="AZ257" i="8"/>
  <c r="AT322" i="8"/>
  <c r="AQ322" i="8"/>
  <c r="AZ322" i="8" s="1"/>
  <c r="AI322" i="8"/>
  <c r="AE322" i="8"/>
  <c r="AC334" i="10" l="1"/>
  <c r="W334" i="10"/>
  <c r="R334" i="10"/>
  <c r="N334" i="10"/>
  <c r="F334" i="10"/>
  <c r="A334" i="10"/>
  <c r="AQ117" i="8" l="1"/>
  <c r="AQ119" i="8"/>
  <c r="AQ115" i="8"/>
  <c r="AT119" i="8"/>
  <c r="AI119" i="8"/>
  <c r="AT118" i="8"/>
  <c r="AI118" i="8"/>
  <c r="AT117" i="8"/>
  <c r="AI117" i="8"/>
  <c r="AT116" i="8"/>
  <c r="AI116" i="8"/>
  <c r="AT115" i="8"/>
  <c r="AI115" i="8"/>
  <c r="AC69" i="10"/>
  <c r="W69" i="10"/>
  <c r="R69" i="10"/>
  <c r="N69" i="10"/>
  <c r="F69" i="10"/>
  <c r="AC68" i="10"/>
  <c r="W68" i="10"/>
  <c r="R68" i="10"/>
  <c r="N68" i="10"/>
  <c r="F68" i="10"/>
  <c r="AC587" i="10"/>
  <c r="W587" i="10"/>
  <c r="R587" i="10"/>
  <c r="N587" i="10"/>
  <c r="F587" i="10"/>
  <c r="AC564" i="10"/>
  <c r="AC565" i="10"/>
  <c r="AC566" i="10"/>
  <c r="AC567" i="10"/>
  <c r="AC568" i="10"/>
  <c r="AC569" i="10"/>
  <c r="AC570" i="10"/>
  <c r="AC571" i="10"/>
  <c r="AC572" i="10"/>
  <c r="AC573" i="10"/>
  <c r="AC574" i="10"/>
  <c r="AC575" i="10"/>
  <c r="AC576" i="10"/>
  <c r="AC577" i="10"/>
  <c r="AC578" i="10"/>
  <c r="AC579" i="10"/>
  <c r="AC580" i="10"/>
  <c r="AC581" i="10"/>
  <c r="AC582" i="10"/>
  <c r="AC583" i="10"/>
  <c r="AC584" i="10"/>
  <c r="AC585" i="10"/>
  <c r="AC586" i="10"/>
  <c r="W564" i="10"/>
  <c r="W565" i="10"/>
  <c r="W566" i="10"/>
  <c r="W567" i="10"/>
  <c r="W568" i="10"/>
  <c r="W569" i="10"/>
  <c r="W570" i="10"/>
  <c r="W571" i="10"/>
  <c r="W572" i="10"/>
  <c r="W573" i="10"/>
  <c r="W574" i="10"/>
  <c r="W575" i="10"/>
  <c r="W576" i="10"/>
  <c r="W577" i="10"/>
  <c r="W578" i="10"/>
  <c r="W579" i="10"/>
  <c r="W580" i="10"/>
  <c r="W581" i="10"/>
  <c r="W582" i="10"/>
  <c r="W583" i="10"/>
  <c r="W584" i="10"/>
  <c r="W585" i="10"/>
  <c r="W586"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P55" i="8"/>
  <c r="AI55" i="8"/>
  <c r="P63" i="8"/>
  <c r="AI63" i="8"/>
  <c r="P62" i="8"/>
  <c r="AI62" i="8"/>
  <c r="P42" i="8"/>
  <c r="P43" i="8"/>
  <c r="P44" i="8"/>
  <c r="P41" i="8"/>
  <c r="AT41" i="8"/>
  <c r="A586" i="10" l="1"/>
  <c r="A69" i="10"/>
  <c r="A587" i="10"/>
  <c r="AQ118" i="8"/>
  <c r="AQ116" i="8"/>
  <c r="C32" i="21"/>
  <c r="C31" i="21"/>
  <c r="C28" i="21"/>
  <c r="C36" i="21"/>
  <c r="C35" i="21"/>
  <c r="C37" i="21"/>
  <c r="C29" i="21"/>
  <c r="C30" i="21"/>
  <c r="C33" i="21"/>
  <c r="C34" i="21"/>
  <c r="C27" i="21"/>
  <c r="A575" i="10" l="1"/>
  <c r="A567" i="10"/>
  <c r="A564" i="10"/>
  <c r="A572" i="10"/>
  <c r="A571" i="10"/>
  <c r="A578" i="10"/>
  <c r="A570" i="10"/>
  <c r="A583" i="10"/>
  <c r="A566" i="10"/>
  <c r="A565" i="10"/>
  <c r="A581" i="10"/>
  <c r="A582" i="10"/>
  <c r="A577" i="10"/>
  <c r="A569" i="10"/>
  <c r="A584" i="10"/>
  <c r="A574" i="10"/>
  <c r="A573" i="10"/>
  <c r="A580" i="10"/>
  <c r="A579" i="10"/>
  <c r="A576" i="10"/>
  <c r="A568" i="10"/>
  <c r="A585" i="10"/>
  <c r="A362" i="10"/>
  <c r="A361" i="10"/>
  <c r="A360" i="10"/>
  <c r="A356" i="10"/>
  <c r="A357" i="10"/>
  <c r="A58" i="4"/>
  <c r="A358" i="10" s="1"/>
  <c r="A57" i="4"/>
  <c r="A359" i="10" s="1"/>
  <c r="A56" i="4"/>
  <c r="A50" i="4"/>
  <c r="A340" i="10" s="1"/>
  <c r="A341" i="10"/>
  <c r="A52" i="4"/>
  <c r="A342" i="10" s="1"/>
  <c r="A53" i="4"/>
  <c r="A343" i="10" s="1"/>
  <c r="A344" i="10"/>
  <c r="A54" i="4"/>
  <c r="A345" i="10" s="1"/>
  <c r="A55" i="4"/>
  <c r="A346" i="10" s="1"/>
  <c r="A347" i="10"/>
  <c r="A348" i="10"/>
  <c r="A349" i="10"/>
  <c r="A350" i="10"/>
  <c r="A351" i="10"/>
  <c r="A49" i="4"/>
  <c r="A140" i="10"/>
  <c r="N141" i="10"/>
  <c r="N140" i="10"/>
  <c r="A138" i="10"/>
  <c r="N139" i="10"/>
  <c r="N138" i="10"/>
  <c r="A117" i="2"/>
  <c r="A115" i="2"/>
  <c r="C41" i="8" s="1"/>
  <c r="A116" i="2"/>
  <c r="AM116" i="2"/>
  <c r="AV42" i="8" s="1"/>
  <c r="AI116" i="2"/>
  <c r="AA42" i="8" s="1"/>
  <c r="R116" i="2"/>
  <c r="N116" i="2"/>
  <c r="F116" i="2"/>
  <c r="H42" i="8" s="1"/>
  <c r="A62" i="2"/>
  <c r="N183" i="10"/>
  <c r="N182" i="10"/>
  <c r="A59" i="2"/>
  <c r="C67" i="8" s="1"/>
  <c r="A58" i="2"/>
  <c r="C66" i="8" s="1"/>
  <c r="A57" i="2"/>
  <c r="C65" i="8" s="1"/>
  <c r="A56" i="2"/>
  <c r="C64" i="8" s="1"/>
  <c r="A44" i="2"/>
  <c r="N173" i="10"/>
  <c r="N172" i="10"/>
  <c r="N171" i="10"/>
  <c r="AX44" i="2"/>
  <c r="Y55" i="8" s="1"/>
  <c r="AQ44" i="2"/>
  <c r="AM44" i="2"/>
  <c r="N44" i="2"/>
  <c r="N170" i="10" s="1"/>
  <c r="A49" i="2"/>
  <c r="A51" i="2"/>
  <c r="A55" i="2"/>
  <c r="A52" i="2"/>
  <c r="A50" i="2"/>
  <c r="AX50" i="2"/>
  <c r="Y63" i="8" s="1"/>
  <c r="AQ50" i="2"/>
  <c r="AM50" i="2"/>
  <c r="N50" i="2"/>
  <c r="N166" i="10" s="1"/>
  <c r="AX52" i="2"/>
  <c r="Y62" i="8" s="1"/>
  <c r="AQ52" i="2"/>
  <c r="AM52" i="2"/>
  <c r="N52" i="2"/>
  <c r="N165" i="10" s="1"/>
  <c r="N164" i="10"/>
  <c r="N163" i="10"/>
  <c r="A48" i="2"/>
  <c r="A43" i="2"/>
  <c r="A45" i="2"/>
  <c r="A46" i="2"/>
  <c r="A41" i="2"/>
  <c r="A42" i="2"/>
  <c r="A47" i="2"/>
  <c r="A39" i="2"/>
  <c r="P153" i="8" l="1"/>
  <c r="P156" i="8"/>
  <c r="P155" i="8"/>
  <c r="P154" i="8"/>
  <c r="P158" i="8"/>
  <c r="A150" i="10"/>
  <c r="C56" i="8"/>
  <c r="C62" i="8"/>
  <c r="A169" i="10"/>
  <c r="A168" i="10"/>
  <c r="A152" i="10"/>
  <c r="C50" i="8"/>
  <c r="A167" i="10"/>
  <c r="C55" i="8"/>
  <c r="A190" i="10"/>
  <c r="A154" i="10"/>
  <c r="C57" i="8"/>
  <c r="C60" i="8"/>
  <c r="A191" i="10"/>
  <c r="A153" i="10"/>
  <c r="C54" i="8"/>
  <c r="C59" i="8"/>
  <c r="A151" i="10"/>
  <c r="C53" i="8"/>
  <c r="C63" i="8"/>
  <c r="A196" i="10"/>
  <c r="A195" i="10"/>
  <c r="A157" i="10"/>
  <c r="A156" i="10"/>
  <c r="A148" i="10"/>
  <c r="C51" i="8"/>
  <c r="A193" i="10"/>
  <c r="A158" i="10"/>
  <c r="A149" i="10"/>
  <c r="C52" i="8"/>
  <c r="A194" i="10"/>
  <c r="C70" i="8"/>
  <c r="A155" i="10"/>
  <c r="C58" i="8"/>
  <c r="C61" i="8"/>
  <c r="A182" i="10"/>
  <c r="A192" i="10"/>
  <c r="A165" i="10"/>
  <c r="A172" i="10"/>
  <c r="A176" i="10"/>
  <c r="A166" i="10"/>
  <c r="A178" i="10"/>
  <c r="A180" i="10"/>
  <c r="A164" i="10"/>
  <c r="A170" i="10"/>
  <c r="A163" i="10"/>
  <c r="A174" i="10"/>
  <c r="AT62" i="8"/>
  <c r="AT55" i="8"/>
  <c r="AT63" i="8"/>
  <c r="AZ52" i="2"/>
  <c r="AA62" i="8" s="1"/>
  <c r="AE62" i="8" s="1"/>
  <c r="AZ44" i="2"/>
  <c r="BH50" i="2"/>
  <c r="BH44" i="2"/>
  <c r="AZ50" i="2"/>
  <c r="BH52" i="2"/>
  <c r="A86" i="2"/>
  <c r="A238" i="10" s="1"/>
  <c r="A239" i="10"/>
  <c r="A240" i="10"/>
  <c r="A85" i="2"/>
  <c r="A82" i="2"/>
  <c r="A83" i="2"/>
  <c r="A84" i="2"/>
  <c r="A81" i="2"/>
  <c r="A71" i="2"/>
  <c r="A76" i="2"/>
  <c r="A78" i="2"/>
  <c r="A80" i="2"/>
  <c r="A79" i="2"/>
  <c r="A77" i="2"/>
  <c r="A75" i="2"/>
  <c r="A70" i="2"/>
  <c r="A72" i="2"/>
  <c r="A73" i="2"/>
  <c r="A68" i="2"/>
  <c r="A69" i="2"/>
  <c r="A74" i="2"/>
  <c r="A67" i="2"/>
  <c r="A33" i="2"/>
  <c r="A32" i="2"/>
  <c r="A31" i="2"/>
  <c r="A30" i="2"/>
  <c r="A268" i="10"/>
  <c r="A105" i="2"/>
  <c r="A267" i="10" s="1"/>
  <c r="A256" i="10"/>
  <c r="A102" i="2"/>
  <c r="A257" i="10" s="1"/>
  <c r="A104" i="2"/>
  <c r="A258" i="10" s="1"/>
  <c r="A259" i="10"/>
  <c r="A260" i="10"/>
  <c r="A103" i="2"/>
  <c r="A261" i="10" s="1"/>
  <c r="A100" i="2"/>
  <c r="A262" i="10" s="1"/>
  <c r="A263" i="10"/>
  <c r="A264" i="10"/>
  <c r="A265" i="10"/>
  <c r="A266" i="10"/>
  <c r="A98" i="2"/>
  <c r="A94" i="2"/>
  <c r="A95" i="2"/>
  <c r="A96" i="2"/>
  <c r="A92" i="2"/>
  <c r="A93" i="2"/>
  <c r="A97" i="2"/>
  <c r="A91" i="2"/>
  <c r="A23" i="2"/>
  <c r="C117" i="8" s="1"/>
  <c r="A24" i="2"/>
  <c r="C118" i="8" s="1"/>
  <c r="A25" i="2"/>
  <c r="C119" i="8" s="1"/>
  <c r="A22" i="2"/>
  <c r="C116" i="8" s="1"/>
  <c r="A12" i="2"/>
  <c r="C115" i="8" s="1"/>
  <c r="AM25" i="2"/>
  <c r="AV119" i="8" s="1"/>
  <c r="AI25" i="2"/>
  <c r="AA119" i="8" s="1"/>
  <c r="AM24" i="2"/>
  <c r="AV118" i="8" s="1"/>
  <c r="AI24" i="2"/>
  <c r="AA118" i="8" s="1"/>
  <c r="AM23" i="2"/>
  <c r="AV117" i="8" s="1"/>
  <c r="AI23" i="2"/>
  <c r="AA117" i="8" s="1"/>
  <c r="AM22" i="2"/>
  <c r="AI22" i="2"/>
  <c r="AM12" i="2"/>
  <c r="AI12" i="2"/>
  <c r="A17" i="2"/>
  <c r="C110" i="8" s="1"/>
  <c r="A19" i="2"/>
  <c r="C111" i="8" s="1"/>
  <c r="A21" i="2"/>
  <c r="C112" i="8" s="1"/>
  <c r="A20" i="2"/>
  <c r="C113" i="8" s="1"/>
  <c r="A18" i="2"/>
  <c r="C114" i="8" s="1"/>
  <c r="A16" i="2"/>
  <c r="C109" i="8" s="1"/>
  <c r="A11" i="2"/>
  <c r="C104" i="8" s="1"/>
  <c r="A13" i="2"/>
  <c r="C105" i="8" s="1"/>
  <c r="A14" i="2"/>
  <c r="C106" i="8" s="1"/>
  <c r="A9" i="2"/>
  <c r="C103" i="8" s="1"/>
  <c r="A10" i="2"/>
  <c r="C107" i="8" s="1"/>
  <c r="A15" i="2"/>
  <c r="C108" i="8" s="1"/>
  <c r="A8" i="2"/>
  <c r="C102" i="8" s="1"/>
  <c r="R43" i="1"/>
  <c r="U43" i="1"/>
  <c r="AE82" i="1"/>
  <c r="F57" i="1"/>
  <c r="F51" i="1"/>
  <c r="AE80" i="1" s="1"/>
  <c r="F43" i="1"/>
  <c r="AE79" i="1" s="1"/>
  <c r="F38" i="1"/>
  <c r="AE78" i="1" s="1"/>
  <c r="F28" i="1"/>
  <c r="AE77" i="1" s="1"/>
  <c r="I61" i="1"/>
  <c r="I56" i="1"/>
  <c r="I55" i="1"/>
  <c r="I48" i="1"/>
  <c r="I49" i="1"/>
  <c r="I47" i="1"/>
  <c r="I42" i="1"/>
  <c r="AA55" i="8" l="1"/>
  <c r="AE55" i="8" s="1"/>
  <c r="AA116" i="8"/>
  <c r="AE116" i="8" s="1"/>
  <c r="AV116" i="8"/>
  <c r="AZ116" i="8" s="1"/>
  <c r="AA115" i="8"/>
  <c r="AE115" i="8" s="1"/>
  <c r="AV115" i="8"/>
  <c r="AZ115" i="8" s="1"/>
  <c r="AA63" i="8"/>
  <c r="AE63" i="8" s="1"/>
  <c r="A93" i="10"/>
  <c r="A177" i="10"/>
  <c r="A181" i="10"/>
  <c r="A175" i="10"/>
  <c r="A179" i="10"/>
  <c r="I62" i="1"/>
  <c r="AE81" i="1"/>
  <c r="O79" i="1"/>
  <c r="F68" i="1"/>
  <c r="F67" i="1"/>
  <c r="A103" i="10"/>
  <c r="A95" i="10"/>
  <c r="A141" i="10"/>
  <c r="A96" i="10"/>
  <c r="A183" i="10"/>
  <c r="A100" i="10"/>
  <c r="A139" i="10"/>
  <c r="A173" i="10"/>
  <c r="A99" i="10"/>
  <c r="A98" i="10"/>
  <c r="A97" i="10"/>
  <c r="A94" i="10"/>
  <c r="A102" i="10"/>
  <c r="A171" i="10"/>
  <c r="A101" i="10"/>
  <c r="AZ117" i="8"/>
  <c r="AZ118" i="8"/>
  <c r="AE119" i="8"/>
  <c r="AZ119" i="8"/>
  <c r="AE117" i="8"/>
  <c r="AE118" i="8"/>
  <c r="BD52" i="2"/>
  <c r="AV62" i="8" s="1"/>
  <c r="BD50" i="2"/>
  <c r="AV63" i="8" s="1"/>
  <c r="BD44" i="2"/>
  <c r="AV55" i="8" s="1"/>
  <c r="X43" i="1"/>
  <c r="I57" i="1"/>
  <c r="I51" i="1"/>
  <c r="I43" i="1"/>
  <c r="AA38" i="1"/>
  <c r="AA28" i="1"/>
  <c r="R77" i="1" s="1"/>
  <c r="X77" i="1" s="1"/>
  <c r="L79" i="1" l="1"/>
  <c r="L83" i="1" s="1"/>
  <c r="AE83" i="1"/>
  <c r="V457" i="8" s="1"/>
  <c r="O83" i="1"/>
  <c r="E88" i="1"/>
  <c r="AD88" i="1" s="1"/>
  <c r="R78" i="1"/>
  <c r="I73" i="1"/>
  <c r="V16" i="8" s="1"/>
  <c r="V39" i="8" s="1"/>
  <c r="I83" i="1"/>
  <c r="F69" i="1"/>
  <c r="F73" i="1" s="1"/>
  <c r="AZ63" i="8"/>
  <c r="AZ55" i="8"/>
  <c r="AZ62" i="8"/>
  <c r="I34" i="1"/>
  <c r="I36" i="1"/>
  <c r="I26" i="1"/>
  <c r="AE66" i="1" l="1"/>
  <c r="AE67" i="1" s="1"/>
  <c r="E85" i="1"/>
  <c r="X78" i="1"/>
  <c r="X83" i="1" s="1"/>
  <c r="V458" i="8" s="1"/>
  <c r="V459" i="8" s="1"/>
  <c r="R83" i="1"/>
  <c r="AE85" i="1"/>
  <c r="AQ41" i="8"/>
  <c r="I27" i="1"/>
  <c r="I23" i="1"/>
  <c r="I22" i="1"/>
  <c r="I25" i="1"/>
  <c r="I24" i="1"/>
  <c r="I21" i="1"/>
  <c r="AE73" i="1" l="1"/>
  <c r="V35" i="8"/>
  <c r="I28" i="1"/>
  <c r="AE380" i="8"/>
  <c r="AI380" i="8"/>
  <c r="AQ380" i="8"/>
  <c r="AZ380" i="8" s="1"/>
  <c r="BL380" i="8" s="1"/>
  <c r="BJ383" i="8" s="1"/>
  <c r="BA492" i="8" s="1"/>
  <c r="AT380" i="8"/>
  <c r="M85" i="1" l="1"/>
  <c r="V36" i="8" l="1"/>
  <c r="V85" i="1"/>
  <c r="V37" i="8" s="1"/>
  <c r="AT298" i="8"/>
  <c r="AQ298" i="8"/>
  <c r="AZ298" i="8" s="1"/>
  <c r="AI298" i="8"/>
  <c r="AE298" i="8"/>
  <c r="AV472" i="8"/>
  <c r="AA472" i="8"/>
  <c r="F42" i="4" l="1"/>
  <c r="I32" i="1" l="1"/>
  <c r="I33" i="1"/>
  <c r="I35" i="1"/>
  <c r="I37" i="1"/>
  <c r="I38" i="1" l="1"/>
  <c r="AE104" i="18"/>
  <c r="AE106" i="18" s="1"/>
  <c r="AZ103" i="18"/>
  <c r="AV103" i="18"/>
  <c r="AT103" i="18"/>
  <c r="AQ103" i="18"/>
  <c r="AI103" i="18"/>
  <c r="AZ102" i="18"/>
  <c r="AV102" i="18"/>
  <c r="AT102" i="18"/>
  <c r="AQ102" i="18"/>
  <c r="AI102" i="18"/>
  <c r="AZ100" i="18"/>
  <c r="AV100" i="18"/>
  <c r="AT100" i="18"/>
  <c r="AQ100" i="18"/>
  <c r="AI100" i="18"/>
  <c r="AZ99" i="18"/>
  <c r="AV99" i="18"/>
  <c r="AT99" i="18"/>
  <c r="AQ99" i="18"/>
  <c r="AI99" i="18"/>
  <c r="AZ98" i="18"/>
  <c r="AV98" i="18"/>
  <c r="AT98" i="18"/>
  <c r="AQ98" i="18"/>
  <c r="AI98" i="18"/>
  <c r="AZ97" i="18"/>
  <c r="AV97" i="18"/>
  <c r="AT97" i="18"/>
  <c r="AQ97" i="18"/>
  <c r="AI97" i="18"/>
  <c r="AZ96" i="18"/>
  <c r="AV96" i="18"/>
  <c r="AT96" i="18"/>
  <c r="AQ96" i="18"/>
  <c r="AI96" i="18"/>
  <c r="AZ95" i="18"/>
  <c r="AV95" i="18"/>
  <c r="AT95" i="18"/>
  <c r="AQ95" i="18"/>
  <c r="AI95" i="18"/>
  <c r="AZ94" i="18"/>
  <c r="AV94" i="18"/>
  <c r="AT94" i="18"/>
  <c r="AQ94" i="18"/>
  <c r="AI94" i="18"/>
  <c r="AZ93" i="18"/>
  <c r="AV93" i="18"/>
  <c r="AT93" i="18"/>
  <c r="AQ93" i="18"/>
  <c r="AI93" i="18"/>
  <c r="AZ92" i="18"/>
  <c r="AV92" i="18"/>
  <c r="AT92" i="18"/>
  <c r="AQ92" i="18"/>
  <c r="AI92" i="18"/>
  <c r="AZ91" i="18"/>
  <c r="AV91" i="18"/>
  <c r="AT91" i="18"/>
  <c r="AQ91" i="18"/>
  <c r="AI91" i="18"/>
  <c r="AZ90" i="18"/>
  <c r="AV90" i="18"/>
  <c r="AT90" i="18"/>
  <c r="AQ90" i="18"/>
  <c r="AI90" i="18"/>
  <c r="AZ89" i="18"/>
  <c r="AV89" i="18"/>
  <c r="AT89" i="18"/>
  <c r="AQ89" i="18"/>
  <c r="AI89" i="18"/>
  <c r="AZ88" i="18"/>
  <c r="AV88" i="18"/>
  <c r="AT88" i="18"/>
  <c r="AQ88" i="18"/>
  <c r="AI88" i="18"/>
  <c r="AZ87" i="18"/>
  <c r="AV87" i="18"/>
  <c r="AT87" i="18"/>
  <c r="AQ87" i="18"/>
  <c r="AI87" i="18"/>
  <c r="AZ86" i="18"/>
  <c r="AV86" i="18"/>
  <c r="AT86" i="18"/>
  <c r="AQ86" i="18"/>
  <c r="AI86" i="18"/>
  <c r="AZ85" i="18"/>
  <c r="AV85" i="18"/>
  <c r="AT85" i="18"/>
  <c r="AQ85" i="18"/>
  <c r="AI85" i="18"/>
  <c r="AZ84" i="18"/>
  <c r="AV84" i="18"/>
  <c r="AT84" i="18"/>
  <c r="AQ84" i="18"/>
  <c r="AI84" i="18"/>
  <c r="AZ83" i="18"/>
  <c r="AV83" i="18"/>
  <c r="AT83" i="18"/>
  <c r="AQ83" i="18"/>
  <c r="AI83" i="18"/>
  <c r="AZ82" i="18"/>
  <c r="AV82" i="18"/>
  <c r="AT82" i="18"/>
  <c r="AQ82" i="18"/>
  <c r="AI82" i="18"/>
  <c r="AZ81" i="18"/>
  <c r="AV81" i="18"/>
  <c r="AT81" i="18"/>
  <c r="AQ81" i="18"/>
  <c r="AI81" i="18"/>
  <c r="AZ80" i="18"/>
  <c r="AV80" i="18"/>
  <c r="AT80" i="18"/>
  <c r="AQ80" i="18"/>
  <c r="AI80" i="18"/>
  <c r="AZ79" i="18"/>
  <c r="AV79" i="18"/>
  <c r="AT79" i="18"/>
  <c r="AQ79" i="18"/>
  <c r="AI79" i="18"/>
  <c r="AZ78" i="18"/>
  <c r="AV78" i="18"/>
  <c r="AT78" i="18"/>
  <c r="AQ78" i="18"/>
  <c r="AI78" i="18"/>
  <c r="AZ77" i="18"/>
  <c r="AV77" i="18"/>
  <c r="AT77" i="18"/>
  <c r="AQ77" i="18"/>
  <c r="AI77" i="18"/>
  <c r="AZ76" i="18"/>
  <c r="AV76" i="18"/>
  <c r="AT76" i="18"/>
  <c r="AQ76" i="18"/>
  <c r="AI76" i="18"/>
  <c r="AZ75" i="18"/>
  <c r="AV75" i="18"/>
  <c r="AT75" i="18"/>
  <c r="AQ75" i="18"/>
  <c r="AI75" i="18"/>
  <c r="AT74" i="18"/>
  <c r="AQ74" i="18"/>
  <c r="AZ74" i="18" s="1"/>
  <c r="AI74" i="18"/>
  <c r="AE71" i="18"/>
  <c r="AE73" i="18" s="1"/>
  <c r="AZ70" i="18"/>
  <c r="AV70" i="18"/>
  <c r="AT70" i="18"/>
  <c r="AQ70" i="18"/>
  <c r="AI70" i="18"/>
  <c r="AZ68" i="18"/>
  <c r="AV68" i="18"/>
  <c r="AT68" i="18"/>
  <c r="AQ68" i="18"/>
  <c r="AI68" i="18"/>
  <c r="AZ67" i="18"/>
  <c r="AV67" i="18"/>
  <c r="AT67" i="18"/>
  <c r="AQ67" i="18"/>
  <c r="AI67" i="18"/>
  <c r="AZ66" i="18"/>
  <c r="AV66" i="18"/>
  <c r="AT66" i="18"/>
  <c r="AQ66" i="18"/>
  <c r="AI66" i="18"/>
  <c r="AZ65" i="18"/>
  <c r="AV65" i="18"/>
  <c r="AT65" i="18"/>
  <c r="AQ65" i="18"/>
  <c r="AI65" i="18"/>
  <c r="AZ64" i="18"/>
  <c r="AV64" i="18"/>
  <c r="AT64" i="18"/>
  <c r="AQ64" i="18"/>
  <c r="AI64" i="18"/>
  <c r="AZ63" i="18"/>
  <c r="AV63" i="18"/>
  <c r="AT63" i="18"/>
  <c r="AQ63" i="18"/>
  <c r="AI63" i="18"/>
  <c r="AZ62" i="18"/>
  <c r="AV62" i="18"/>
  <c r="AT62" i="18"/>
  <c r="AQ62" i="18"/>
  <c r="AI62" i="18"/>
  <c r="AZ61" i="18"/>
  <c r="AV61" i="18"/>
  <c r="AT61" i="18"/>
  <c r="AQ61" i="18"/>
  <c r="AI61" i="18"/>
  <c r="AZ60" i="18"/>
  <c r="AV60" i="18"/>
  <c r="AT60" i="18"/>
  <c r="AQ60" i="18"/>
  <c r="AI60" i="18"/>
  <c r="AZ59" i="18"/>
  <c r="AV59" i="18"/>
  <c r="AT59" i="18"/>
  <c r="AQ59" i="18"/>
  <c r="AI59" i="18"/>
  <c r="AZ58" i="18"/>
  <c r="AV58" i="18"/>
  <c r="AT58" i="18"/>
  <c r="AQ58" i="18"/>
  <c r="AI58" i="18"/>
  <c r="AZ57" i="18"/>
  <c r="AV57" i="18"/>
  <c r="AT57" i="18"/>
  <c r="AQ57" i="18"/>
  <c r="AI57" i="18"/>
  <c r="AZ56" i="18"/>
  <c r="AV56" i="18"/>
  <c r="AT56" i="18"/>
  <c r="AQ56" i="18"/>
  <c r="AI56" i="18"/>
  <c r="AZ55" i="18"/>
  <c r="AV55" i="18"/>
  <c r="AT55" i="18"/>
  <c r="AQ55" i="18"/>
  <c r="AI55" i="18"/>
  <c r="AZ54" i="18"/>
  <c r="AV54" i="18"/>
  <c r="AT54" i="18"/>
  <c r="AQ54" i="18"/>
  <c r="AI54" i="18"/>
  <c r="AZ53" i="18"/>
  <c r="AV53" i="18"/>
  <c r="AT53" i="18"/>
  <c r="AQ53" i="18"/>
  <c r="AI53" i="18"/>
  <c r="AZ52" i="18"/>
  <c r="AV52" i="18"/>
  <c r="AT52" i="18"/>
  <c r="AQ52" i="18"/>
  <c r="AI52" i="18"/>
  <c r="AZ51" i="18"/>
  <c r="AV51" i="18"/>
  <c r="AT51" i="18"/>
  <c r="AQ51" i="18"/>
  <c r="AI51" i="18"/>
  <c r="AZ50" i="18"/>
  <c r="AV50" i="18"/>
  <c r="AT50" i="18"/>
  <c r="AQ50" i="18"/>
  <c r="AI50" i="18"/>
  <c r="AZ49" i="18"/>
  <c r="AV49" i="18"/>
  <c r="AT49" i="18"/>
  <c r="AQ49" i="18"/>
  <c r="AI49" i="18"/>
  <c r="AZ48" i="18"/>
  <c r="AV48" i="18"/>
  <c r="AT48" i="18"/>
  <c r="AQ48" i="18"/>
  <c r="AI48" i="18"/>
  <c r="AZ47" i="18"/>
  <c r="AV47" i="18"/>
  <c r="AT47" i="18"/>
  <c r="AQ47" i="18"/>
  <c r="AI47" i="18"/>
  <c r="AZ46" i="18"/>
  <c r="AV46" i="18"/>
  <c r="AT46" i="18"/>
  <c r="AQ46" i="18"/>
  <c r="AI46" i="18"/>
  <c r="AZ45" i="18"/>
  <c r="AV45" i="18"/>
  <c r="AT45" i="18"/>
  <c r="AQ45" i="18"/>
  <c r="AI45" i="18"/>
  <c r="AZ44" i="18"/>
  <c r="AV44" i="18"/>
  <c r="AT44" i="18"/>
  <c r="AQ44" i="18"/>
  <c r="AI44" i="18"/>
  <c r="AZ43" i="18"/>
  <c r="AV43" i="18"/>
  <c r="AT43" i="18"/>
  <c r="AQ43" i="18"/>
  <c r="AI43" i="18"/>
  <c r="AZ42" i="18"/>
  <c r="AV42" i="18"/>
  <c r="AT42" i="18"/>
  <c r="AQ42" i="18"/>
  <c r="AI42" i="18"/>
  <c r="AT41" i="18"/>
  <c r="AQ41" i="18"/>
  <c r="AZ41" i="18" s="1"/>
  <c r="AI41" i="18"/>
  <c r="AE38" i="18"/>
  <c r="AE40" i="18" s="1"/>
  <c r="AZ37" i="18"/>
  <c r="AV37" i="18"/>
  <c r="AT37" i="18"/>
  <c r="AQ37" i="18"/>
  <c r="AI37" i="18"/>
  <c r="AZ36" i="18"/>
  <c r="AV36" i="18"/>
  <c r="AT36" i="18"/>
  <c r="AQ36" i="18"/>
  <c r="AI36" i="18"/>
  <c r="AZ34" i="18"/>
  <c r="AV34" i="18"/>
  <c r="AT34" i="18"/>
  <c r="AQ34" i="18"/>
  <c r="AI34" i="18"/>
  <c r="AZ33" i="18"/>
  <c r="AV33" i="18"/>
  <c r="AT33" i="18"/>
  <c r="AQ33" i="18"/>
  <c r="AI33" i="18"/>
  <c r="AZ32" i="18"/>
  <c r="AV32" i="18"/>
  <c r="AT32" i="18"/>
  <c r="AQ32" i="18"/>
  <c r="AI32" i="18"/>
  <c r="AZ31" i="18"/>
  <c r="AV31" i="18"/>
  <c r="AT31" i="18"/>
  <c r="AQ31" i="18"/>
  <c r="AI31" i="18"/>
  <c r="AZ30" i="18"/>
  <c r="AV30" i="18"/>
  <c r="AT30" i="18"/>
  <c r="AQ30" i="18"/>
  <c r="AI30" i="18"/>
  <c r="AZ29" i="18"/>
  <c r="AV29" i="18"/>
  <c r="AT29" i="18"/>
  <c r="AQ29" i="18"/>
  <c r="AI29" i="18"/>
  <c r="AZ28" i="18"/>
  <c r="AV28" i="18"/>
  <c r="AT28" i="18"/>
  <c r="AQ28" i="18"/>
  <c r="AI28" i="18"/>
  <c r="AZ27" i="18"/>
  <c r="AV27" i="18"/>
  <c r="AT27" i="18"/>
  <c r="AQ27" i="18"/>
  <c r="AI27" i="18"/>
  <c r="AZ26" i="18"/>
  <c r="AV26" i="18"/>
  <c r="AT26" i="18"/>
  <c r="AQ26" i="18"/>
  <c r="AI26" i="18"/>
  <c r="AZ25" i="18"/>
  <c r="AV25" i="18"/>
  <c r="AT25" i="18"/>
  <c r="AQ25" i="18"/>
  <c r="AI25" i="18"/>
  <c r="AZ24" i="18"/>
  <c r="AV24" i="18"/>
  <c r="AT24" i="18"/>
  <c r="AQ24" i="18"/>
  <c r="AI24" i="18"/>
  <c r="AZ23" i="18"/>
  <c r="AV23" i="18"/>
  <c r="AT23" i="18"/>
  <c r="AQ23" i="18"/>
  <c r="AI23" i="18"/>
  <c r="AZ22" i="18"/>
  <c r="AV22" i="18"/>
  <c r="AT22" i="18"/>
  <c r="AQ22" i="18"/>
  <c r="AI22" i="18"/>
  <c r="AZ21" i="18"/>
  <c r="AV21" i="18"/>
  <c r="AT21" i="18"/>
  <c r="AQ21" i="18"/>
  <c r="AI21" i="18"/>
  <c r="AZ20" i="18"/>
  <c r="AV20" i="18"/>
  <c r="AT20" i="18"/>
  <c r="AQ20" i="18"/>
  <c r="AI20" i="18"/>
  <c r="AZ19" i="18"/>
  <c r="AV19" i="18"/>
  <c r="AT19" i="18"/>
  <c r="AQ19" i="18"/>
  <c r="AI19" i="18"/>
  <c r="AZ18" i="18"/>
  <c r="AV18" i="18"/>
  <c r="AT18" i="18"/>
  <c r="AQ18" i="18"/>
  <c r="AI18" i="18"/>
  <c r="AZ17" i="18"/>
  <c r="AV17" i="18"/>
  <c r="AT17" i="18"/>
  <c r="AQ17" i="18"/>
  <c r="AI17" i="18"/>
  <c r="AZ16" i="18"/>
  <c r="AV16" i="18"/>
  <c r="AT16" i="18"/>
  <c r="AQ16" i="18"/>
  <c r="AI16" i="18"/>
  <c r="AZ15" i="18"/>
  <c r="AV15" i="18"/>
  <c r="AT15" i="18"/>
  <c r="AQ15" i="18"/>
  <c r="AI15" i="18"/>
  <c r="AZ14" i="18"/>
  <c r="AV14" i="18"/>
  <c r="AT14" i="18"/>
  <c r="AQ14" i="18"/>
  <c r="AI14" i="18"/>
  <c r="AZ13" i="18"/>
  <c r="AV13" i="18"/>
  <c r="AT13" i="18"/>
  <c r="AQ13" i="18"/>
  <c r="AI13" i="18"/>
  <c r="AZ12" i="18"/>
  <c r="AV12" i="18"/>
  <c r="AT12" i="18"/>
  <c r="AQ12" i="18"/>
  <c r="AI12" i="18"/>
  <c r="AZ11" i="18"/>
  <c r="AV11" i="18"/>
  <c r="AT11" i="18"/>
  <c r="AQ11" i="18"/>
  <c r="AI11" i="18"/>
  <c r="AZ10" i="18"/>
  <c r="AV10" i="18"/>
  <c r="AT10" i="18"/>
  <c r="AQ10" i="18"/>
  <c r="AI10" i="18"/>
  <c r="AZ9" i="18"/>
  <c r="AV9" i="18"/>
  <c r="AT9" i="18"/>
  <c r="AQ9" i="18"/>
  <c r="AI9" i="18"/>
  <c r="AT8" i="18"/>
  <c r="AQ8" i="18"/>
  <c r="AZ8" i="18" s="1"/>
  <c r="AI8" i="18"/>
  <c r="AT460" i="8" l="1"/>
  <c r="AI460" i="8"/>
  <c r="AI69" i="8"/>
  <c r="AI68" i="8"/>
  <c r="P67" i="8"/>
  <c r="AI67" i="8"/>
  <c r="P66" i="8"/>
  <c r="AI66" i="8"/>
  <c r="P65" i="8"/>
  <c r="AI65" i="8"/>
  <c r="P64" i="8"/>
  <c r="AI64" i="8"/>
  <c r="P61" i="8"/>
  <c r="AI61" i="8"/>
  <c r="P60" i="8"/>
  <c r="AI60" i="8"/>
  <c r="P59" i="8"/>
  <c r="AI59" i="8"/>
  <c r="P58" i="8"/>
  <c r="AI58" i="8"/>
  <c r="P57" i="8"/>
  <c r="AI57" i="8"/>
  <c r="P54" i="8"/>
  <c r="AI54" i="8"/>
  <c r="P50" i="8"/>
  <c r="AI50" i="8"/>
  <c r="P53" i="8"/>
  <c r="AI53" i="8"/>
  <c r="P56" i="8"/>
  <c r="AI56" i="8"/>
  <c r="P52" i="8"/>
  <c r="AI52" i="8"/>
  <c r="P51" i="8"/>
  <c r="AI51" i="8"/>
  <c r="P49" i="8"/>
  <c r="H49" i="8"/>
  <c r="AI49" i="8" s="1"/>
  <c r="AT445" i="8"/>
  <c r="AI445" i="8"/>
  <c r="AQ445" i="8"/>
  <c r="AZ445" i="8" s="1"/>
  <c r="AC626" i="10"/>
  <c r="W626" i="10"/>
  <c r="R626" i="10"/>
  <c r="N626" i="10"/>
  <c r="F626" i="10"/>
  <c r="A626" i="10"/>
  <c r="AC325" i="10"/>
  <c r="W325" i="10"/>
  <c r="R325" i="10"/>
  <c r="N325" i="10"/>
  <c r="F325" i="10"/>
  <c r="A325" i="10"/>
  <c r="AE72" i="8"/>
  <c r="AT72" i="8"/>
  <c r="AQ72" i="8"/>
  <c r="AZ72" i="8" s="1"/>
  <c r="AI72" i="8"/>
  <c r="AM117" i="2"/>
  <c r="AV43" i="8" s="1"/>
  <c r="AV44" i="8"/>
  <c r="AI117" i="2"/>
  <c r="AA43" i="8" s="1"/>
  <c r="AA44" i="8"/>
  <c r="AM115" i="2"/>
  <c r="AV41" i="8" s="1"/>
  <c r="AZ41" i="8" s="1"/>
  <c r="AI115" i="2"/>
  <c r="AA41" i="8" s="1"/>
  <c r="AE41" i="8" s="1"/>
  <c r="R117" i="2"/>
  <c r="R118" i="2"/>
  <c r="R115" i="2"/>
  <c r="N117" i="2"/>
  <c r="N118" i="2"/>
  <c r="N115" i="2"/>
  <c r="F115" i="2"/>
  <c r="H41" i="8" s="1"/>
  <c r="AI41" i="8" s="1"/>
  <c r="F117" i="2"/>
  <c r="H43" i="8" s="1"/>
  <c r="F118" i="2"/>
  <c r="H44" i="8" s="1"/>
  <c r="AQ49" i="8" l="1"/>
  <c r="AE445" i="8"/>
  <c r="P48" i="8" l="1"/>
  <c r="H48" i="8"/>
  <c r="AI48" i="8" s="1"/>
  <c r="P47" i="8"/>
  <c r="H47" i="8"/>
  <c r="AI47" i="8" s="1"/>
  <c r="P46" i="8"/>
  <c r="H46" i="8"/>
  <c r="AI46" i="8" s="1"/>
  <c r="AC310" i="10" l="1"/>
  <c r="F310" i="10"/>
  <c r="A310" i="10"/>
  <c r="W310" i="10"/>
  <c r="R310" i="10"/>
  <c r="N310" i="10"/>
  <c r="AP38" i="4"/>
  <c r="AW38" i="4"/>
  <c r="BD34" i="2"/>
  <c r="AV134" i="8" s="1"/>
  <c r="AZ34" i="2"/>
  <c r="R34" i="2"/>
  <c r="N34" i="2"/>
  <c r="AC137" i="10"/>
  <c r="W137" i="10"/>
  <c r="R137" i="10"/>
  <c r="F137" i="10"/>
  <c r="AC136" i="10"/>
  <c r="W136" i="10"/>
  <c r="R136" i="10"/>
  <c r="F136" i="10"/>
  <c r="AC135" i="10"/>
  <c r="W135" i="10"/>
  <c r="R135" i="10"/>
  <c r="F135" i="10"/>
  <c r="AC134" i="10"/>
  <c r="W134" i="10"/>
  <c r="R134" i="10"/>
  <c r="F134" i="10"/>
  <c r="AC133" i="10"/>
  <c r="W133" i="10"/>
  <c r="R133" i="10"/>
  <c r="F133" i="10"/>
  <c r="AC132" i="10"/>
  <c r="W132" i="10"/>
  <c r="R132" i="10"/>
  <c r="F132" i="10"/>
  <c r="AC131" i="10"/>
  <c r="W131" i="10"/>
  <c r="R131" i="10"/>
  <c r="F131" i="10"/>
  <c r="AC130" i="10"/>
  <c r="W130" i="10"/>
  <c r="R130" i="10"/>
  <c r="F130" i="10"/>
  <c r="AC129" i="10"/>
  <c r="W129" i="10"/>
  <c r="R129" i="10"/>
  <c r="F129" i="10"/>
  <c r="AC128" i="10"/>
  <c r="W128" i="10"/>
  <c r="R128" i="10"/>
  <c r="F128" i="10"/>
  <c r="AC127" i="10"/>
  <c r="W127" i="10"/>
  <c r="R127" i="10"/>
  <c r="F127" i="10"/>
  <c r="AC126" i="10"/>
  <c r="W126" i="10"/>
  <c r="R126" i="10"/>
  <c r="F126" i="10"/>
  <c r="AC125" i="10"/>
  <c r="W125" i="10"/>
  <c r="R125" i="10"/>
  <c r="F125" i="10"/>
  <c r="AC124" i="10"/>
  <c r="W124" i="10"/>
  <c r="R124" i="10"/>
  <c r="F124" i="10"/>
  <c r="AC123" i="10"/>
  <c r="W123" i="10"/>
  <c r="R123" i="10"/>
  <c r="F123" i="10"/>
  <c r="AC122" i="10"/>
  <c r="W122" i="10"/>
  <c r="R122" i="10"/>
  <c r="F122" i="10"/>
  <c r="AC121" i="10"/>
  <c r="W121" i="10"/>
  <c r="R121" i="10"/>
  <c r="F121" i="10"/>
  <c r="AC120" i="10"/>
  <c r="W120" i="10"/>
  <c r="R120" i="10"/>
  <c r="F120" i="10"/>
  <c r="AC119" i="10"/>
  <c r="W119" i="10"/>
  <c r="R119" i="10"/>
  <c r="F119" i="10"/>
  <c r="AC118" i="10"/>
  <c r="W118" i="10"/>
  <c r="R118" i="10"/>
  <c r="F118" i="10"/>
  <c r="AC117" i="10"/>
  <c r="W117" i="10"/>
  <c r="R117" i="10"/>
  <c r="F117" i="10"/>
  <c r="AC116" i="10"/>
  <c r="W116" i="10"/>
  <c r="R116" i="10"/>
  <c r="F116" i="10"/>
  <c r="AC115" i="10"/>
  <c r="W115" i="10"/>
  <c r="R115" i="10"/>
  <c r="F115" i="10"/>
  <c r="AC114" i="10"/>
  <c r="W114" i="10"/>
  <c r="R114" i="10"/>
  <c r="F114" i="10"/>
  <c r="AC113" i="10"/>
  <c r="W113" i="10"/>
  <c r="R113" i="10"/>
  <c r="F113" i="10"/>
  <c r="AC112" i="10"/>
  <c r="W112" i="10"/>
  <c r="R112" i="10"/>
  <c r="F112" i="10"/>
  <c r="AC111" i="10"/>
  <c r="W111" i="10"/>
  <c r="R111" i="10"/>
  <c r="F111" i="10"/>
  <c r="AC110" i="10"/>
  <c r="W110" i="10"/>
  <c r="R110" i="10"/>
  <c r="F110" i="10"/>
  <c r="AC109" i="10"/>
  <c r="W109" i="10"/>
  <c r="R109" i="10"/>
  <c r="F109" i="10"/>
  <c r="AM31" i="2"/>
  <c r="AM32" i="2"/>
  <c r="AM33" i="2"/>
  <c r="AQ31" i="2"/>
  <c r="AQ32" i="2"/>
  <c r="AQ33" i="2"/>
  <c r="AX31" i="2"/>
  <c r="AX32" i="2"/>
  <c r="AX33" i="2"/>
  <c r="AX30" i="2"/>
  <c r="Y45" i="8" s="1"/>
  <c r="AQ30" i="2"/>
  <c r="AM30" i="2"/>
  <c r="N109" i="10"/>
  <c r="N31" i="2"/>
  <c r="N110" i="10" s="1"/>
  <c r="N111" i="10"/>
  <c r="N32" i="2"/>
  <c r="N112" i="10" s="1"/>
  <c r="N113" i="10"/>
  <c r="N33" i="2"/>
  <c r="N114" i="10" s="1"/>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30" i="2"/>
  <c r="AX39" i="2"/>
  <c r="AX43" i="2"/>
  <c r="Y51" i="8" s="1"/>
  <c r="AX45" i="2"/>
  <c r="Y52" i="8" s="1"/>
  <c r="AX46" i="2"/>
  <c r="Y56" i="8" s="1"/>
  <c r="AX41" i="2"/>
  <c r="Y53" i="8" s="1"/>
  <c r="AX40" i="2"/>
  <c r="Y50" i="8" s="1"/>
  <c r="AX42" i="2"/>
  <c r="Y54" i="8" s="1"/>
  <c r="AX47" i="2"/>
  <c r="Y57" i="8" s="1"/>
  <c r="AX48" i="2"/>
  <c r="Y58" i="8" s="1"/>
  <c r="AX49" i="2"/>
  <c r="Y59" i="8" s="1"/>
  <c r="AX51" i="2"/>
  <c r="Y60" i="8" s="1"/>
  <c r="AX55" i="2"/>
  <c r="Y61" i="8" s="1"/>
  <c r="AX56" i="2"/>
  <c r="Y64" i="8" s="1"/>
  <c r="AX53" i="2"/>
  <c r="AX57" i="2"/>
  <c r="Y65" i="8" s="1"/>
  <c r="AX54" i="2"/>
  <c r="AX58" i="2"/>
  <c r="Y66" i="8" s="1"/>
  <c r="AX59" i="2"/>
  <c r="Y67" i="8" s="1"/>
  <c r="AX62" i="2"/>
  <c r="Y70" i="8" s="1"/>
  <c r="AT70" i="8" s="1"/>
  <c r="AC201" i="10"/>
  <c r="AC202" i="10"/>
  <c r="AC200" i="10"/>
  <c r="W201" i="10"/>
  <c r="W202" i="10"/>
  <c r="W200" i="10"/>
  <c r="R201" i="10"/>
  <c r="R202" i="10"/>
  <c r="R200" i="10"/>
  <c r="N201" i="10"/>
  <c r="N202" i="10"/>
  <c r="N200" i="10"/>
  <c r="F201" i="10"/>
  <c r="F202" i="10"/>
  <c r="F200" i="10"/>
  <c r="A201" i="10"/>
  <c r="A202" i="10"/>
  <c r="A200" i="10"/>
  <c r="N181" i="10"/>
  <c r="N190" i="10"/>
  <c r="N191" i="10"/>
  <c r="N192" i="10"/>
  <c r="N193" i="10"/>
  <c r="N62" i="2"/>
  <c r="N194" i="10" s="1"/>
  <c r="N195" i="10"/>
  <c r="N196" i="10"/>
  <c r="AQ62" i="2"/>
  <c r="AM62" i="2"/>
  <c r="AQ59" i="2"/>
  <c r="AM59" i="2"/>
  <c r="AQ58" i="2"/>
  <c r="AM58" i="2"/>
  <c r="AQ54" i="2"/>
  <c r="AM54" i="2"/>
  <c r="BH54" i="2" s="1"/>
  <c r="AQ57" i="2"/>
  <c r="AM57" i="2"/>
  <c r="AQ53" i="2"/>
  <c r="AM53" i="2"/>
  <c r="BH53" i="2" s="1"/>
  <c r="AQ56" i="2"/>
  <c r="AM56" i="2"/>
  <c r="N56" i="2"/>
  <c r="N174" i="10" s="1"/>
  <c r="N53" i="2"/>
  <c r="N175" i="10" s="1"/>
  <c r="N57" i="2"/>
  <c r="N176" i="10" s="1"/>
  <c r="N54" i="2"/>
  <c r="N177" i="10" s="1"/>
  <c r="N58" i="2"/>
  <c r="N178" i="10" s="1"/>
  <c r="N179" i="10"/>
  <c r="N59" i="2"/>
  <c r="N180" i="10" s="1"/>
  <c r="A143" i="10"/>
  <c r="F143" i="10"/>
  <c r="N143" i="10"/>
  <c r="R143" i="10"/>
  <c r="W143" i="10"/>
  <c r="AC143" i="10"/>
  <c r="N39" i="2"/>
  <c r="N43" i="2"/>
  <c r="N45" i="2"/>
  <c r="N46" i="2"/>
  <c r="N41" i="2"/>
  <c r="N40" i="2"/>
  <c r="N42" i="2"/>
  <c r="N48" i="2"/>
  <c r="N49" i="2"/>
  <c r="N51" i="2"/>
  <c r="N55" i="2"/>
  <c r="N167" i="10"/>
  <c r="N168" i="10"/>
  <c r="N169" i="10"/>
  <c r="AQ39" i="2"/>
  <c r="AQ43" i="2"/>
  <c r="AQ45" i="2"/>
  <c r="AQ46" i="2"/>
  <c r="AQ41" i="2"/>
  <c r="AQ40" i="2"/>
  <c r="AQ42" i="2"/>
  <c r="AQ47" i="2"/>
  <c r="AQ48" i="2"/>
  <c r="AQ49" i="2"/>
  <c r="AQ51" i="2"/>
  <c r="AQ55" i="2"/>
  <c r="AM39" i="2"/>
  <c r="AM43" i="2"/>
  <c r="AM45" i="2"/>
  <c r="AM46" i="2"/>
  <c r="AM41" i="2"/>
  <c r="AM40" i="2"/>
  <c r="AM42" i="2"/>
  <c r="AM47" i="2"/>
  <c r="AM48" i="2"/>
  <c r="AM49" i="2"/>
  <c r="AM51" i="2"/>
  <c r="AM55" i="2"/>
  <c r="F199" i="10"/>
  <c r="F198" i="10"/>
  <c r="AI87" i="8"/>
  <c r="AV102" i="8"/>
  <c r="AM11" i="2"/>
  <c r="AV104" i="8" s="1"/>
  <c r="AM13" i="2"/>
  <c r="AV105" i="8" s="1"/>
  <c r="AM14" i="2"/>
  <c r="AV106" i="8" s="1"/>
  <c r="AM9" i="2"/>
  <c r="AV103" i="8" s="1"/>
  <c r="AM10" i="2"/>
  <c r="AV107" i="8" s="1"/>
  <c r="AM15" i="2"/>
  <c r="AV108" i="8" s="1"/>
  <c r="AM16" i="2"/>
  <c r="AV109" i="8" s="1"/>
  <c r="AM17" i="2"/>
  <c r="AV110" i="8" s="1"/>
  <c r="AM19" i="2"/>
  <c r="AV111" i="8" s="1"/>
  <c r="AM21" i="2"/>
  <c r="AV112" i="8" s="1"/>
  <c r="AM20" i="2"/>
  <c r="AV113" i="8" s="1"/>
  <c r="AM18" i="2"/>
  <c r="AV114" i="8" s="1"/>
  <c r="AI8" i="2"/>
  <c r="AA102" i="8" s="1"/>
  <c r="AI11" i="2"/>
  <c r="AA104" i="8" s="1"/>
  <c r="AI13" i="2"/>
  <c r="AA105" i="8" s="1"/>
  <c r="AI14" i="2"/>
  <c r="AA106" i="8" s="1"/>
  <c r="AI9" i="2"/>
  <c r="AA103" i="8" s="1"/>
  <c r="AI10" i="2"/>
  <c r="AA107" i="8" s="1"/>
  <c r="AI15" i="2"/>
  <c r="AA108" i="8" s="1"/>
  <c r="AI16" i="2"/>
  <c r="AA109" i="8" s="1"/>
  <c r="AI17" i="2"/>
  <c r="AA110" i="8" s="1"/>
  <c r="AI19" i="2"/>
  <c r="AA111" i="8" s="1"/>
  <c r="AI21" i="2"/>
  <c r="AA112" i="8" s="1"/>
  <c r="AI20" i="2"/>
  <c r="AA113" i="8" s="1"/>
  <c r="AI18" i="2"/>
  <c r="AA114" i="8" s="1"/>
  <c r="W8" i="2"/>
  <c r="P102" i="8" s="1"/>
  <c r="W11" i="2"/>
  <c r="P104" i="8" s="1"/>
  <c r="W13" i="2"/>
  <c r="P105" i="8" s="1"/>
  <c r="W14" i="2"/>
  <c r="P106" i="8" s="1"/>
  <c r="W9" i="2"/>
  <c r="P103" i="8" s="1"/>
  <c r="W10" i="2"/>
  <c r="P107" i="8" s="1"/>
  <c r="W15" i="2"/>
  <c r="P108" i="8" s="1"/>
  <c r="W16" i="2"/>
  <c r="P109" i="8" s="1"/>
  <c r="W17" i="2"/>
  <c r="P110" i="8" s="1"/>
  <c r="W19" i="2"/>
  <c r="P111" i="8" s="1"/>
  <c r="W21" i="2"/>
  <c r="P112" i="8" s="1"/>
  <c r="W20" i="2"/>
  <c r="P113" i="8" s="1"/>
  <c r="W18" i="2"/>
  <c r="P114" i="8" s="1"/>
  <c r="R8" i="2"/>
  <c r="R11" i="2"/>
  <c r="R13" i="2"/>
  <c r="R14" i="2"/>
  <c r="R9" i="2"/>
  <c r="R10" i="2"/>
  <c r="R15" i="2"/>
  <c r="R16" i="2"/>
  <c r="R17" i="2"/>
  <c r="R19" i="2"/>
  <c r="R21" i="2"/>
  <c r="R20" i="2"/>
  <c r="R18" i="2"/>
  <c r="N8" i="2"/>
  <c r="N11" i="2"/>
  <c r="N13" i="2"/>
  <c r="N14" i="2"/>
  <c r="N9" i="2"/>
  <c r="N10" i="2"/>
  <c r="N15" i="2"/>
  <c r="N16" i="2"/>
  <c r="N17" i="2"/>
  <c r="N19" i="2"/>
  <c r="N21" i="2"/>
  <c r="N20" i="2"/>
  <c r="N18" i="2"/>
  <c r="Y48" i="8" l="1"/>
  <c r="AT48" i="8" s="1"/>
  <c r="Y47" i="8"/>
  <c r="AT47" i="8" s="1"/>
  <c r="Y46" i="8"/>
  <c r="AT46" i="8" s="1"/>
  <c r="AZ39" i="2"/>
  <c r="BD39" i="2" s="1"/>
  <c r="AZ45" i="2"/>
  <c r="AZ43" i="2"/>
  <c r="AZ51" i="2"/>
  <c r="AZ40" i="2"/>
  <c r="AZ48" i="2"/>
  <c r="AZ47" i="2"/>
  <c r="AZ42" i="2"/>
  <c r="AA54" i="8" s="1"/>
  <c r="AE54" i="8" s="1"/>
  <c r="AZ41" i="2"/>
  <c r="AZ46" i="2"/>
  <c r="AA56" i="8" s="1"/>
  <c r="AE56" i="8" s="1"/>
  <c r="AZ49" i="2"/>
  <c r="AA59" i="8" s="1"/>
  <c r="AE59" i="8" s="1"/>
  <c r="AZ55" i="2"/>
  <c r="AT52" i="8"/>
  <c r="AT69" i="8"/>
  <c r="AT66" i="8"/>
  <c r="AT51" i="8"/>
  <c r="AT61" i="8"/>
  <c r="Y49" i="8"/>
  <c r="AT49" i="8" s="1"/>
  <c r="AT68" i="8"/>
  <c r="AT65" i="8"/>
  <c r="AT60" i="8"/>
  <c r="AT57" i="8"/>
  <c r="AT54" i="8"/>
  <c r="AT64" i="8"/>
  <c r="AT50" i="8"/>
  <c r="AT53" i="8"/>
  <c r="AT59" i="8"/>
  <c r="AT58" i="8"/>
  <c r="AT67" i="8"/>
  <c r="AT56" i="8"/>
  <c r="BH59" i="2"/>
  <c r="BH62" i="2"/>
  <c r="AZ33" i="2"/>
  <c r="AA48" i="8" s="1"/>
  <c r="AZ32" i="2"/>
  <c r="AA47" i="8" s="1"/>
  <c r="AZ31" i="2"/>
  <c r="AA46" i="8" s="1"/>
  <c r="AZ57" i="2"/>
  <c r="AA65" i="8" s="1"/>
  <c r="AE65" i="8" s="1"/>
  <c r="AZ30" i="2"/>
  <c r="AA45" i="8" s="1"/>
  <c r="AZ56" i="2"/>
  <c r="AA64" i="8" s="1"/>
  <c r="AE64" i="8" s="1"/>
  <c r="AZ58" i="2"/>
  <c r="AA66" i="8" s="1"/>
  <c r="AE66" i="8" s="1"/>
  <c r="AZ54" i="2"/>
  <c r="AZ53" i="2"/>
  <c r="AZ62" i="2"/>
  <c r="AA70" i="8" s="1"/>
  <c r="AE70" i="8" s="1"/>
  <c r="AZ59" i="2"/>
  <c r="AA67" i="8" s="1"/>
  <c r="AE67" i="8" s="1"/>
  <c r="BH58" i="2"/>
  <c r="BH57" i="2"/>
  <c r="BH56" i="2"/>
  <c r="BD40" i="2" l="1"/>
  <c r="AV50" i="8" s="1"/>
  <c r="AA50" i="8"/>
  <c r="AE50" i="8" s="1"/>
  <c r="BD51" i="2"/>
  <c r="AV60" i="8" s="1"/>
  <c r="AZ60" i="8" s="1"/>
  <c r="AA60" i="8"/>
  <c r="AE60" i="8" s="1"/>
  <c r="AA53" i="8"/>
  <c r="AE53" i="8" s="1"/>
  <c r="AA61" i="8"/>
  <c r="AE61" i="8" s="1"/>
  <c r="AA57" i="8"/>
  <c r="AE57" i="8" s="1"/>
  <c r="BD43" i="2"/>
  <c r="AV51" i="8" s="1"/>
  <c r="AZ51" i="8" s="1"/>
  <c r="AA51" i="8"/>
  <c r="AE51" i="8" s="1"/>
  <c r="AA52" i="8"/>
  <c r="AE52" i="8" s="1"/>
  <c r="AA58" i="8"/>
  <c r="AE58" i="8" s="1"/>
  <c r="BD46" i="2"/>
  <c r="AA49" i="8"/>
  <c r="AE49" i="8" s="1"/>
  <c r="BD48" i="2"/>
  <c r="AV58" i="8" s="1"/>
  <c r="BD45" i="2"/>
  <c r="BD41" i="2"/>
  <c r="BD47" i="2"/>
  <c r="AV57" i="8" s="1"/>
  <c r="BD49" i="2"/>
  <c r="BD42" i="2"/>
  <c r="BD55" i="2"/>
  <c r="AV49" i="8"/>
  <c r="AZ49" i="8" s="1"/>
  <c r="BD53" i="2"/>
  <c r="BD58" i="2"/>
  <c r="AV66" i="8" s="1"/>
  <c r="BD32" i="2"/>
  <c r="AV47" i="8" s="1"/>
  <c r="BD59" i="2"/>
  <c r="AV67" i="8" s="1"/>
  <c r="BD62" i="2"/>
  <c r="AV70" i="8" s="1"/>
  <c r="AZ70" i="8" s="1"/>
  <c r="BD57" i="2"/>
  <c r="AV65" i="8" s="1"/>
  <c r="BD54" i="2"/>
  <c r="BD56" i="2"/>
  <c r="AV64" i="8" s="1"/>
  <c r="BD33" i="2"/>
  <c r="AV48" i="8" s="1"/>
  <c r="BD30" i="2"/>
  <c r="BD31" i="2"/>
  <c r="AV46" i="8" s="1"/>
  <c r="AW18" i="4"/>
  <c r="AP18" i="4"/>
  <c r="AW17" i="4"/>
  <c r="AP17" i="4"/>
  <c r="W18" i="4"/>
  <c r="W17" i="4"/>
  <c r="R18" i="4"/>
  <c r="R17" i="4"/>
  <c r="N18" i="4"/>
  <c r="N17" i="4"/>
  <c r="AP21" i="4"/>
  <c r="AP19" i="4"/>
  <c r="AW21" i="4"/>
  <c r="AW19" i="4"/>
  <c r="AC618" i="10"/>
  <c r="W618" i="10"/>
  <c r="R618" i="10"/>
  <c r="N618" i="10"/>
  <c r="F618" i="10"/>
  <c r="AC547" i="10"/>
  <c r="W547" i="10"/>
  <c r="R547" i="10"/>
  <c r="N547" i="10"/>
  <c r="F547" i="10"/>
  <c r="AC546" i="10"/>
  <c r="W546" i="10"/>
  <c r="R546" i="10"/>
  <c r="N546" i="10"/>
  <c r="F546" i="10"/>
  <c r="AC545" i="10"/>
  <c r="W545" i="10"/>
  <c r="R545" i="10"/>
  <c r="N545" i="10"/>
  <c r="F545" i="10"/>
  <c r="AC544" i="10"/>
  <c r="W544" i="10"/>
  <c r="R544" i="10"/>
  <c r="N544" i="10"/>
  <c r="F544" i="10"/>
  <c r="AC543" i="10"/>
  <c r="W543" i="10"/>
  <c r="R543" i="10"/>
  <c r="N543" i="10"/>
  <c r="F543" i="10"/>
  <c r="AC528" i="10"/>
  <c r="W528" i="10"/>
  <c r="R528" i="10"/>
  <c r="N528" i="10"/>
  <c r="F528" i="10"/>
  <c r="AC510" i="10"/>
  <c r="W510" i="10"/>
  <c r="R510" i="10"/>
  <c r="N510" i="10"/>
  <c r="F510" i="10"/>
  <c r="AC492" i="10"/>
  <c r="W492" i="10"/>
  <c r="R492" i="10"/>
  <c r="N492" i="10"/>
  <c r="F492" i="10"/>
  <c r="AV61" i="8" l="1"/>
  <c r="AZ61" i="8" s="1"/>
  <c r="AV52" i="8"/>
  <c r="AZ52" i="8" s="1"/>
  <c r="AV54" i="8"/>
  <c r="AV53" i="8"/>
  <c r="AV59" i="8"/>
  <c r="AZ59" i="8" s="1"/>
  <c r="AV56" i="8"/>
  <c r="AZ56" i="8" s="1"/>
  <c r="AZ65" i="8"/>
  <c r="AZ68" i="8"/>
  <c r="AZ67" i="8"/>
  <c r="AZ66" i="8"/>
  <c r="AZ64" i="8"/>
  <c r="AZ69" i="8"/>
  <c r="AV24" i="8" l="1"/>
  <c r="AV20" i="8"/>
  <c r="AV21" i="8"/>
  <c r="AV19" i="8"/>
  <c r="AV18" i="8"/>
  <c r="AC624" i="10"/>
  <c r="W624" i="10"/>
  <c r="R624" i="10"/>
  <c r="N624" i="10"/>
  <c r="F624" i="10"/>
  <c r="A624" i="10"/>
  <c r="AC625" i="10"/>
  <c r="W625" i="10"/>
  <c r="R625" i="10"/>
  <c r="N625" i="10"/>
  <c r="F625" i="10"/>
  <c r="A625" i="10"/>
  <c r="AC481" i="10" l="1"/>
  <c r="W481" i="10"/>
  <c r="R481" i="10"/>
  <c r="N481" i="10"/>
  <c r="F481" i="10"/>
  <c r="AU497" i="8"/>
  <c r="AC628" i="10"/>
  <c r="W628" i="10"/>
  <c r="R628" i="10"/>
  <c r="N628" i="10"/>
  <c r="F628" i="10"/>
  <c r="A628" i="10"/>
  <c r="AV438" i="8"/>
  <c r="AT438" i="8"/>
  <c r="AQ438" i="8"/>
  <c r="AA438" i="8"/>
  <c r="AE438" i="8" s="1"/>
  <c r="P438" i="8"/>
  <c r="H438" i="8"/>
  <c r="AI438" i="8" s="1"/>
  <c r="AV430" i="8"/>
  <c r="AT430" i="8"/>
  <c r="AQ430" i="8"/>
  <c r="AA430" i="8"/>
  <c r="AE430" i="8" s="1"/>
  <c r="P430" i="8"/>
  <c r="H430" i="8"/>
  <c r="AI430" i="8" s="1"/>
  <c r="AV425" i="8"/>
  <c r="AT425" i="8"/>
  <c r="AQ425" i="8"/>
  <c r="P425" i="8"/>
  <c r="H425" i="8"/>
  <c r="AI425" i="8" s="1"/>
  <c r="AC487" i="10"/>
  <c r="W487" i="10"/>
  <c r="R487" i="10"/>
  <c r="N487" i="10"/>
  <c r="F487" i="10"/>
  <c r="AC486" i="10"/>
  <c r="W486" i="10"/>
  <c r="R486" i="10"/>
  <c r="N486" i="10"/>
  <c r="F486" i="10"/>
  <c r="AC485" i="10"/>
  <c r="W485" i="10"/>
  <c r="R485" i="10"/>
  <c r="N485" i="10"/>
  <c r="F485" i="10"/>
  <c r="AC505" i="10"/>
  <c r="W505" i="10"/>
  <c r="R505" i="10"/>
  <c r="N505" i="10"/>
  <c r="F505" i="10"/>
  <c r="AC504" i="10"/>
  <c r="W504" i="10"/>
  <c r="R504" i="10"/>
  <c r="N504" i="10"/>
  <c r="F504" i="10"/>
  <c r="AC503" i="10"/>
  <c r="W503" i="10"/>
  <c r="R503" i="10"/>
  <c r="N503" i="10"/>
  <c r="F503" i="10"/>
  <c r="AC523" i="10"/>
  <c r="W523" i="10"/>
  <c r="R523" i="10"/>
  <c r="N523" i="10"/>
  <c r="F523" i="10"/>
  <c r="AC522" i="10"/>
  <c r="W522" i="10"/>
  <c r="R522" i="10"/>
  <c r="N522" i="10"/>
  <c r="F522" i="10"/>
  <c r="AC521" i="10"/>
  <c r="W521" i="10"/>
  <c r="R521" i="10"/>
  <c r="N521" i="10"/>
  <c r="F521" i="10"/>
  <c r="AC527" i="10"/>
  <c r="W527" i="10"/>
  <c r="R527" i="10"/>
  <c r="N527" i="10"/>
  <c r="F527" i="10"/>
  <c r="AC526" i="10"/>
  <c r="W526" i="10"/>
  <c r="R526" i="10"/>
  <c r="N526" i="10"/>
  <c r="F526" i="10"/>
  <c r="AC525" i="10"/>
  <c r="W525" i="10"/>
  <c r="R525" i="10"/>
  <c r="N525" i="10"/>
  <c r="F525" i="10"/>
  <c r="AC509" i="10"/>
  <c r="W509" i="10"/>
  <c r="R509" i="10"/>
  <c r="N509" i="10"/>
  <c r="F509" i="10"/>
  <c r="AC508" i="10"/>
  <c r="W508" i="10"/>
  <c r="R508" i="10"/>
  <c r="N508" i="10"/>
  <c r="F508" i="10"/>
  <c r="AC507" i="10"/>
  <c r="W507" i="10"/>
  <c r="R507" i="10"/>
  <c r="N507" i="10"/>
  <c r="F507" i="10"/>
  <c r="AC491" i="10"/>
  <c r="W491" i="10"/>
  <c r="R491" i="10"/>
  <c r="N491" i="10"/>
  <c r="F491" i="10"/>
  <c r="AC490" i="10"/>
  <c r="W490" i="10"/>
  <c r="R490" i="10"/>
  <c r="N490" i="10"/>
  <c r="F490" i="10"/>
  <c r="AC489" i="10"/>
  <c r="W489" i="10"/>
  <c r="R489" i="10"/>
  <c r="N489" i="10"/>
  <c r="F489" i="10"/>
  <c r="AA425" i="8"/>
  <c r="AE425" i="8" s="1"/>
  <c r="AC627" i="10"/>
  <c r="W627" i="10"/>
  <c r="R627" i="10"/>
  <c r="N627" i="10"/>
  <c r="F627" i="10"/>
  <c r="A627" i="10"/>
  <c r="AC10" i="10"/>
  <c r="W10" i="10"/>
  <c r="R10" i="10"/>
  <c r="N10" i="10"/>
  <c r="F10" i="10"/>
  <c r="A10" i="10"/>
  <c r="V461" i="8"/>
  <c r="A39" i="4"/>
  <c r="AT462" i="8"/>
  <c r="AI462" i="8"/>
  <c r="AQ462" i="8"/>
  <c r="AT461" i="8"/>
  <c r="AI461" i="8"/>
  <c r="AT459" i="8"/>
  <c r="AI459" i="8"/>
  <c r="AT476" i="8"/>
  <c r="AQ476" i="8"/>
  <c r="AZ476" i="8" s="1"/>
  <c r="AI476" i="8"/>
  <c r="AE476" i="8"/>
  <c r="AT474" i="8"/>
  <c r="AQ474" i="8"/>
  <c r="AZ474" i="8" s="1"/>
  <c r="AI474" i="8"/>
  <c r="AE474" i="8"/>
  <c r="AT473" i="8"/>
  <c r="AI473" i="8"/>
  <c r="AQ473" i="8"/>
  <c r="AZ473" i="8" s="1"/>
  <c r="AT472" i="8"/>
  <c r="AI472" i="8"/>
  <c r="V472" i="8"/>
  <c r="AQ472" i="8" s="1"/>
  <c r="AT471" i="8"/>
  <c r="AQ471" i="8"/>
  <c r="AZ471" i="8" s="1"/>
  <c r="AI471" i="8"/>
  <c r="AE471" i="8"/>
  <c r="AI470" i="8"/>
  <c r="AT272" i="8"/>
  <c r="AQ272" i="8"/>
  <c r="AZ272" i="8" s="1"/>
  <c r="AI272" i="8"/>
  <c r="AE272" i="8"/>
  <c r="AT444" i="8"/>
  <c r="AI444" i="8"/>
  <c r="AE444" i="8"/>
  <c r="AT439" i="8"/>
  <c r="AQ439" i="8"/>
  <c r="AT431" i="8"/>
  <c r="AQ431" i="8"/>
  <c r="P439" i="8"/>
  <c r="H439" i="8"/>
  <c r="AI439" i="8" s="1"/>
  <c r="P431" i="8"/>
  <c r="H431" i="8"/>
  <c r="AI431" i="8" s="1"/>
  <c r="AT429" i="8"/>
  <c r="AQ429" i="8"/>
  <c r="AE429" i="8"/>
  <c r="P429" i="8"/>
  <c r="H429" i="8"/>
  <c r="AI429" i="8" s="1"/>
  <c r="AV427" i="8"/>
  <c r="AT427" i="8"/>
  <c r="AQ427" i="8"/>
  <c r="AA427" i="8"/>
  <c r="AE427" i="8" s="1"/>
  <c r="P427" i="8"/>
  <c r="H427" i="8"/>
  <c r="AI427" i="8" s="1"/>
  <c r="AT426" i="8"/>
  <c r="AQ426" i="8"/>
  <c r="P426" i="8"/>
  <c r="H426" i="8"/>
  <c r="AI426" i="8" s="1"/>
  <c r="AV426" i="8"/>
  <c r="AV428" i="8" s="1"/>
  <c r="AZ428" i="8" s="1"/>
  <c r="AA426" i="8"/>
  <c r="AV424" i="8"/>
  <c r="AA424" i="8"/>
  <c r="P424" i="8"/>
  <c r="H424" i="8"/>
  <c r="AE426" i="8" l="1"/>
  <c r="AA428" i="8"/>
  <c r="AE428" i="8" s="1"/>
  <c r="AA14" i="21"/>
  <c r="AE14" i="21" s="1"/>
  <c r="AA13" i="21"/>
  <c r="AE13" i="21" s="1"/>
  <c r="AV13" i="21"/>
  <c r="AZ13" i="21" s="1"/>
  <c r="AV21" i="21" s="1"/>
  <c r="AZ425" i="8"/>
  <c r="AZ438" i="8"/>
  <c r="AZ430" i="8"/>
  <c r="AE461" i="8"/>
  <c r="AZ462" i="8"/>
  <c r="AE462" i="8"/>
  <c r="AQ461" i="8"/>
  <c r="AZ461" i="8" s="1"/>
  <c r="AZ472" i="8"/>
  <c r="AV477" i="8" s="1"/>
  <c r="AE473" i="8"/>
  <c r="AE472" i="8"/>
  <c r="AQ444" i="8"/>
  <c r="AZ444" i="8" s="1"/>
  <c r="AZ429" i="8"/>
  <c r="AZ427" i="8"/>
  <c r="AZ426" i="8"/>
  <c r="AC428" i="10"/>
  <c r="W428" i="10"/>
  <c r="R428" i="10"/>
  <c r="N428" i="10"/>
  <c r="F428" i="10"/>
  <c r="AC397" i="10"/>
  <c r="W397" i="10"/>
  <c r="R397" i="10"/>
  <c r="N397" i="10"/>
  <c r="F397" i="10"/>
  <c r="AV133" i="8"/>
  <c r="AT133" i="8"/>
  <c r="AQ133" i="8"/>
  <c r="AA133" i="8"/>
  <c r="AE133" i="8" s="1"/>
  <c r="P133" i="8"/>
  <c r="H133" i="8"/>
  <c r="AI133" i="8" s="1"/>
  <c r="C133" i="8"/>
  <c r="AC328" i="10"/>
  <c r="W328" i="10"/>
  <c r="R328" i="10"/>
  <c r="N328" i="10"/>
  <c r="F328" i="10"/>
  <c r="A328" i="10"/>
  <c r="AC309" i="10"/>
  <c r="W309" i="10"/>
  <c r="R309" i="10"/>
  <c r="N309" i="10"/>
  <c r="F309" i="10"/>
  <c r="AT403" i="8"/>
  <c r="AQ403" i="8"/>
  <c r="P403" i="8"/>
  <c r="H403" i="8"/>
  <c r="AI403" i="8" s="1"/>
  <c r="AT402" i="8"/>
  <c r="AQ402" i="8"/>
  <c r="P402" i="8"/>
  <c r="H402" i="8"/>
  <c r="AI402" i="8" s="1"/>
  <c r="C402" i="8"/>
  <c r="AT401" i="8"/>
  <c r="AQ401" i="8"/>
  <c r="P401" i="8"/>
  <c r="H401" i="8"/>
  <c r="AI401" i="8" s="1"/>
  <c r="AT400" i="8"/>
  <c r="AQ400" i="8"/>
  <c r="P400" i="8"/>
  <c r="H400" i="8"/>
  <c r="AI400" i="8" s="1"/>
  <c r="C400" i="8"/>
  <c r="AT399" i="8"/>
  <c r="AQ399" i="8"/>
  <c r="P399" i="8"/>
  <c r="H399" i="8"/>
  <c r="AI399" i="8" s="1"/>
  <c r="C399" i="8"/>
  <c r="AT398" i="8"/>
  <c r="AQ398" i="8"/>
  <c r="P398" i="8"/>
  <c r="H398" i="8"/>
  <c r="AI398" i="8" s="1"/>
  <c r="C398" i="8"/>
  <c r="AT321" i="8"/>
  <c r="AQ321" i="8"/>
  <c r="AZ321" i="8" s="1"/>
  <c r="AI321" i="8"/>
  <c r="AE321" i="8"/>
  <c r="AT320" i="8"/>
  <c r="AQ320" i="8"/>
  <c r="AZ320" i="8" s="1"/>
  <c r="AI320" i="8"/>
  <c r="AE320" i="8"/>
  <c r="AZ10" i="9"/>
  <c r="AZ11" i="9"/>
  <c r="AZ12" i="9"/>
  <c r="AZ13" i="9"/>
  <c r="AZ14" i="9"/>
  <c r="AZ15" i="9"/>
  <c r="AZ16" i="9"/>
  <c r="AZ17" i="9"/>
  <c r="AZ18" i="9"/>
  <c r="AZ19" i="9"/>
  <c r="AZ20" i="9"/>
  <c r="AZ21" i="9"/>
  <c r="AZ22" i="9"/>
  <c r="AZ23" i="9"/>
  <c r="AZ24" i="9"/>
  <c r="AZ25" i="9"/>
  <c r="AZ26" i="9"/>
  <c r="AZ27" i="9"/>
  <c r="AZ28" i="9"/>
  <c r="AZ29" i="9"/>
  <c r="AZ30" i="9"/>
  <c r="AZ31" i="9"/>
  <c r="AZ32" i="9"/>
  <c r="AZ33" i="9"/>
  <c r="AZ34" i="9"/>
  <c r="AZ35" i="9"/>
  <c r="AZ37" i="9"/>
  <c r="AV10" i="9"/>
  <c r="AV11" i="9"/>
  <c r="AV12" i="9"/>
  <c r="AV13" i="9"/>
  <c r="AV14" i="9"/>
  <c r="AV15" i="9"/>
  <c r="AV16" i="9"/>
  <c r="AV17" i="9"/>
  <c r="AV18" i="9"/>
  <c r="AV19" i="9"/>
  <c r="AV20" i="9"/>
  <c r="AV21" i="9"/>
  <c r="AV22" i="9"/>
  <c r="AV23" i="9"/>
  <c r="AV24" i="9"/>
  <c r="AV25" i="9"/>
  <c r="AV26" i="9"/>
  <c r="AV27" i="9"/>
  <c r="AV28" i="9"/>
  <c r="AV29" i="9"/>
  <c r="AV30" i="9"/>
  <c r="AV31" i="9"/>
  <c r="AV32" i="9"/>
  <c r="AV33" i="9"/>
  <c r="AV34" i="9"/>
  <c r="AV35" i="9"/>
  <c r="AV37" i="9"/>
  <c r="AT10" i="9"/>
  <c r="AT11" i="9"/>
  <c r="AT12" i="9"/>
  <c r="AT13" i="9"/>
  <c r="AT14" i="9"/>
  <c r="AT15" i="9"/>
  <c r="AT16" i="9"/>
  <c r="AT17" i="9"/>
  <c r="AT18" i="9"/>
  <c r="AT19" i="9"/>
  <c r="AT20" i="9"/>
  <c r="AT21" i="9"/>
  <c r="AT22" i="9"/>
  <c r="AT23" i="9"/>
  <c r="AT24" i="9"/>
  <c r="AT25" i="9"/>
  <c r="AT26" i="9"/>
  <c r="AT27" i="9"/>
  <c r="AT28" i="9"/>
  <c r="AT29" i="9"/>
  <c r="AT30" i="9"/>
  <c r="AT31" i="9"/>
  <c r="AT32" i="9"/>
  <c r="AT33" i="9"/>
  <c r="AT34" i="9"/>
  <c r="AT35" i="9"/>
  <c r="AT37" i="9"/>
  <c r="AQ10" i="9"/>
  <c r="AQ11" i="9"/>
  <c r="AQ12" i="9"/>
  <c r="AQ13" i="9"/>
  <c r="AQ14" i="9"/>
  <c r="AQ15" i="9"/>
  <c r="AQ16" i="9"/>
  <c r="AQ17" i="9"/>
  <c r="AQ18" i="9"/>
  <c r="AQ19" i="9"/>
  <c r="AQ20" i="9"/>
  <c r="AQ21" i="9"/>
  <c r="AQ22" i="9"/>
  <c r="AQ23" i="9"/>
  <c r="AQ24" i="9"/>
  <c r="AQ25" i="9"/>
  <c r="AQ26" i="9"/>
  <c r="AQ27" i="9"/>
  <c r="AQ28" i="9"/>
  <c r="AQ29" i="9"/>
  <c r="AQ30" i="9"/>
  <c r="AQ31" i="9"/>
  <c r="AQ32" i="9"/>
  <c r="AQ33" i="9"/>
  <c r="AQ34" i="9"/>
  <c r="AQ35" i="9"/>
  <c r="AQ37" i="9"/>
  <c r="AI10"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7" i="9"/>
  <c r="AZ9" i="9"/>
  <c r="AV9" i="9"/>
  <c r="AT9" i="9"/>
  <c r="AQ9" i="9"/>
  <c r="AI9" i="9"/>
  <c r="AI8" i="9"/>
  <c r="AT8" i="9"/>
  <c r="AQ8" i="9"/>
  <c r="AZ8" i="9" s="1"/>
  <c r="AT71" i="8"/>
  <c r="AQ71" i="8"/>
  <c r="AZ71" i="8" s="1"/>
  <c r="AE71" i="8"/>
  <c r="AI71" i="8"/>
  <c r="AC623" i="10"/>
  <c r="W623" i="10"/>
  <c r="R623" i="10"/>
  <c r="N623" i="10"/>
  <c r="F623" i="10"/>
  <c r="A623" i="10"/>
  <c r="AV338" i="8"/>
  <c r="AT338" i="8"/>
  <c r="AQ338" i="8"/>
  <c r="AA338" i="8"/>
  <c r="AE338" i="8" s="1"/>
  <c r="P338" i="8"/>
  <c r="H338" i="8"/>
  <c r="AI338" i="8" s="1"/>
  <c r="AV337" i="8"/>
  <c r="AT337" i="8"/>
  <c r="AQ337" i="8"/>
  <c r="AA337" i="8"/>
  <c r="AE337" i="8" s="1"/>
  <c r="P337" i="8"/>
  <c r="H337" i="8"/>
  <c r="AI337" i="8" s="1"/>
  <c r="C337" i="8"/>
  <c r="AV327" i="8"/>
  <c r="AT327" i="8"/>
  <c r="AQ327" i="8"/>
  <c r="AA327" i="8"/>
  <c r="AE327" i="8" s="1"/>
  <c r="P327" i="8"/>
  <c r="H327" i="8"/>
  <c r="AI327" i="8" s="1"/>
  <c r="AA21" i="21" l="1"/>
  <c r="R100" i="21" s="1"/>
  <c r="W100" i="21" s="1"/>
  <c r="AA477" i="8"/>
  <c r="R496" i="8" s="1"/>
  <c r="BJ22" i="21"/>
  <c r="AU100" i="21"/>
  <c r="BJ478" i="8"/>
  <c r="AU496" i="8"/>
  <c r="AZ133" i="8"/>
  <c r="AZ337" i="8"/>
  <c r="AZ338" i="8"/>
  <c r="AZ327" i="8"/>
  <c r="BK100" i="21" l="1"/>
  <c r="BF100" i="21"/>
  <c r="AC555" i="10" l="1"/>
  <c r="W555" i="10"/>
  <c r="R555" i="10"/>
  <c r="N555" i="10"/>
  <c r="F555" i="10"/>
  <c r="A555" i="10"/>
  <c r="AC562" i="10"/>
  <c r="V307" i="8"/>
  <c r="AT296" i="8"/>
  <c r="AQ296" i="8"/>
  <c r="AZ296" i="8" s="1"/>
  <c r="AI296" i="8"/>
  <c r="AE296" i="8"/>
  <c r="V299" i="8"/>
  <c r="AT295" i="8"/>
  <c r="AQ295" i="8"/>
  <c r="AZ295" i="8" s="1"/>
  <c r="AI295" i="8"/>
  <c r="AE295" i="8"/>
  <c r="AC560" i="10"/>
  <c r="W560" i="10"/>
  <c r="R560" i="10"/>
  <c r="N560" i="10"/>
  <c r="F560" i="10"/>
  <c r="A560" i="10"/>
  <c r="AC559" i="10"/>
  <c r="W559" i="10"/>
  <c r="R559" i="10"/>
  <c r="N559" i="10"/>
  <c r="F559" i="10"/>
  <c r="A559" i="10"/>
  <c r="AC561" i="10" l="1"/>
  <c r="W561" i="10"/>
  <c r="R561" i="10"/>
  <c r="N561" i="10"/>
  <c r="F561" i="10"/>
  <c r="A561" i="10"/>
  <c r="A562" i="10" s="1"/>
  <c r="AC557" i="10"/>
  <c r="W557" i="10"/>
  <c r="R557" i="10"/>
  <c r="N557" i="10"/>
  <c r="F557" i="10"/>
  <c r="A557" i="10"/>
  <c r="AC556" i="10"/>
  <c r="W556" i="10"/>
  <c r="R556" i="10"/>
  <c r="N556" i="10"/>
  <c r="F556" i="10"/>
  <c r="A556" i="10"/>
  <c r="AC45" i="10"/>
  <c r="W45" i="10"/>
  <c r="R45" i="10"/>
  <c r="N45" i="10"/>
  <c r="F45" i="10"/>
  <c r="A45" i="10"/>
  <c r="C43" i="8"/>
  <c r="C42" i="8"/>
  <c r="AT44" i="8"/>
  <c r="AI44" i="8"/>
  <c r="AT43" i="8"/>
  <c r="AI43" i="8"/>
  <c r="C338" i="8" l="1"/>
  <c r="C327" i="8"/>
  <c r="AV71" i="21" l="1"/>
  <c r="AZ71" i="21" s="1"/>
  <c r="AA71" i="21"/>
  <c r="AE71" i="21" s="1"/>
  <c r="AA74" i="21" l="1"/>
  <c r="R102" i="21" s="1"/>
  <c r="W102" i="21" s="1"/>
  <c r="R105" i="21" s="1"/>
  <c r="W105" i="21" s="1"/>
  <c r="AV74" i="21"/>
  <c r="AC563" i="10"/>
  <c r="W563" i="10"/>
  <c r="R563" i="10"/>
  <c r="N563" i="10"/>
  <c r="F563" i="10"/>
  <c r="AC554" i="10"/>
  <c r="W554" i="10"/>
  <c r="R554" i="10"/>
  <c r="N554" i="10"/>
  <c r="F554" i="10"/>
  <c r="AC622" i="10"/>
  <c r="W622" i="10"/>
  <c r="R622" i="10"/>
  <c r="N622" i="10"/>
  <c r="F622" i="10"/>
  <c r="AC621" i="10"/>
  <c r="W621" i="10"/>
  <c r="R621" i="10"/>
  <c r="N621" i="10"/>
  <c r="F621" i="10"/>
  <c r="AC620" i="10"/>
  <c r="W620" i="10"/>
  <c r="R620" i="10"/>
  <c r="N620" i="10"/>
  <c r="F620" i="10"/>
  <c r="AC619" i="10"/>
  <c r="W619" i="10"/>
  <c r="R619" i="10"/>
  <c r="N619" i="10"/>
  <c r="F619" i="10"/>
  <c r="AC542" i="10"/>
  <c r="W542" i="10"/>
  <c r="R542" i="10"/>
  <c r="N542" i="10"/>
  <c r="F542" i="10"/>
  <c r="AC541" i="10"/>
  <c r="W541" i="10"/>
  <c r="R541" i="10"/>
  <c r="N541" i="10"/>
  <c r="F541" i="10"/>
  <c r="AC540" i="10"/>
  <c r="W540" i="10"/>
  <c r="R540" i="10"/>
  <c r="N540" i="10"/>
  <c r="F540" i="10"/>
  <c r="AC539" i="10"/>
  <c r="W539" i="10"/>
  <c r="R539" i="10"/>
  <c r="N539" i="10"/>
  <c r="F539" i="10"/>
  <c r="AC617" i="10"/>
  <c r="W617" i="10"/>
  <c r="R617" i="10"/>
  <c r="N617" i="10"/>
  <c r="F617" i="10"/>
  <c r="AC538" i="10"/>
  <c r="W538" i="10"/>
  <c r="R538" i="10"/>
  <c r="N538" i="10"/>
  <c r="F538" i="10"/>
  <c r="AC616" i="10"/>
  <c r="W616" i="10"/>
  <c r="R616" i="10"/>
  <c r="N616" i="10"/>
  <c r="F616" i="10"/>
  <c r="AC615" i="10"/>
  <c r="W615" i="10"/>
  <c r="R615" i="10"/>
  <c r="N615" i="10"/>
  <c r="F615" i="10"/>
  <c r="AC614" i="10"/>
  <c r="W614" i="10"/>
  <c r="R614" i="10"/>
  <c r="N614" i="10"/>
  <c r="F614" i="10"/>
  <c r="AC613" i="10"/>
  <c r="W613" i="10"/>
  <c r="R613" i="10"/>
  <c r="N613" i="10"/>
  <c r="F613" i="10"/>
  <c r="AC612" i="10"/>
  <c r="W612" i="10"/>
  <c r="R612" i="10"/>
  <c r="N612" i="10"/>
  <c r="F612" i="10"/>
  <c r="AC611" i="10"/>
  <c r="W611" i="10"/>
  <c r="R611" i="10"/>
  <c r="N611" i="10"/>
  <c r="F611" i="10"/>
  <c r="AC537" i="10"/>
  <c r="W537" i="10"/>
  <c r="R537" i="10"/>
  <c r="N537" i="10"/>
  <c r="F537" i="10"/>
  <c r="AC536" i="10"/>
  <c r="W536" i="10"/>
  <c r="R536" i="10"/>
  <c r="N536" i="10"/>
  <c r="F536" i="10"/>
  <c r="AC535" i="10"/>
  <c r="W535" i="10"/>
  <c r="R535" i="10"/>
  <c r="N535" i="10"/>
  <c r="F535" i="10"/>
  <c r="AC534" i="10"/>
  <c r="W534" i="10"/>
  <c r="R534" i="10"/>
  <c r="N534" i="10"/>
  <c r="F534" i="10"/>
  <c r="AC610" i="10"/>
  <c r="W610" i="10"/>
  <c r="R610" i="10"/>
  <c r="N610" i="10"/>
  <c r="F610" i="10"/>
  <c r="AC533" i="10"/>
  <c r="W533" i="10"/>
  <c r="R533" i="10"/>
  <c r="N533" i="10"/>
  <c r="F533" i="10"/>
  <c r="AC532" i="10"/>
  <c r="W532" i="10"/>
  <c r="R532" i="10"/>
  <c r="N532" i="10"/>
  <c r="F532" i="10"/>
  <c r="AC531" i="10"/>
  <c r="W531" i="10"/>
  <c r="R531" i="10"/>
  <c r="N531" i="10"/>
  <c r="F531" i="10"/>
  <c r="W530" i="10"/>
  <c r="R530" i="10"/>
  <c r="N530" i="10"/>
  <c r="F530" i="10"/>
  <c r="W529" i="10"/>
  <c r="R529" i="10"/>
  <c r="N529" i="10"/>
  <c r="F529" i="10"/>
  <c r="AC524" i="10"/>
  <c r="W524" i="10"/>
  <c r="R524" i="10"/>
  <c r="N524" i="10"/>
  <c r="F524" i="10"/>
  <c r="AC520" i="10"/>
  <c r="W520" i="10"/>
  <c r="R520" i="10"/>
  <c r="N520" i="10"/>
  <c r="F520" i="10"/>
  <c r="AC609" i="10"/>
  <c r="W609" i="10"/>
  <c r="R609" i="10"/>
  <c r="N609" i="10"/>
  <c r="F609" i="10"/>
  <c r="AC608" i="10"/>
  <c r="W608" i="10"/>
  <c r="R608" i="10"/>
  <c r="N608" i="10"/>
  <c r="F608" i="10"/>
  <c r="AC607" i="10"/>
  <c r="W607" i="10"/>
  <c r="R607" i="10"/>
  <c r="N607" i="10"/>
  <c r="F607" i="10"/>
  <c r="AC606" i="10"/>
  <c r="W606" i="10"/>
  <c r="R606" i="10"/>
  <c r="N606" i="10"/>
  <c r="F606" i="10"/>
  <c r="AC605" i="10"/>
  <c r="W605" i="10"/>
  <c r="R605" i="10"/>
  <c r="N605" i="10"/>
  <c r="F605" i="10"/>
  <c r="AC604" i="10"/>
  <c r="W604" i="10"/>
  <c r="R604" i="10"/>
  <c r="N604" i="10"/>
  <c r="F604" i="10"/>
  <c r="AC519" i="10"/>
  <c r="W519" i="10"/>
  <c r="R519" i="10"/>
  <c r="N519" i="10"/>
  <c r="F519" i="10"/>
  <c r="AC518" i="10"/>
  <c r="W518" i="10"/>
  <c r="R518" i="10"/>
  <c r="N518" i="10"/>
  <c r="F518" i="10"/>
  <c r="AC517" i="10"/>
  <c r="W517" i="10"/>
  <c r="R517" i="10"/>
  <c r="N517" i="10"/>
  <c r="F517" i="10"/>
  <c r="AC516" i="10"/>
  <c r="W516" i="10"/>
  <c r="R516" i="10"/>
  <c r="N516" i="10"/>
  <c r="F516" i="10"/>
  <c r="AC603" i="10"/>
  <c r="W603" i="10"/>
  <c r="R603" i="10"/>
  <c r="N603" i="10"/>
  <c r="F603" i="10"/>
  <c r="AC515" i="10"/>
  <c r="W515" i="10"/>
  <c r="R515" i="10"/>
  <c r="N515" i="10"/>
  <c r="F515" i="10"/>
  <c r="AC514" i="10"/>
  <c r="W514" i="10"/>
  <c r="R514" i="10"/>
  <c r="N514" i="10"/>
  <c r="F514" i="10"/>
  <c r="AC513" i="10"/>
  <c r="W513" i="10"/>
  <c r="R513" i="10"/>
  <c r="N513" i="10"/>
  <c r="F513" i="10"/>
  <c r="W512" i="10"/>
  <c r="R512" i="10"/>
  <c r="N512" i="10"/>
  <c r="F512" i="10"/>
  <c r="W511" i="10"/>
  <c r="R511" i="10"/>
  <c r="N511" i="10"/>
  <c r="F511" i="10"/>
  <c r="AC506" i="10"/>
  <c r="W506" i="10"/>
  <c r="R506" i="10"/>
  <c r="N506" i="10"/>
  <c r="F506" i="10"/>
  <c r="AC502" i="10"/>
  <c r="W502" i="10"/>
  <c r="R502" i="10"/>
  <c r="N502" i="10"/>
  <c r="F502" i="10"/>
  <c r="AC602" i="10"/>
  <c r="W602" i="10"/>
  <c r="R602" i="10"/>
  <c r="N602" i="10"/>
  <c r="F602" i="10"/>
  <c r="AC601" i="10"/>
  <c r="W601" i="10"/>
  <c r="R601" i="10"/>
  <c r="N601" i="10"/>
  <c r="F601" i="10"/>
  <c r="AC600" i="10"/>
  <c r="W600" i="10"/>
  <c r="R600" i="10"/>
  <c r="N600" i="10"/>
  <c r="F600" i="10"/>
  <c r="AC599" i="10"/>
  <c r="W599" i="10"/>
  <c r="R599" i="10"/>
  <c r="N599" i="10"/>
  <c r="F599" i="10"/>
  <c r="AC598" i="10"/>
  <c r="W598" i="10"/>
  <c r="R598" i="10"/>
  <c r="N598" i="10"/>
  <c r="F598" i="10"/>
  <c r="AC597" i="10"/>
  <c r="W597" i="10"/>
  <c r="R597" i="10"/>
  <c r="N597" i="10"/>
  <c r="F597" i="10"/>
  <c r="AC501" i="10"/>
  <c r="W501" i="10"/>
  <c r="R501" i="10"/>
  <c r="N501" i="10"/>
  <c r="F501" i="10"/>
  <c r="AC500" i="10"/>
  <c r="W500" i="10"/>
  <c r="R500" i="10"/>
  <c r="N500" i="10"/>
  <c r="F500" i="10"/>
  <c r="AC499" i="10"/>
  <c r="W499" i="10"/>
  <c r="R499" i="10"/>
  <c r="N499" i="10"/>
  <c r="F499" i="10"/>
  <c r="AC498" i="10"/>
  <c r="W498" i="10"/>
  <c r="R498" i="10"/>
  <c r="N498" i="10"/>
  <c r="F498" i="10"/>
  <c r="AC596" i="10"/>
  <c r="W596" i="10"/>
  <c r="R596" i="10"/>
  <c r="N596" i="10"/>
  <c r="F596" i="10"/>
  <c r="AC497" i="10"/>
  <c r="W497" i="10"/>
  <c r="R497" i="10"/>
  <c r="N497" i="10"/>
  <c r="F497" i="10"/>
  <c r="AC496" i="10"/>
  <c r="W496" i="10"/>
  <c r="R496" i="10"/>
  <c r="N496" i="10"/>
  <c r="F496" i="10"/>
  <c r="AC495" i="10"/>
  <c r="W495" i="10"/>
  <c r="R495" i="10"/>
  <c r="N495" i="10"/>
  <c r="F495" i="10"/>
  <c r="W494" i="10"/>
  <c r="R494" i="10"/>
  <c r="N494" i="10"/>
  <c r="F494" i="10"/>
  <c r="W493" i="10"/>
  <c r="R493" i="10"/>
  <c r="N493" i="10"/>
  <c r="F493" i="10"/>
  <c r="AC488" i="10"/>
  <c r="W488" i="10"/>
  <c r="R488" i="10"/>
  <c r="N488" i="10"/>
  <c r="F488" i="10"/>
  <c r="AC484" i="10"/>
  <c r="W484" i="10"/>
  <c r="R484" i="10"/>
  <c r="N484" i="10"/>
  <c r="F484" i="10"/>
  <c r="AC483" i="10"/>
  <c r="W483" i="10"/>
  <c r="R483" i="10"/>
  <c r="N483" i="10"/>
  <c r="F483" i="10"/>
  <c r="AC482" i="10"/>
  <c r="W482" i="10"/>
  <c r="R482" i="10"/>
  <c r="N482" i="10"/>
  <c r="F482" i="10"/>
  <c r="AC480" i="10"/>
  <c r="W480" i="10"/>
  <c r="R480" i="10"/>
  <c r="N480" i="10"/>
  <c r="F480" i="10"/>
  <c r="AC479" i="10"/>
  <c r="W479" i="10"/>
  <c r="R479" i="10"/>
  <c r="N479" i="10"/>
  <c r="F479" i="10"/>
  <c r="AC478" i="10"/>
  <c r="W478" i="10"/>
  <c r="R478" i="10"/>
  <c r="N478" i="10"/>
  <c r="F478" i="10"/>
  <c r="AC477" i="10"/>
  <c r="W477" i="10"/>
  <c r="R477" i="10"/>
  <c r="N477" i="10"/>
  <c r="F477" i="10"/>
  <c r="AC476" i="10"/>
  <c r="W476" i="10"/>
  <c r="R476" i="10"/>
  <c r="N476" i="10"/>
  <c r="F476" i="10"/>
  <c r="AC475" i="10"/>
  <c r="W475" i="10"/>
  <c r="R475" i="10"/>
  <c r="N475" i="10"/>
  <c r="F475" i="10"/>
  <c r="AC474" i="10"/>
  <c r="W474" i="10"/>
  <c r="R474" i="10"/>
  <c r="N474" i="10"/>
  <c r="F474" i="10"/>
  <c r="AC473" i="10"/>
  <c r="W473" i="10"/>
  <c r="R473" i="10"/>
  <c r="N473" i="10"/>
  <c r="F473" i="10"/>
  <c r="AC472" i="10"/>
  <c r="W472" i="10"/>
  <c r="R472" i="10"/>
  <c r="N472" i="10"/>
  <c r="F472" i="10"/>
  <c r="AC471" i="10"/>
  <c r="W471" i="10"/>
  <c r="R471" i="10"/>
  <c r="N471" i="10"/>
  <c r="F471" i="10"/>
  <c r="AC470" i="10"/>
  <c r="W470" i="10"/>
  <c r="R470" i="10"/>
  <c r="N470" i="10"/>
  <c r="F470" i="10"/>
  <c r="AC469" i="10"/>
  <c r="W469" i="10"/>
  <c r="R469" i="10"/>
  <c r="N469" i="10"/>
  <c r="F469" i="10"/>
  <c r="AC468" i="10"/>
  <c r="W468" i="10"/>
  <c r="R468" i="10"/>
  <c r="N468" i="10"/>
  <c r="F468" i="10"/>
  <c r="AC467" i="10"/>
  <c r="W467" i="10"/>
  <c r="R467" i="10"/>
  <c r="N467" i="10"/>
  <c r="F467" i="10"/>
  <c r="AC466" i="10"/>
  <c r="W466" i="10"/>
  <c r="R466" i="10"/>
  <c r="N466" i="10"/>
  <c r="F466" i="10"/>
  <c r="AC465" i="10"/>
  <c r="W465" i="10"/>
  <c r="R465" i="10"/>
  <c r="N465" i="10"/>
  <c r="F465" i="10"/>
  <c r="AC464" i="10"/>
  <c r="W464" i="10"/>
  <c r="R464" i="10"/>
  <c r="N464" i="10"/>
  <c r="F464" i="10"/>
  <c r="AC463" i="10"/>
  <c r="W463" i="10"/>
  <c r="R463" i="10"/>
  <c r="N463" i="10"/>
  <c r="F463" i="10"/>
  <c r="AC462" i="10"/>
  <c r="W462" i="10"/>
  <c r="R462" i="10"/>
  <c r="N462" i="10"/>
  <c r="F462" i="10"/>
  <c r="AC461" i="10"/>
  <c r="W461" i="10"/>
  <c r="R461" i="10"/>
  <c r="N461" i="10"/>
  <c r="F461" i="10"/>
  <c r="AC460" i="10"/>
  <c r="W460" i="10"/>
  <c r="R460" i="10"/>
  <c r="N460" i="10"/>
  <c r="F460" i="10"/>
  <c r="AC459" i="10"/>
  <c r="W459" i="10"/>
  <c r="R459" i="10"/>
  <c r="N459" i="10"/>
  <c r="F459" i="10"/>
  <c r="AC458" i="10"/>
  <c r="W458" i="10"/>
  <c r="R458" i="10"/>
  <c r="N458" i="10"/>
  <c r="F458" i="10"/>
  <c r="AC457" i="10"/>
  <c r="W457" i="10"/>
  <c r="R457" i="10"/>
  <c r="N457" i="10"/>
  <c r="F457" i="10"/>
  <c r="AC456" i="10"/>
  <c r="W456" i="10"/>
  <c r="R456" i="10"/>
  <c r="N456" i="10"/>
  <c r="F456" i="10"/>
  <c r="AC455" i="10"/>
  <c r="W455" i="10"/>
  <c r="R455" i="10"/>
  <c r="N455" i="10"/>
  <c r="F455" i="10"/>
  <c r="AC454" i="10"/>
  <c r="W454" i="10"/>
  <c r="R454" i="10"/>
  <c r="N454" i="10"/>
  <c r="F454" i="10"/>
  <c r="AC453" i="10"/>
  <c r="W453" i="10"/>
  <c r="R453" i="10"/>
  <c r="N453" i="10"/>
  <c r="F453" i="10"/>
  <c r="AC452" i="10"/>
  <c r="W452" i="10"/>
  <c r="R452" i="10"/>
  <c r="N452" i="10"/>
  <c r="F452" i="10"/>
  <c r="AC451" i="10"/>
  <c r="W451" i="10"/>
  <c r="R451" i="10"/>
  <c r="N451" i="10"/>
  <c r="F451" i="10"/>
  <c r="AC450" i="10"/>
  <c r="W450" i="10"/>
  <c r="R450" i="10"/>
  <c r="N450" i="10"/>
  <c r="F450" i="10"/>
  <c r="AC449" i="10"/>
  <c r="W449" i="10"/>
  <c r="R449" i="10"/>
  <c r="N449" i="10"/>
  <c r="F449" i="10"/>
  <c r="AC448" i="10"/>
  <c r="W448" i="10"/>
  <c r="R448" i="10"/>
  <c r="N448" i="10"/>
  <c r="F448" i="10"/>
  <c r="AC447" i="10"/>
  <c r="W447" i="10"/>
  <c r="R447" i="10"/>
  <c r="N447" i="10"/>
  <c r="F447" i="10"/>
  <c r="AC446" i="10"/>
  <c r="W446" i="10"/>
  <c r="R446" i="10"/>
  <c r="N446" i="10"/>
  <c r="F446" i="10"/>
  <c r="AC445" i="10"/>
  <c r="W445" i="10"/>
  <c r="R445" i="10"/>
  <c r="N445" i="10"/>
  <c r="F445" i="10"/>
  <c r="AC444" i="10"/>
  <c r="W444" i="10"/>
  <c r="R444" i="10"/>
  <c r="N444" i="10"/>
  <c r="F444" i="10"/>
  <c r="AC443" i="10"/>
  <c r="W443" i="10"/>
  <c r="R443" i="10"/>
  <c r="N443" i="10"/>
  <c r="F443" i="10"/>
  <c r="AC442" i="10"/>
  <c r="W442" i="10"/>
  <c r="R442" i="10"/>
  <c r="N442" i="10"/>
  <c r="F442" i="10"/>
  <c r="AC441" i="10"/>
  <c r="W441" i="10"/>
  <c r="R441" i="10"/>
  <c r="N441" i="10"/>
  <c r="F441" i="10"/>
  <c r="AC440" i="10"/>
  <c r="W440" i="10"/>
  <c r="R440" i="10"/>
  <c r="N440" i="10"/>
  <c r="F440" i="10"/>
  <c r="AC439" i="10"/>
  <c r="W439" i="10"/>
  <c r="R439" i="10"/>
  <c r="N439" i="10"/>
  <c r="F439" i="10"/>
  <c r="AC438" i="10"/>
  <c r="W438" i="10"/>
  <c r="R438" i="10"/>
  <c r="N438" i="10"/>
  <c r="F438" i="10"/>
  <c r="AC437" i="10"/>
  <c r="W437" i="10"/>
  <c r="R437" i="10"/>
  <c r="N437" i="10"/>
  <c r="F437" i="10"/>
  <c r="AC436" i="10"/>
  <c r="W436" i="10"/>
  <c r="R436" i="10"/>
  <c r="N436" i="10"/>
  <c r="F436" i="10"/>
  <c r="AC435" i="10"/>
  <c r="W435" i="10"/>
  <c r="R435" i="10"/>
  <c r="N435" i="10"/>
  <c r="F435" i="10"/>
  <c r="AC434" i="10"/>
  <c r="W434" i="10"/>
  <c r="R434" i="10"/>
  <c r="N434" i="10"/>
  <c r="F434" i="10"/>
  <c r="AC433" i="10"/>
  <c r="W433" i="10"/>
  <c r="R433" i="10"/>
  <c r="N433" i="10"/>
  <c r="F433" i="10"/>
  <c r="AC432" i="10"/>
  <c r="W432" i="10"/>
  <c r="R432" i="10"/>
  <c r="N432" i="10"/>
  <c r="F432" i="10"/>
  <c r="AC431" i="10"/>
  <c r="W431" i="10"/>
  <c r="R431" i="10"/>
  <c r="N431" i="10"/>
  <c r="F431" i="10"/>
  <c r="AC430" i="10"/>
  <c r="W430" i="10"/>
  <c r="R430" i="10"/>
  <c r="N430" i="10"/>
  <c r="F430" i="10"/>
  <c r="AC429" i="10"/>
  <c r="W429" i="10"/>
  <c r="R429" i="10"/>
  <c r="N429" i="10"/>
  <c r="F429" i="10"/>
  <c r="AC595" i="10"/>
  <c r="W595" i="10"/>
  <c r="R595" i="10"/>
  <c r="N595" i="10"/>
  <c r="F595" i="10"/>
  <c r="AC427" i="10"/>
  <c r="W427" i="10"/>
  <c r="R427" i="10"/>
  <c r="N427" i="10"/>
  <c r="F427" i="10"/>
  <c r="AC594" i="10"/>
  <c r="W594" i="10"/>
  <c r="R594" i="10"/>
  <c r="N594" i="10"/>
  <c r="F594" i="10"/>
  <c r="AC426" i="10"/>
  <c r="W426" i="10"/>
  <c r="R426" i="10"/>
  <c r="N426" i="10"/>
  <c r="F426" i="10"/>
  <c r="AC593" i="10"/>
  <c r="W593" i="10"/>
  <c r="R593" i="10"/>
  <c r="N593" i="10"/>
  <c r="F593" i="10"/>
  <c r="AC592" i="10"/>
  <c r="W592" i="10"/>
  <c r="R592" i="10"/>
  <c r="N592" i="10"/>
  <c r="F592" i="10"/>
  <c r="AC425" i="10"/>
  <c r="W425" i="10"/>
  <c r="R425" i="10"/>
  <c r="N425" i="10"/>
  <c r="F425" i="10"/>
  <c r="AC424" i="10"/>
  <c r="W424" i="10"/>
  <c r="R424" i="10"/>
  <c r="N424" i="10"/>
  <c r="F424" i="10"/>
  <c r="AC423" i="10"/>
  <c r="W423" i="10"/>
  <c r="R423" i="10"/>
  <c r="N423" i="10"/>
  <c r="F423" i="10"/>
  <c r="AC422" i="10"/>
  <c r="W422" i="10"/>
  <c r="R422" i="10"/>
  <c r="N422" i="10"/>
  <c r="F422" i="10"/>
  <c r="AC421" i="10"/>
  <c r="W421" i="10"/>
  <c r="R421" i="10"/>
  <c r="N421" i="10"/>
  <c r="F421" i="10"/>
  <c r="AC420" i="10"/>
  <c r="W420" i="10"/>
  <c r="R420" i="10"/>
  <c r="N420" i="10"/>
  <c r="F420" i="10"/>
  <c r="AC419" i="10"/>
  <c r="W419" i="10"/>
  <c r="R419" i="10"/>
  <c r="N419" i="10"/>
  <c r="F419" i="10"/>
  <c r="AC418" i="10"/>
  <c r="W418" i="10"/>
  <c r="R418" i="10"/>
  <c r="N418" i="10"/>
  <c r="F418" i="10"/>
  <c r="AC417" i="10"/>
  <c r="W417" i="10"/>
  <c r="R417" i="10"/>
  <c r="N417" i="10"/>
  <c r="F417" i="10"/>
  <c r="AC416" i="10"/>
  <c r="W416" i="10"/>
  <c r="R416" i="10"/>
  <c r="N416" i="10"/>
  <c r="F416" i="10"/>
  <c r="AC415" i="10"/>
  <c r="W415" i="10"/>
  <c r="R415" i="10"/>
  <c r="N415" i="10"/>
  <c r="F415" i="10"/>
  <c r="AC414" i="10"/>
  <c r="W414" i="10"/>
  <c r="R414" i="10"/>
  <c r="N414" i="10"/>
  <c r="F414" i="10"/>
  <c r="AC413" i="10"/>
  <c r="W413" i="10"/>
  <c r="R413" i="10"/>
  <c r="N413" i="10"/>
  <c r="F413" i="10"/>
  <c r="AC412" i="10"/>
  <c r="W412" i="10"/>
  <c r="R412" i="10"/>
  <c r="N412" i="10"/>
  <c r="F412" i="10"/>
  <c r="AC411" i="10"/>
  <c r="W411" i="10"/>
  <c r="R411" i="10"/>
  <c r="N411" i="10"/>
  <c r="F411" i="10"/>
  <c r="AC410" i="10"/>
  <c r="W410" i="10"/>
  <c r="R410" i="10"/>
  <c r="N410" i="10"/>
  <c r="F410" i="10"/>
  <c r="AC409" i="10"/>
  <c r="W409" i="10"/>
  <c r="R409" i="10"/>
  <c r="N409" i="10"/>
  <c r="F409" i="10"/>
  <c r="AC408" i="10"/>
  <c r="W408" i="10"/>
  <c r="R408" i="10"/>
  <c r="N408" i="10"/>
  <c r="F408" i="10"/>
  <c r="AC407" i="10"/>
  <c r="W407" i="10"/>
  <c r="R407" i="10"/>
  <c r="N407" i="10"/>
  <c r="F407" i="10"/>
  <c r="AC406" i="10"/>
  <c r="W406" i="10"/>
  <c r="R406" i="10"/>
  <c r="N406" i="10"/>
  <c r="F406" i="10"/>
  <c r="AC405" i="10"/>
  <c r="W405" i="10"/>
  <c r="R405" i="10"/>
  <c r="N405" i="10"/>
  <c r="F405" i="10"/>
  <c r="AC404" i="10"/>
  <c r="W404" i="10"/>
  <c r="R404" i="10"/>
  <c r="N404" i="10"/>
  <c r="F404" i="10"/>
  <c r="AC403" i="10"/>
  <c r="W403" i="10"/>
  <c r="R403" i="10"/>
  <c r="N403" i="10"/>
  <c r="F403" i="10"/>
  <c r="AC402" i="10"/>
  <c r="W402" i="10"/>
  <c r="R402" i="10"/>
  <c r="N402" i="10"/>
  <c r="F402" i="10"/>
  <c r="N401" i="10"/>
  <c r="F401" i="10"/>
  <c r="N400" i="10"/>
  <c r="F400" i="10"/>
  <c r="N399" i="10"/>
  <c r="F399" i="10"/>
  <c r="AC398" i="10"/>
  <c r="W398" i="10"/>
  <c r="R398" i="10"/>
  <c r="N398" i="10"/>
  <c r="F398" i="10"/>
  <c r="AC590" i="10"/>
  <c r="W590" i="10"/>
  <c r="R590" i="10"/>
  <c r="N590" i="10"/>
  <c r="F590" i="10"/>
  <c r="AC396" i="10"/>
  <c r="W396" i="10"/>
  <c r="R396" i="10"/>
  <c r="N396" i="10"/>
  <c r="F396" i="10"/>
  <c r="AC591" i="10"/>
  <c r="W591" i="10"/>
  <c r="R591" i="10"/>
  <c r="N591" i="10"/>
  <c r="F591" i="10"/>
  <c r="AC395" i="10"/>
  <c r="W395" i="10"/>
  <c r="R395" i="10"/>
  <c r="N395" i="10"/>
  <c r="F395" i="10"/>
  <c r="AC589" i="10"/>
  <c r="W589" i="10"/>
  <c r="R589" i="10"/>
  <c r="N589" i="10"/>
  <c r="F589" i="10"/>
  <c r="AC588" i="10"/>
  <c r="W588" i="10"/>
  <c r="R588" i="10"/>
  <c r="N588" i="10"/>
  <c r="F588" i="10"/>
  <c r="AC394" i="10"/>
  <c r="W394" i="10"/>
  <c r="R394" i="10"/>
  <c r="N394" i="10"/>
  <c r="F394" i="10"/>
  <c r="AC393" i="10"/>
  <c r="W393" i="10"/>
  <c r="R393" i="10"/>
  <c r="N393" i="10"/>
  <c r="F393" i="10"/>
  <c r="AC392" i="10"/>
  <c r="W392" i="10"/>
  <c r="R392" i="10"/>
  <c r="N392" i="10"/>
  <c r="F392" i="10"/>
  <c r="AC391" i="10"/>
  <c r="W391" i="10"/>
  <c r="R391" i="10"/>
  <c r="N391" i="10"/>
  <c r="F391" i="10"/>
  <c r="AC390" i="10"/>
  <c r="W390" i="10"/>
  <c r="R390" i="10"/>
  <c r="N390" i="10"/>
  <c r="F390" i="10"/>
  <c r="AC389" i="10"/>
  <c r="W389" i="10"/>
  <c r="R389" i="10"/>
  <c r="N389" i="10"/>
  <c r="F389" i="10"/>
  <c r="AC388" i="10"/>
  <c r="W388" i="10"/>
  <c r="R388" i="10"/>
  <c r="N388" i="10"/>
  <c r="F388" i="10"/>
  <c r="AC387" i="10"/>
  <c r="W387" i="10"/>
  <c r="R387" i="10"/>
  <c r="N387" i="10"/>
  <c r="F387" i="10"/>
  <c r="AC386" i="10"/>
  <c r="W386" i="10"/>
  <c r="R386" i="10"/>
  <c r="N386" i="10"/>
  <c r="F386" i="10"/>
  <c r="AC385" i="10"/>
  <c r="W385" i="10"/>
  <c r="R385" i="10"/>
  <c r="N385" i="10"/>
  <c r="F385" i="10"/>
  <c r="AC384" i="10"/>
  <c r="W384" i="10"/>
  <c r="R384" i="10"/>
  <c r="N384" i="10"/>
  <c r="F384" i="10"/>
  <c r="AC383" i="10"/>
  <c r="W383" i="10"/>
  <c r="R383" i="10"/>
  <c r="N383" i="10"/>
  <c r="F383" i="10"/>
  <c r="AC382" i="10"/>
  <c r="W382" i="10"/>
  <c r="R382" i="10"/>
  <c r="N382" i="10"/>
  <c r="F382" i="10"/>
  <c r="AC381" i="10"/>
  <c r="W381" i="10"/>
  <c r="R381" i="10"/>
  <c r="N381" i="10"/>
  <c r="F381" i="10"/>
  <c r="AC380" i="10"/>
  <c r="W380" i="10"/>
  <c r="R380" i="10"/>
  <c r="N380" i="10"/>
  <c r="F380" i="10"/>
  <c r="AC379" i="10"/>
  <c r="W379" i="10"/>
  <c r="R379" i="10"/>
  <c r="N379" i="10"/>
  <c r="F379" i="10"/>
  <c r="AC378" i="10"/>
  <c r="W378" i="10"/>
  <c r="R378" i="10"/>
  <c r="N378" i="10"/>
  <c r="F378" i="10"/>
  <c r="AC377" i="10"/>
  <c r="W377" i="10"/>
  <c r="R377" i="10"/>
  <c r="N377" i="10"/>
  <c r="F377" i="10"/>
  <c r="AC376" i="10"/>
  <c r="W376" i="10"/>
  <c r="R376" i="10"/>
  <c r="N376" i="10"/>
  <c r="F376" i="10"/>
  <c r="AC375" i="10"/>
  <c r="W375" i="10"/>
  <c r="R375" i="10"/>
  <c r="N375" i="10"/>
  <c r="F375" i="10"/>
  <c r="AC374" i="10"/>
  <c r="W374" i="10"/>
  <c r="R374" i="10"/>
  <c r="N374" i="10"/>
  <c r="F374" i="10"/>
  <c r="AC373" i="10"/>
  <c r="W373" i="10"/>
  <c r="R373" i="10"/>
  <c r="N373" i="10"/>
  <c r="F373" i="10"/>
  <c r="AC372" i="10"/>
  <c r="W372" i="10"/>
  <c r="R372" i="10"/>
  <c r="N372" i="10"/>
  <c r="F372" i="10"/>
  <c r="AC371" i="10"/>
  <c r="W371" i="10"/>
  <c r="R371" i="10"/>
  <c r="N371" i="10"/>
  <c r="F371" i="10"/>
  <c r="AC370" i="10"/>
  <c r="W370" i="10"/>
  <c r="R370" i="10"/>
  <c r="N370" i="10"/>
  <c r="F370" i="10"/>
  <c r="AC369" i="10"/>
  <c r="W369" i="10"/>
  <c r="R369" i="10"/>
  <c r="N369" i="10"/>
  <c r="F369" i="10"/>
  <c r="AC368" i="10"/>
  <c r="W368" i="10"/>
  <c r="R368" i="10"/>
  <c r="N368" i="10"/>
  <c r="F368" i="10"/>
  <c r="N366" i="10"/>
  <c r="F366" i="10"/>
  <c r="N365" i="10"/>
  <c r="F365" i="10"/>
  <c r="N364" i="10"/>
  <c r="F364" i="10"/>
  <c r="AC363" i="10"/>
  <c r="W363" i="10"/>
  <c r="R363" i="10"/>
  <c r="N363" i="10"/>
  <c r="F363" i="10"/>
  <c r="AC355" i="10"/>
  <c r="W355" i="10"/>
  <c r="R355" i="10"/>
  <c r="N355" i="10"/>
  <c r="F355" i="10"/>
  <c r="AC354" i="10"/>
  <c r="W354" i="10"/>
  <c r="R354" i="10"/>
  <c r="N354" i="10"/>
  <c r="F354" i="10"/>
  <c r="AC353" i="10"/>
  <c r="W353" i="10"/>
  <c r="R353" i="10"/>
  <c r="N353" i="10"/>
  <c r="F353" i="10"/>
  <c r="AC352" i="10"/>
  <c r="W352" i="10"/>
  <c r="R352" i="10"/>
  <c r="N352" i="10"/>
  <c r="F352" i="10"/>
  <c r="AC351" i="10"/>
  <c r="W351" i="10"/>
  <c r="R351" i="10"/>
  <c r="N351" i="10"/>
  <c r="F351" i="10"/>
  <c r="AC350" i="10"/>
  <c r="W350" i="10"/>
  <c r="R350" i="10"/>
  <c r="N350" i="10"/>
  <c r="F350" i="10"/>
  <c r="AC349" i="10"/>
  <c r="W349" i="10"/>
  <c r="R349" i="10"/>
  <c r="N349" i="10"/>
  <c r="F349" i="10"/>
  <c r="AC348" i="10"/>
  <c r="W348" i="10"/>
  <c r="R348" i="10"/>
  <c r="N348" i="10"/>
  <c r="F348" i="10"/>
  <c r="AC347" i="10"/>
  <c r="W347" i="10"/>
  <c r="R347" i="10"/>
  <c r="N347" i="10"/>
  <c r="F347" i="10"/>
  <c r="AC346" i="10"/>
  <c r="W346" i="10"/>
  <c r="R346" i="10"/>
  <c r="N346" i="10"/>
  <c r="F346" i="10"/>
  <c r="AC345" i="10"/>
  <c r="W345" i="10"/>
  <c r="R345" i="10"/>
  <c r="N345" i="10"/>
  <c r="F345" i="10"/>
  <c r="AC344" i="10"/>
  <c r="W344" i="10"/>
  <c r="R344" i="10"/>
  <c r="N344" i="10"/>
  <c r="F344" i="10"/>
  <c r="AC343" i="10"/>
  <c r="W343" i="10"/>
  <c r="R343" i="10"/>
  <c r="N343" i="10"/>
  <c r="F343" i="10"/>
  <c r="AC342" i="10"/>
  <c r="W342" i="10"/>
  <c r="R342" i="10"/>
  <c r="N342" i="10"/>
  <c r="F342" i="10"/>
  <c r="AC341" i="10"/>
  <c r="W341" i="10"/>
  <c r="R341" i="10"/>
  <c r="N341" i="10"/>
  <c r="F341" i="10"/>
  <c r="AC340" i="10"/>
  <c r="W340" i="10"/>
  <c r="R340" i="10"/>
  <c r="N340" i="10"/>
  <c r="F340" i="10"/>
  <c r="AC339" i="10"/>
  <c r="W339" i="10"/>
  <c r="R339" i="10"/>
  <c r="N339" i="10"/>
  <c r="F339" i="10"/>
  <c r="AC338" i="10"/>
  <c r="W338" i="10"/>
  <c r="R338" i="10"/>
  <c r="N338" i="10"/>
  <c r="F338" i="10"/>
  <c r="AC337" i="10"/>
  <c r="W337" i="10"/>
  <c r="R337" i="10"/>
  <c r="N337" i="10"/>
  <c r="F337" i="10"/>
  <c r="AC336" i="10"/>
  <c r="W336" i="10"/>
  <c r="R336" i="10"/>
  <c r="N336" i="10"/>
  <c r="F336" i="10"/>
  <c r="AC335" i="10"/>
  <c r="W335" i="10"/>
  <c r="R335" i="10"/>
  <c r="N335" i="10"/>
  <c r="F335" i="10"/>
  <c r="A335" i="10"/>
  <c r="AC333" i="10"/>
  <c r="W333" i="10"/>
  <c r="R333" i="10"/>
  <c r="N333" i="10"/>
  <c r="F333" i="10"/>
  <c r="A333" i="10"/>
  <c r="AC332" i="10"/>
  <c r="W332" i="10"/>
  <c r="R332" i="10"/>
  <c r="N332" i="10"/>
  <c r="F332" i="10"/>
  <c r="AC331" i="10"/>
  <c r="W331" i="10"/>
  <c r="R331" i="10"/>
  <c r="N331" i="10"/>
  <c r="F331" i="10"/>
  <c r="A331" i="10"/>
  <c r="AC330" i="10"/>
  <c r="W330" i="10"/>
  <c r="R330" i="10"/>
  <c r="N330" i="10"/>
  <c r="F330" i="10"/>
  <c r="AC329" i="10"/>
  <c r="W329" i="10"/>
  <c r="R329" i="10"/>
  <c r="N329" i="10"/>
  <c r="F329" i="10"/>
  <c r="A329" i="10"/>
  <c r="AC327" i="10"/>
  <c r="W327" i="10"/>
  <c r="R327" i="10"/>
  <c r="N327" i="10"/>
  <c r="F327" i="10"/>
  <c r="AC326" i="10"/>
  <c r="W326" i="10"/>
  <c r="R326" i="10"/>
  <c r="N326" i="10"/>
  <c r="F326" i="10"/>
  <c r="AC322" i="10"/>
  <c r="W322" i="10"/>
  <c r="R322" i="10"/>
  <c r="N322" i="10"/>
  <c r="F322" i="10"/>
  <c r="AC320" i="10"/>
  <c r="W320" i="10"/>
  <c r="R320" i="10"/>
  <c r="N320" i="10"/>
  <c r="F320" i="10"/>
  <c r="A320" i="10"/>
  <c r="A321" i="10" s="1"/>
  <c r="AC319" i="10"/>
  <c r="W319" i="10"/>
  <c r="R319" i="10"/>
  <c r="N319" i="10"/>
  <c r="F319" i="10"/>
  <c r="A319" i="10"/>
  <c r="AC318" i="10"/>
  <c r="W318" i="10"/>
  <c r="R318" i="10"/>
  <c r="N318" i="10"/>
  <c r="F318" i="10"/>
  <c r="AC317" i="10"/>
  <c r="W317" i="10"/>
  <c r="R317" i="10"/>
  <c r="N317" i="10"/>
  <c r="F317" i="10"/>
  <c r="AC316" i="10"/>
  <c r="W316" i="10"/>
  <c r="R316" i="10"/>
  <c r="N316" i="10"/>
  <c r="F316" i="10"/>
  <c r="A316" i="10"/>
  <c r="AC315" i="10"/>
  <c r="W315" i="10"/>
  <c r="R315" i="10"/>
  <c r="N315" i="10"/>
  <c r="F315" i="10"/>
  <c r="AC314" i="10"/>
  <c r="W314" i="10"/>
  <c r="R314" i="10"/>
  <c r="N314" i="10"/>
  <c r="F314" i="10"/>
  <c r="A314" i="10"/>
  <c r="AC313" i="10"/>
  <c r="W313" i="10"/>
  <c r="R313" i="10"/>
  <c r="N313" i="10"/>
  <c r="F313" i="10"/>
  <c r="AC312" i="10"/>
  <c r="W312" i="10"/>
  <c r="R312" i="10"/>
  <c r="N312" i="10"/>
  <c r="F312" i="10"/>
  <c r="A312" i="10"/>
  <c r="AC311" i="10"/>
  <c r="W311" i="10"/>
  <c r="R311" i="10"/>
  <c r="N311" i="10"/>
  <c r="F311" i="10"/>
  <c r="AC308" i="10"/>
  <c r="W308" i="10"/>
  <c r="R308" i="10"/>
  <c r="N308" i="10"/>
  <c r="F308" i="10"/>
  <c r="A308" i="10"/>
  <c r="AC307" i="10"/>
  <c r="W307" i="10"/>
  <c r="R307" i="10"/>
  <c r="N307" i="10"/>
  <c r="F307" i="10"/>
  <c r="A307" i="10"/>
  <c r="AC306" i="10"/>
  <c r="W306" i="10"/>
  <c r="R306" i="10"/>
  <c r="N306" i="10"/>
  <c r="F306" i="10"/>
  <c r="A306" i="10"/>
  <c r="AC305" i="10"/>
  <c r="W305" i="10"/>
  <c r="R305" i="10"/>
  <c r="N305" i="10"/>
  <c r="F305" i="10"/>
  <c r="A305" i="10"/>
  <c r="AC272" i="10"/>
  <c r="W272" i="10"/>
  <c r="R272" i="10"/>
  <c r="N272" i="10"/>
  <c r="F272" i="10"/>
  <c r="A272" i="10"/>
  <c r="AC270" i="10"/>
  <c r="W270" i="10"/>
  <c r="R270" i="10"/>
  <c r="N270" i="10"/>
  <c r="F270" i="10"/>
  <c r="A270" i="10"/>
  <c r="AC269" i="10"/>
  <c r="W269" i="10"/>
  <c r="R269" i="10"/>
  <c r="N269" i="10"/>
  <c r="F269" i="10"/>
  <c r="A269" i="10"/>
  <c r="AC162" i="10"/>
  <c r="W162" i="10"/>
  <c r="R162" i="10"/>
  <c r="N162" i="10"/>
  <c r="F162" i="10"/>
  <c r="AC161" i="10"/>
  <c r="W161" i="10"/>
  <c r="R161" i="10"/>
  <c r="N161" i="10"/>
  <c r="F161" i="10"/>
  <c r="AC160" i="10"/>
  <c r="W160" i="10"/>
  <c r="R160" i="10"/>
  <c r="N160" i="10"/>
  <c r="F160" i="10"/>
  <c r="AC159" i="10"/>
  <c r="W159" i="10"/>
  <c r="R159" i="10"/>
  <c r="N159" i="10"/>
  <c r="F159" i="10"/>
  <c r="AC158" i="10"/>
  <c r="W158" i="10"/>
  <c r="R158" i="10"/>
  <c r="N158" i="10"/>
  <c r="F158" i="10"/>
  <c r="AC157" i="10"/>
  <c r="W157" i="10"/>
  <c r="R157" i="10"/>
  <c r="N157" i="10"/>
  <c r="F157" i="10"/>
  <c r="AC156" i="10"/>
  <c r="W156" i="10"/>
  <c r="R156" i="10"/>
  <c r="N156" i="10"/>
  <c r="F156" i="10"/>
  <c r="AC155" i="10"/>
  <c r="W155" i="10"/>
  <c r="R155" i="10"/>
  <c r="N155" i="10"/>
  <c r="F155" i="10"/>
  <c r="AC154" i="10"/>
  <c r="W154" i="10"/>
  <c r="R154" i="10"/>
  <c r="N154" i="10"/>
  <c r="F154" i="10"/>
  <c r="AC153" i="10"/>
  <c r="W153" i="10"/>
  <c r="R153" i="10"/>
  <c r="N153" i="10"/>
  <c r="F153" i="10"/>
  <c r="AC152" i="10"/>
  <c r="W152" i="10"/>
  <c r="R152" i="10"/>
  <c r="N152" i="10"/>
  <c r="F152" i="10"/>
  <c r="AC151" i="10"/>
  <c r="W151" i="10"/>
  <c r="R151" i="10"/>
  <c r="N151" i="10"/>
  <c r="F151" i="10"/>
  <c r="AC150" i="10"/>
  <c r="W150" i="10"/>
  <c r="R150" i="10"/>
  <c r="N150" i="10"/>
  <c r="F150" i="10"/>
  <c r="AC149" i="10"/>
  <c r="W149" i="10"/>
  <c r="R149" i="10"/>
  <c r="N149" i="10"/>
  <c r="F149" i="10"/>
  <c r="AC148" i="10"/>
  <c r="W148" i="10"/>
  <c r="R148" i="10"/>
  <c r="N148" i="10"/>
  <c r="F148" i="10"/>
  <c r="AC147" i="10"/>
  <c r="W147" i="10"/>
  <c r="R147" i="10"/>
  <c r="N147" i="10"/>
  <c r="F147" i="10"/>
  <c r="AC146" i="10"/>
  <c r="W146" i="10"/>
  <c r="R146" i="10"/>
  <c r="N146" i="10"/>
  <c r="F146" i="10"/>
  <c r="AC145" i="10"/>
  <c r="W145" i="10"/>
  <c r="R145" i="10"/>
  <c r="N145" i="10"/>
  <c r="F145" i="10"/>
  <c r="AC144" i="10"/>
  <c r="W144" i="10"/>
  <c r="R144" i="10"/>
  <c r="N144" i="10"/>
  <c r="F144" i="10"/>
  <c r="AC142" i="10"/>
  <c r="W142" i="10"/>
  <c r="R142" i="10"/>
  <c r="N142" i="10"/>
  <c r="F142" i="10"/>
  <c r="A142" i="10"/>
  <c r="AC108" i="10"/>
  <c r="W108" i="10"/>
  <c r="R108" i="10"/>
  <c r="N108" i="10"/>
  <c r="F108" i="10"/>
  <c r="AC255" i="10"/>
  <c r="W255" i="10"/>
  <c r="R255" i="10"/>
  <c r="N255" i="10"/>
  <c r="F255" i="10"/>
  <c r="AC254" i="10"/>
  <c r="W254" i="10"/>
  <c r="R254" i="10"/>
  <c r="N254" i="10"/>
  <c r="F254" i="10"/>
  <c r="AC253" i="10"/>
  <c r="W253" i="10"/>
  <c r="R253" i="10"/>
  <c r="N253" i="10"/>
  <c r="F253" i="10"/>
  <c r="AC252" i="10"/>
  <c r="W252" i="10"/>
  <c r="R252" i="10"/>
  <c r="N252" i="10"/>
  <c r="F252" i="10"/>
  <c r="AC251" i="10"/>
  <c r="W251" i="10"/>
  <c r="R251" i="10"/>
  <c r="N251" i="10"/>
  <c r="F251" i="10"/>
  <c r="AC250" i="10"/>
  <c r="W250" i="10"/>
  <c r="R250" i="10"/>
  <c r="N250" i="10"/>
  <c r="F250" i="10"/>
  <c r="AC249" i="10"/>
  <c r="W249" i="10"/>
  <c r="R249" i="10"/>
  <c r="N249" i="10"/>
  <c r="F249" i="10"/>
  <c r="AC248" i="10"/>
  <c r="W248" i="10"/>
  <c r="R248" i="10"/>
  <c r="N248" i="10"/>
  <c r="F248" i="10"/>
  <c r="AC247" i="10"/>
  <c r="W247" i="10"/>
  <c r="R247" i="10"/>
  <c r="N247" i="10"/>
  <c r="F247" i="10"/>
  <c r="AC246" i="10"/>
  <c r="W246" i="10"/>
  <c r="R246" i="10"/>
  <c r="N246" i="10"/>
  <c r="F246" i="10"/>
  <c r="AC245" i="10"/>
  <c r="W245" i="10"/>
  <c r="R245" i="10"/>
  <c r="N245" i="10"/>
  <c r="F245" i="10"/>
  <c r="AC244" i="10"/>
  <c r="W244" i="10"/>
  <c r="R244" i="10"/>
  <c r="N244" i="10"/>
  <c r="F244" i="10"/>
  <c r="AC243" i="10"/>
  <c r="W243" i="10"/>
  <c r="R243" i="10"/>
  <c r="N243" i="10"/>
  <c r="F243" i="10"/>
  <c r="AC242" i="10"/>
  <c r="W242" i="10"/>
  <c r="R242" i="10"/>
  <c r="N242" i="10"/>
  <c r="F242" i="10"/>
  <c r="AC241" i="10"/>
  <c r="W241" i="10"/>
  <c r="R241" i="10"/>
  <c r="N241" i="10"/>
  <c r="F241" i="10"/>
  <c r="AC237" i="10"/>
  <c r="W237" i="10"/>
  <c r="R237" i="10"/>
  <c r="N237" i="10"/>
  <c r="F237" i="10"/>
  <c r="AC236" i="10"/>
  <c r="W236" i="10"/>
  <c r="R236" i="10"/>
  <c r="N236" i="10"/>
  <c r="F236" i="10"/>
  <c r="AC235" i="10"/>
  <c r="W235" i="10"/>
  <c r="R235" i="10"/>
  <c r="N235" i="10"/>
  <c r="F235" i="10"/>
  <c r="AC234" i="10"/>
  <c r="W234" i="10"/>
  <c r="R234" i="10"/>
  <c r="N234" i="10"/>
  <c r="F234" i="10"/>
  <c r="AC233" i="10"/>
  <c r="W233" i="10"/>
  <c r="R233" i="10"/>
  <c r="N233" i="10"/>
  <c r="F233" i="10"/>
  <c r="AC232" i="10"/>
  <c r="W232" i="10"/>
  <c r="R232" i="10"/>
  <c r="N232" i="10"/>
  <c r="F232" i="10"/>
  <c r="AC231" i="10"/>
  <c r="W231" i="10"/>
  <c r="R231" i="10"/>
  <c r="N231" i="10"/>
  <c r="F231" i="10"/>
  <c r="AC230" i="10"/>
  <c r="W230" i="10"/>
  <c r="R230" i="10"/>
  <c r="N230" i="10"/>
  <c r="F230" i="10"/>
  <c r="AC229" i="10"/>
  <c r="W229" i="10"/>
  <c r="R229" i="10"/>
  <c r="N229" i="10"/>
  <c r="F229" i="10"/>
  <c r="AC228" i="10"/>
  <c r="W228" i="10"/>
  <c r="R228" i="10"/>
  <c r="N228" i="10"/>
  <c r="F228" i="10"/>
  <c r="AC227" i="10"/>
  <c r="W227" i="10"/>
  <c r="R227" i="10"/>
  <c r="N227" i="10"/>
  <c r="F227" i="10"/>
  <c r="AC226" i="10"/>
  <c r="W226" i="10"/>
  <c r="R226" i="10"/>
  <c r="N226" i="10"/>
  <c r="F226" i="10"/>
  <c r="AC225" i="10"/>
  <c r="W225" i="10"/>
  <c r="R225" i="10"/>
  <c r="N225" i="10"/>
  <c r="F225" i="10"/>
  <c r="AC224" i="10"/>
  <c r="W224" i="10"/>
  <c r="R224" i="10"/>
  <c r="N224" i="10"/>
  <c r="F224" i="10"/>
  <c r="AC223" i="10"/>
  <c r="W223" i="10"/>
  <c r="R223" i="10"/>
  <c r="N223" i="10"/>
  <c r="F223" i="10"/>
  <c r="AC222" i="10"/>
  <c r="W222" i="10"/>
  <c r="R222" i="10"/>
  <c r="N222" i="10"/>
  <c r="F222" i="10"/>
  <c r="AC221" i="10"/>
  <c r="W221" i="10"/>
  <c r="R221" i="10"/>
  <c r="N221" i="10"/>
  <c r="F221" i="10"/>
  <c r="AC220" i="10"/>
  <c r="W220" i="10"/>
  <c r="R220" i="10"/>
  <c r="N220" i="10"/>
  <c r="F220" i="10"/>
  <c r="AC219" i="10"/>
  <c r="W219" i="10"/>
  <c r="R219" i="10"/>
  <c r="N219" i="10"/>
  <c r="F219" i="10"/>
  <c r="AC218" i="10"/>
  <c r="W218" i="10"/>
  <c r="R218" i="10"/>
  <c r="N218" i="10"/>
  <c r="F218" i="10"/>
  <c r="AC217" i="10"/>
  <c r="W217" i="10"/>
  <c r="R217" i="10"/>
  <c r="N217" i="10"/>
  <c r="F217" i="10"/>
  <c r="AC216" i="10"/>
  <c r="W216" i="10"/>
  <c r="R216" i="10"/>
  <c r="N216" i="10"/>
  <c r="F216" i="10"/>
  <c r="AC215" i="10"/>
  <c r="W215" i="10"/>
  <c r="R215" i="10"/>
  <c r="N215" i="10"/>
  <c r="F215" i="10"/>
  <c r="AC214" i="10"/>
  <c r="W214" i="10"/>
  <c r="R214" i="10"/>
  <c r="N214" i="10"/>
  <c r="F214" i="10"/>
  <c r="AC213" i="10"/>
  <c r="W213" i="10"/>
  <c r="R213" i="10"/>
  <c r="N213" i="10"/>
  <c r="F213" i="10"/>
  <c r="AC212" i="10"/>
  <c r="W212" i="10"/>
  <c r="R212" i="10"/>
  <c r="N212" i="10"/>
  <c r="F212" i="10"/>
  <c r="AC211" i="10"/>
  <c r="W211" i="10"/>
  <c r="R211" i="10"/>
  <c r="N211" i="10"/>
  <c r="F211" i="10"/>
  <c r="AC210" i="10"/>
  <c r="W210" i="10"/>
  <c r="R210" i="10"/>
  <c r="N210" i="10"/>
  <c r="F210" i="10"/>
  <c r="AC209" i="10"/>
  <c r="W209" i="10"/>
  <c r="R209" i="10"/>
  <c r="N209" i="10"/>
  <c r="F209" i="10"/>
  <c r="AC208" i="10"/>
  <c r="W208" i="10"/>
  <c r="R208" i="10"/>
  <c r="N208" i="10"/>
  <c r="F208" i="10"/>
  <c r="AC207" i="10"/>
  <c r="W207" i="10"/>
  <c r="R207" i="10"/>
  <c r="N207" i="10"/>
  <c r="F207" i="10"/>
  <c r="AC206" i="10"/>
  <c r="W206" i="10"/>
  <c r="R206" i="10"/>
  <c r="N206" i="10"/>
  <c r="F206" i="10"/>
  <c r="AC205" i="10"/>
  <c r="W205" i="10"/>
  <c r="R205" i="10"/>
  <c r="N205" i="10"/>
  <c r="F205" i="10"/>
  <c r="AC204" i="10"/>
  <c r="W204" i="10"/>
  <c r="R204" i="10"/>
  <c r="N204" i="10"/>
  <c r="F204" i="10"/>
  <c r="AC203" i="10"/>
  <c r="W203" i="10"/>
  <c r="R203" i="10"/>
  <c r="N203" i="10"/>
  <c r="F203" i="10"/>
  <c r="AC92" i="10"/>
  <c r="W92" i="10"/>
  <c r="N92" i="10"/>
  <c r="F92" i="10"/>
  <c r="AC91" i="10"/>
  <c r="W91" i="10"/>
  <c r="R91" i="10"/>
  <c r="N91" i="10"/>
  <c r="F91" i="10"/>
  <c r="AC90" i="10"/>
  <c r="W90" i="10"/>
  <c r="R90" i="10"/>
  <c r="N90" i="10"/>
  <c r="F90" i="10"/>
  <c r="AC89" i="10"/>
  <c r="W89" i="10"/>
  <c r="R89" i="10"/>
  <c r="N89" i="10"/>
  <c r="F89" i="10"/>
  <c r="AC88" i="10"/>
  <c r="W88" i="10"/>
  <c r="R88" i="10"/>
  <c r="N88" i="10"/>
  <c r="F88" i="10"/>
  <c r="AC87" i="10"/>
  <c r="W87" i="10"/>
  <c r="R87" i="10"/>
  <c r="N87" i="10"/>
  <c r="F87" i="10"/>
  <c r="AC86" i="10"/>
  <c r="W86" i="10"/>
  <c r="R86" i="10"/>
  <c r="N86" i="10"/>
  <c r="F86" i="10"/>
  <c r="AC85" i="10"/>
  <c r="W85" i="10"/>
  <c r="R85" i="10"/>
  <c r="N85" i="10"/>
  <c r="F85" i="10"/>
  <c r="AC84" i="10"/>
  <c r="W84" i="10"/>
  <c r="R84" i="10"/>
  <c r="N84" i="10"/>
  <c r="F84" i="10"/>
  <c r="AC83" i="10"/>
  <c r="W83" i="10"/>
  <c r="R83" i="10"/>
  <c r="N83" i="10"/>
  <c r="F83" i="10"/>
  <c r="AC82" i="10"/>
  <c r="W82" i="10"/>
  <c r="R82" i="10"/>
  <c r="N82" i="10"/>
  <c r="F82" i="10"/>
  <c r="AC81" i="10"/>
  <c r="W81" i="10"/>
  <c r="R81" i="10"/>
  <c r="N81" i="10"/>
  <c r="F81" i="10"/>
  <c r="AC80" i="10"/>
  <c r="W80" i="10"/>
  <c r="R80" i="10"/>
  <c r="N80" i="10"/>
  <c r="F80" i="10"/>
  <c r="AC79" i="10"/>
  <c r="W79" i="10"/>
  <c r="R79" i="10"/>
  <c r="N79" i="10"/>
  <c r="F79" i="10"/>
  <c r="AC78" i="10"/>
  <c r="W78" i="10"/>
  <c r="R78" i="10"/>
  <c r="N78" i="10"/>
  <c r="F78" i="10"/>
  <c r="AC77" i="10"/>
  <c r="W77" i="10"/>
  <c r="R77" i="10"/>
  <c r="N77" i="10"/>
  <c r="F77" i="10"/>
  <c r="AC76" i="10"/>
  <c r="W76" i="10"/>
  <c r="R76" i="10"/>
  <c r="N76" i="10"/>
  <c r="F76" i="10"/>
  <c r="AC75" i="10"/>
  <c r="W75" i="10"/>
  <c r="R75" i="10"/>
  <c r="N75" i="10"/>
  <c r="F75" i="10"/>
  <c r="AC74" i="10"/>
  <c r="W74" i="10"/>
  <c r="R74" i="10"/>
  <c r="N74" i="10"/>
  <c r="F74" i="10"/>
  <c r="AC73" i="10"/>
  <c r="W73" i="10"/>
  <c r="R73" i="10"/>
  <c r="N73" i="10"/>
  <c r="F73" i="10"/>
  <c r="AC72" i="10"/>
  <c r="W72" i="10"/>
  <c r="R72" i="10"/>
  <c r="N72" i="10"/>
  <c r="F72" i="10"/>
  <c r="AC71" i="10"/>
  <c r="W71" i="10"/>
  <c r="R71" i="10"/>
  <c r="N71" i="10"/>
  <c r="F71" i="10"/>
  <c r="AC70" i="10"/>
  <c r="W70" i="10"/>
  <c r="R70" i="10"/>
  <c r="N70" i="10"/>
  <c r="F70" i="10"/>
  <c r="AU102" i="21" l="1"/>
  <c r="BF102" i="21" s="1"/>
  <c r="BJ75" i="21"/>
  <c r="AU105" i="21"/>
  <c r="BF105" i="21" s="1"/>
  <c r="W114" i="21"/>
  <c r="D69" i="29" s="1"/>
  <c r="A68" i="10"/>
  <c r="AA398" i="8"/>
  <c r="AE398" i="8" s="1"/>
  <c r="AA399" i="8"/>
  <c r="AE399" i="8" s="1"/>
  <c r="AV399" i="8"/>
  <c r="AZ399" i="8" s="1"/>
  <c r="BK102" i="21" l="1"/>
  <c r="BF114" i="21"/>
  <c r="BK105" i="21"/>
  <c r="AU114" i="21"/>
  <c r="A470" i="10"/>
  <c r="AI319" i="8"/>
  <c r="AT303" i="8"/>
  <c r="AQ303" i="8"/>
  <c r="AZ303" i="8" s="1"/>
  <c r="AI303" i="8"/>
  <c r="AE303" i="8"/>
  <c r="AT302" i="8"/>
  <c r="AQ302" i="8"/>
  <c r="AZ302" i="8" s="1"/>
  <c r="AI302" i="8"/>
  <c r="AE302" i="8"/>
  <c r="AT301" i="8"/>
  <c r="AQ301" i="8"/>
  <c r="AZ301" i="8" s="1"/>
  <c r="AI301" i="8"/>
  <c r="AE301" i="8"/>
  <c r="AT299" i="8"/>
  <c r="AQ299" i="8"/>
  <c r="AZ299" i="8" s="1"/>
  <c r="AI299" i="8"/>
  <c r="AE299" i="8"/>
  <c r="AT297" i="8"/>
  <c r="AQ297" i="8"/>
  <c r="AZ297" i="8" s="1"/>
  <c r="AI297" i="8"/>
  <c r="AE297" i="8"/>
  <c r="AT294" i="8"/>
  <c r="AI294" i="8"/>
  <c r="AT293" i="8"/>
  <c r="AI293" i="8"/>
  <c r="AT292" i="8"/>
  <c r="AQ292" i="8"/>
  <c r="AZ292" i="8" s="1"/>
  <c r="AI292" i="8"/>
  <c r="AE292" i="8"/>
  <c r="AT289" i="8"/>
  <c r="AQ289" i="8"/>
  <c r="AZ289" i="8" s="1"/>
  <c r="AI289" i="8"/>
  <c r="AE289" i="8"/>
  <c r="AT288" i="8"/>
  <c r="AQ288" i="8"/>
  <c r="AZ288" i="8" s="1"/>
  <c r="AI288" i="8"/>
  <c r="AE288" i="8"/>
  <c r="AI287" i="8"/>
  <c r="AT282" i="8"/>
  <c r="AQ282" i="8"/>
  <c r="AZ282" i="8" s="1"/>
  <c r="AI282" i="8"/>
  <c r="AE282" i="8"/>
  <c r="BK114" i="21" l="1"/>
  <c r="A476" i="10"/>
  <c r="A473" i="10"/>
  <c r="A471" i="10"/>
  <c r="A472" i="10"/>
  <c r="A474" i="10"/>
  <c r="A475" i="10"/>
  <c r="AQ293" i="8"/>
  <c r="AZ293" i="8" s="1"/>
  <c r="AE293" i="8"/>
  <c r="AQ294" i="8" l="1"/>
  <c r="AZ294" i="8" s="1"/>
  <c r="BL294" i="8" s="1"/>
  <c r="BJ309" i="8" s="1"/>
  <c r="BA491" i="8" s="1"/>
  <c r="AE294" i="8"/>
  <c r="AT255" i="8"/>
  <c r="AQ255" i="8"/>
  <c r="P255" i="8"/>
  <c r="H255" i="8"/>
  <c r="AI255" i="8" s="1"/>
  <c r="AT254" i="8"/>
  <c r="AQ254" i="8"/>
  <c r="P254" i="8"/>
  <c r="H254" i="8"/>
  <c r="AI254" i="8" s="1"/>
  <c r="AT253" i="8"/>
  <c r="AQ253" i="8"/>
  <c r="P253" i="8"/>
  <c r="H253" i="8"/>
  <c r="AI253" i="8" s="1"/>
  <c r="AT252" i="8"/>
  <c r="AQ252" i="8"/>
  <c r="P252" i="8"/>
  <c r="H252" i="8"/>
  <c r="AI252" i="8" s="1"/>
  <c r="AT251" i="8"/>
  <c r="AQ251" i="8"/>
  <c r="P251" i="8"/>
  <c r="H251" i="8"/>
  <c r="AI251" i="8" s="1"/>
  <c r="AT250" i="8"/>
  <c r="AQ250" i="8"/>
  <c r="P250" i="8"/>
  <c r="H250" i="8"/>
  <c r="AI250" i="8" s="1"/>
  <c r="AT249" i="8"/>
  <c r="AQ249" i="8"/>
  <c r="P249" i="8"/>
  <c r="H249" i="8"/>
  <c r="AI249" i="8" s="1"/>
  <c r="AT248" i="8"/>
  <c r="AQ248" i="8"/>
  <c r="P248" i="8"/>
  <c r="H248" i="8"/>
  <c r="AI248" i="8" s="1"/>
  <c r="AT247" i="8"/>
  <c r="AQ247" i="8"/>
  <c r="P247" i="8"/>
  <c r="H247" i="8"/>
  <c r="AI247" i="8" s="1"/>
  <c r="AT246" i="8"/>
  <c r="AQ246" i="8"/>
  <c r="P246" i="8"/>
  <c r="H246" i="8"/>
  <c r="AI246" i="8" s="1"/>
  <c r="AT245" i="8"/>
  <c r="AQ245" i="8"/>
  <c r="P245" i="8"/>
  <c r="H245" i="8"/>
  <c r="AI245" i="8" s="1"/>
  <c r="AT244" i="8"/>
  <c r="AQ244" i="8"/>
  <c r="P244" i="8"/>
  <c r="H244" i="8"/>
  <c r="AI244" i="8" s="1"/>
  <c r="AT243" i="8"/>
  <c r="AQ243" i="8"/>
  <c r="P243" i="8"/>
  <c r="H243" i="8"/>
  <c r="AI243" i="8" s="1"/>
  <c r="P242" i="8"/>
  <c r="H242" i="8"/>
  <c r="AV255" i="8"/>
  <c r="AA255" i="8"/>
  <c r="AE255" i="8" s="1"/>
  <c r="AV251" i="8"/>
  <c r="AA251" i="8"/>
  <c r="AE251" i="8" s="1"/>
  <c r="AV246" i="8"/>
  <c r="AA246" i="8"/>
  <c r="AE246" i="8" s="1"/>
  <c r="AT219" i="8"/>
  <c r="AQ219" i="8"/>
  <c r="P219" i="8"/>
  <c r="H219" i="8"/>
  <c r="AI219" i="8" s="1"/>
  <c r="AT215" i="8"/>
  <c r="AQ215" i="8"/>
  <c r="P215" i="8"/>
  <c r="H215" i="8"/>
  <c r="AI215" i="8" s="1"/>
  <c r="AT211" i="8"/>
  <c r="AQ211" i="8"/>
  <c r="P211" i="8"/>
  <c r="H211" i="8"/>
  <c r="AI211" i="8" s="1"/>
  <c r="AV219" i="8"/>
  <c r="AA219" i="8"/>
  <c r="AE219" i="8" s="1"/>
  <c r="AV215" i="8"/>
  <c r="AA215" i="8"/>
  <c r="AE215" i="8" s="1"/>
  <c r="AV211" i="8"/>
  <c r="AA211" i="8"/>
  <c r="AE211" i="8" s="1"/>
  <c r="AT198" i="8"/>
  <c r="AQ198" i="8"/>
  <c r="P198" i="8"/>
  <c r="H198" i="8"/>
  <c r="AI198" i="8" s="1"/>
  <c r="AV198" i="8"/>
  <c r="AA198" i="8"/>
  <c r="AE198" i="8" s="1"/>
  <c r="AT223" i="8"/>
  <c r="AQ223" i="8"/>
  <c r="P223" i="8"/>
  <c r="H223" i="8"/>
  <c r="AI223" i="8" s="1"/>
  <c r="AT222" i="8"/>
  <c r="AQ222" i="8"/>
  <c r="P222" i="8"/>
  <c r="H222" i="8"/>
  <c r="AI222" i="8" s="1"/>
  <c r="AT221" i="8"/>
  <c r="AQ221" i="8"/>
  <c r="P221" i="8"/>
  <c r="H221" i="8"/>
  <c r="AI221" i="8" s="1"/>
  <c r="AT220" i="8"/>
  <c r="AQ220" i="8"/>
  <c r="P220" i="8"/>
  <c r="H220" i="8"/>
  <c r="AI220" i="8" s="1"/>
  <c r="AT218" i="8"/>
  <c r="AQ218" i="8"/>
  <c r="P218" i="8"/>
  <c r="H218" i="8"/>
  <c r="AI218" i="8" s="1"/>
  <c r="AT217" i="8"/>
  <c r="AQ217" i="8"/>
  <c r="P217" i="8"/>
  <c r="H217" i="8"/>
  <c r="AI217" i="8" s="1"/>
  <c r="AT216" i="8"/>
  <c r="AQ216" i="8"/>
  <c r="P216" i="8"/>
  <c r="H216" i="8"/>
  <c r="AI216" i="8" s="1"/>
  <c r="AT214" i="8"/>
  <c r="AQ214" i="8"/>
  <c r="P214" i="8"/>
  <c r="H214" i="8"/>
  <c r="AI214" i="8" s="1"/>
  <c r="AT213" i="8"/>
  <c r="AQ213" i="8"/>
  <c r="P213" i="8"/>
  <c r="H213" i="8"/>
  <c r="AI213" i="8" s="1"/>
  <c r="AT212" i="8"/>
  <c r="AQ212" i="8"/>
  <c r="P212" i="8"/>
  <c r="H212" i="8"/>
  <c r="AI212" i="8" s="1"/>
  <c r="AT210" i="8"/>
  <c r="AQ210" i="8"/>
  <c r="P210" i="8"/>
  <c r="H210" i="8"/>
  <c r="AI210" i="8" s="1"/>
  <c r="AT209" i="8"/>
  <c r="AQ209" i="8"/>
  <c r="P209" i="8"/>
  <c r="H209" i="8"/>
  <c r="AI209" i="8" s="1"/>
  <c r="AT208" i="8"/>
  <c r="AQ208" i="8"/>
  <c r="P208" i="8"/>
  <c r="H208" i="8"/>
  <c r="AI208" i="8" s="1"/>
  <c r="AT207" i="8"/>
  <c r="AQ207" i="8"/>
  <c r="P207" i="8"/>
  <c r="H207" i="8"/>
  <c r="AI207" i="8" s="1"/>
  <c r="AT206" i="8"/>
  <c r="AQ206" i="8"/>
  <c r="P206" i="8"/>
  <c r="H206" i="8"/>
  <c r="AI206" i="8" s="1"/>
  <c r="AT205" i="8"/>
  <c r="AQ205" i="8"/>
  <c r="P205" i="8"/>
  <c r="H205" i="8"/>
  <c r="AI205" i="8" s="1"/>
  <c r="AT204" i="8"/>
  <c r="AQ204" i="8"/>
  <c r="P204" i="8"/>
  <c r="H204" i="8"/>
  <c r="AI204" i="8" s="1"/>
  <c r="AT203" i="8"/>
  <c r="AQ203" i="8"/>
  <c r="P203" i="8"/>
  <c r="H203" i="8"/>
  <c r="AI203" i="8" s="1"/>
  <c r="AT202" i="8"/>
  <c r="AQ202" i="8"/>
  <c r="H202" i="8"/>
  <c r="AI202" i="8" s="1"/>
  <c r="AT200" i="8"/>
  <c r="AQ200" i="8"/>
  <c r="H200" i="8"/>
  <c r="AI200" i="8" s="1"/>
  <c r="AT199" i="8"/>
  <c r="AQ199" i="8"/>
  <c r="P199" i="8"/>
  <c r="H199" i="8"/>
  <c r="AI199" i="8" s="1"/>
  <c r="AT196" i="8"/>
  <c r="AQ196" i="8"/>
  <c r="P196" i="8"/>
  <c r="H196" i="8"/>
  <c r="AI196" i="8" s="1"/>
  <c r="AT197" i="8"/>
  <c r="AQ197" i="8"/>
  <c r="P197" i="8"/>
  <c r="H197" i="8"/>
  <c r="AI197" i="8" s="1"/>
  <c r="AT194" i="8"/>
  <c r="AQ194" i="8"/>
  <c r="H194" i="8"/>
  <c r="AI194" i="8" s="1"/>
  <c r="AT193" i="8"/>
  <c r="AQ193" i="8"/>
  <c r="H193" i="8"/>
  <c r="AI193" i="8" s="1"/>
  <c r="AT192" i="8"/>
  <c r="AQ192" i="8"/>
  <c r="H192" i="8"/>
  <c r="AI192" i="8" s="1"/>
  <c r="P191" i="8"/>
  <c r="H191" i="8"/>
  <c r="A397" i="10" l="1"/>
  <c r="C424" i="8"/>
  <c r="C191" i="8"/>
  <c r="A363" i="10"/>
  <c r="A538" i="10"/>
  <c r="A554" i="10"/>
  <c r="AZ255" i="8"/>
  <c r="AZ251" i="8"/>
  <c r="AZ246" i="8"/>
  <c r="AZ198" i="8"/>
  <c r="AZ211" i="8"/>
  <c r="AZ215" i="8"/>
  <c r="AZ219" i="8"/>
  <c r="A545" i="10" l="1"/>
  <c r="A618" i="10"/>
  <c r="A544" i="10"/>
  <c r="A543" i="10"/>
  <c r="A546" i="10"/>
  <c r="A590" i="10"/>
  <c r="C198" i="8"/>
  <c r="A369" i="10"/>
  <c r="A622" i="10"/>
  <c r="A540" i="10"/>
  <c r="A617" i="10"/>
  <c r="A539" i="10"/>
  <c r="A541" i="10"/>
  <c r="A619" i="10"/>
  <c r="A542" i="10"/>
  <c r="A621" i="10"/>
  <c r="A620" i="10"/>
  <c r="AT159" i="8"/>
  <c r="AQ159" i="8"/>
  <c r="AZ159" i="8" s="1"/>
  <c r="AI159" i="8"/>
  <c r="AE159" i="8"/>
  <c r="A547" i="10" l="1"/>
  <c r="AT157" i="8"/>
  <c r="AQ157" i="8"/>
  <c r="AZ157" i="8" s="1"/>
  <c r="AI157" i="8"/>
  <c r="AE157" i="8"/>
  <c r="AE152" i="8"/>
  <c r="AE154" i="8"/>
  <c r="AE155" i="8"/>
  <c r="AE156" i="8"/>
  <c r="AE158" i="8"/>
  <c r="AE161" i="8"/>
  <c r="AA178" i="8"/>
  <c r="AQ134" i="8"/>
  <c r="AT161" i="8"/>
  <c r="AQ161" i="8"/>
  <c r="AI161" i="8"/>
  <c r="AT158" i="8"/>
  <c r="AQ158" i="8"/>
  <c r="AI158" i="8"/>
  <c r="AT156" i="8"/>
  <c r="AQ156" i="8"/>
  <c r="AI156" i="8"/>
  <c r="AT155" i="8"/>
  <c r="AQ155" i="8"/>
  <c r="AI155" i="8"/>
  <c r="AT154" i="8"/>
  <c r="AQ154" i="8"/>
  <c r="AI154" i="8"/>
  <c r="AT152" i="8"/>
  <c r="AQ152" i="8"/>
  <c r="AI152" i="8"/>
  <c r="AT134" i="8"/>
  <c r="P134" i="8"/>
  <c r="H134" i="8"/>
  <c r="AI134" i="8" s="1"/>
  <c r="C134" i="8"/>
  <c r="AT121" i="8"/>
  <c r="AQ121" i="8"/>
  <c r="AZ121" i="8" s="1"/>
  <c r="AI121" i="8"/>
  <c r="AV100" i="8"/>
  <c r="AT100" i="8"/>
  <c r="AQ100" i="8"/>
  <c r="AA100" i="8"/>
  <c r="AE100" i="8" s="1"/>
  <c r="P100" i="8"/>
  <c r="H100" i="8"/>
  <c r="AI100" i="8" s="1"/>
  <c r="C100" i="8"/>
  <c r="C126" i="8"/>
  <c r="H126" i="8"/>
  <c r="AI126" i="8" s="1"/>
  <c r="P126" i="8"/>
  <c r="AQ126" i="8"/>
  <c r="AT126" i="8"/>
  <c r="AV126" i="8"/>
  <c r="P131" i="8"/>
  <c r="H131" i="8"/>
  <c r="AI131" i="8" s="1"/>
  <c r="H132" i="8"/>
  <c r="AI132" i="8" s="1"/>
  <c r="AE127" i="8"/>
  <c r="H127" i="8"/>
  <c r="AI127" i="8" s="1"/>
  <c r="AT132" i="8"/>
  <c r="AQ132" i="8"/>
  <c r="AT131" i="8"/>
  <c r="AQ131" i="8"/>
  <c r="AT127" i="8"/>
  <c r="AE102" i="8"/>
  <c r="AE104" i="8"/>
  <c r="AE105" i="8"/>
  <c r="AE106" i="8"/>
  <c r="AQ103" i="8"/>
  <c r="AZ103" i="8" s="1"/>
  <c r="AE107" i="8"/>
  <c r="AQ108" i="8"/>
  <c r="AZ108" i="8" s="1"/>
  <c r="AQ109" i="8"/>
  <c r="AZ109" i="8" s="1"/>
  <c r="AQ110" i="8"/>
  <c r="AZ110" i="8" s="1"/>
  <c r="AE111" i="8"/>
  <c r="AQ112" i="8"/>
  <c r="AZ112" i="8" s="1"/>
  <c r="AQ113" i="8"/>
  <c r="AZ113" i="8" s="1"/>
  <c r="AE114" i="8"/>
  <c r="AQ123" i="8"/>
  <c r="AZ123" i="8" s="1"/>
  <c r="AT114" i="8"/>
  <c r="AT113" i="8"/>
  <c r="AT112" i="8"/>
  <c r="AT109" i="8"/>
  <c r="AT108" i="8"/>
  <c r="AT111" i="8"/>
  <c r="AT110" i="8"/>
  <c r="AT107" i="8"/>
  <c r="AT103" i="8"/>
  <c r="AT106" i="8"/>
  <c r="AT105" i="8"/>
  <c r="AT104" i="8"/>
  <c r="AI104" i="8"/>
  <c r="AI105" i="8"/>
  <c r="AI106" i="8"/>
  <c r="AI103" i="8"/>
  <c r="AI107" i="8"/>
  <c r="AI108" i="8"/>
  <c r="AI109" i="8"/>
  <c r="AI110" i="8"/>
  <c r="AI111" i="8"/>
  <c r="AI112" i="8"/>
  <c r="AI113" i="8"/>
  <c r="AI114" i="8"/>
  <c r="AI122" i="8"/>
  <c r="AT102" i="8"/>
  <c r="AI102" i="8"/>
  <c r="AT123" i="8"/>
  <c r="AI123" i="8"/>
  <c r="AT122" i="8"/>
  <c r="AQ122" i="8"/>
  <c r="AZ122" i="8" s="1"/>
  <c r="AE122" i="8"/>
  <c r="AT74" i="8"/>
  <c r="AQ74" i="8"/>
  <c r="AZ74" i="8" s="1"/>
  <c r="AI74" i="8"/>
  <c r="AE74" i="8"/>
  <c r="AZ134" i="8" l="1"/>
  <c r="AE134" i="8"/>
  <c r="AE121" i="8"/>
  <c r="AQ127" i="8"/>
  <c r="AZ127" i="8" s="1"/>
  <c r="AZ100" i="8"/>
  <c r="AZ126" i="8"/>
  <c r="AE108" i="8"/>
  <c r="AE123" i="8"/>
  <c r="AQ106" i="8"/>
  <c r="AZ106" i="8" s="1"/>
  <c r="AQ111" i="8"/>
  <c r="AZ111" i="8" s="1"/>
  <c r="AQ105" i="8"/>
  <c r="AZ105" i="8" s="1"/>
  <c r="AE113" i="8"/>
  <c r="AE103" i="8"/>
  <c r="AE112" i="8"/>
  <c r="AQ104" i="8"/>
  <c r="AZ104" i="8" s="1"/>
  <c r="AQ114" i="8"/>
  <c r="AZ114" i="8" s="1"/>
  <c r="AQ107" i="8"/>
  <c r="AZ107" i="8" s="1"/>
  <c r="AE110" i="8"/>
  <c r="AE109" i="8"/>
  <c r="AQ102" i="8"/>
  <c r="AZ102" i="8" s="1"/>
  <c r="AE460" i="8" l="1"/>
  <c r="AQ460" i="8"/>
  <c r="AZ460" i="8" s="1"/>
  <c r="AT465" i="8" l="1"/>
  <c r="AQ465" i="8"/>
  <c r="AZ465" i="8" s="1"/>
  <c r="AI465" i="8"/>
  <c r="AE465" i="8"/>
  <c r="AT458" i="8"/>
  <c r="AI458" i="8"/>
  <c r="AT457" i="8"/>
  <c r="AI457" i="8"/>
  <c r="AT449" i="8"/>
  <c r="AQ449" i="8"/>
  <c r="AZ449" i="8" s="1"/>
  <c r="AI449" i="8"/>
  <c r="AE449" i="8"/>
  <c r="AT448" i="8"/>
  <c r="AQ448" i="8"/>
  <c r="AZ448" i="8" s="1"/>
  <c r="AI448" i="8"/>
  <c r="AE448" i="8"/>
  <c r="AT447" i="8"/>
  <c r="AQ447" i="8"/>
  <c r="AZ447" i="8" s="1"/>
  <c r="AI447" i="8"/>
  <c r="AE447" i="8"/>
  <c r="AT446" i="8"/>
  <c r="AQ446" i="8"/>
  <c r="AZ446" i="8" s="1"/>
  <c r="AI446" i="8"/>
  <c r="AE446" i="8"/>
  <c r="AT440" i="8"/>
  <c r="AQ440" i="8"/>
  <c r="AZ440" i="8" s="1"/>
  <c r="AI440" i="8"/>
  <c r="AE440" i="8"/>
  <c r="AT424" i="8"/>
  <c r="AQ424" i="8"/>
  <c r="AZ424" i="8" s="1"/>
  <c r="AI424" i="8"/>
  <c r="AE424" i="8"/>
  <c r="AT417" i="8"/>
  <c r="AQ417" i="8"/>
  <c r="AZ417" i="8" s="1"/>
  <c r="AI417" i="8"/>
  <c r="AE417" i="8"/>
  <c r="AT413" i="8"/>
  <c r="AQ413" i="8"/>
  <c r="AZ413" i="8" s="1"/>
  <c r="AI413" i="8"/>
  <c r="AE413" i="8"/>
  <c r="AZ382" i="8"/>
  <c r="AE382" i="8"/>
  <c r="AA383" i="8"/>
  <c r="R492" i="8" s="1"/>
  <c r="AT308" i="8"/>
  <c r="AQ308" i="8"/>
  <c r="AZ308" i="8" s="1"/>
  <c r="AI308" i="8"/>
  <c r="AE308" i="8"/>
  <c r="AT307" i="8"/>
  <c r="AQ307" i="8"/>
  <c r="AZ307" i="8" s="1"/>
  <c r="AI307" i="8"/>
  <c r="AE307" i="8"/>
  <c r="AT306" i="8"/>
  <c r="AQ306" i="8"/>
  <c r="AZ306" i="8" s="1"/>
  <c r="AI306" i="8"/>
  <c r="AE306" i="8"/>
  <c r="AT305" i="8"/>
  <c r="AQ305" i="8"/>
  <c r="AZ305" i="8" s="1"/>
  <c r="AI305" i="8"/>
  <c r="AE305" i="8"/>
  <c r="AT304" i="8"/>
  <c r="AQ304" i="8"/>
  <c r="AZ304" i="8" s="1"/>
  <c r="AI304" i="8"/>
  <c r="AE304" i="8"/>
  <c r="AZ283" i="8"/>
  <c r="AE283" i="8"/>
  <c r="AT274" i="8"/>
  <c r="AQ274" i="8"/>
  <c r="AZ274" i="8" s="1"/>
  <c r="AI274" i="8"/>
  <c r="AE274" i="8"/>
  <c r="AZ260" i="8"/>
  <c r="AE260" i="8"/>
  <c r="AT242" i="8"/>
  <c r="AQ242" i="8"/>
  <c r="AI242" i="8"/>
  <c r="AT225" i="8"/>
  <c r="AZ225" i="8"/>
  <c r="AE225" i="8"/>
  <c r="AT191" i="8"/>
  <c r="AI191" i="8"/>
  <c r="AT178" i="8"/>
  <c r="AQ178" i="8"/>
  <c r="AZ178" i="8" s="1"/>
  <c r="AI178" i="8"/>
  <c r="AE178" i="8"/>
  <c r="AT177" i="8"/>
  <c r="AQ177" i="8"/>
  <c r="AZ177" i="8" s="1"/>
  <c r="AI177" i="8"/>
  <c r="AE177" i="8"/>
  <c r="AZ161" i="8"/>
  <c r="AZ158" i="8"/>
  <c r="AZ156" i="8"/>
  <c r="AZ155" i="8"/>
  <c r="AZ154" i="8"/>
  <c r="AZ152" i="8"/>
  <c r="AT151" i="8"/>
  <c r="AQ151" i="8"/>
  <c r="AZ151" i="8" s="1"/>
  <c r="AI151" i="8"/>
  <c r="AE151" i="8"/>
  <c r="AT135" i="8"/>
  <c r="AZ135" i="8"/>
  <c r="AE135" i="8"/>
  <c r="AT124" i="8"/>
  <c r="AQ124" i="8"/>
  <c r="AZ124" i="8" s="1"/>
  <c r="AI124" i="8"/>
  <c r="AE124" i="8"/>
  <c r="AT88" i="8"/>
  <c r="AQ88" i="8"/>
  <c r="AZ88" i="8" s="1"/>
  <c r="AI88" i="8"/>
  <c r="AE88" i="8"/>
  <c r="AT86" i="8"/>
  <c r="AQ86" i="8"/>
  <c r="AZ86" i="8" s="1"/>
  <c r="AI86" i="8"/>
  <c r="AE86" i="8"/>
  <c r="BA482" i="8"/>
  <c r="AI500" i="8"/>
  <c r="AI502" i="8"/>
  <c r="AI505" i="8"/>
  <c r="AI506" i="8"/>
  <c r="AI509" i="8"/>
  <c r="AI456" i="8"/>
  <c r="AI423" i="8"/>
  <c r="AI388" i="8"/>
  <c r="AI281" i="8"/>
  <c r="AI264" i="8"/>
  <c r="AI241" i="8"/>
  <c r="AI190" i="8"/>
  <c r="AI150" i="8"/>
  <c r="AI85" i="8"/>
  <c r="AI14" i="8"/>
  <c r="AA284" i="8" l="1"/>
  <c r="R490" i="8" s="1"/>
  <c r="AV284" i="8"/>
  <c r="AA275" i="8"/>
  <c r="R489" i="8" s="1"/>
  <c r="AV383" i="8"/>
  <c r="AV309" i="8"/>
  <c r="AA309" i="8"/>
  <c r="R491" i="8" s="1"/>
  <c r="AV275" i="8"/>
  <c r="AA179" i="8"/>
  <c r="AV179" i="8"/>
  <c r="BJ276" i="8" l="1"/>
  <c r="AU489" i="8"/>
  <c r="BF489" i="8" s="1"/>
  <c r="BJ310" i="8"/>
  <c r="AU491" i="8"/>
  <c r="BF491" i="8" s="1"/>
  <c r="BJ285" i="8"/>
  <c r="AU490" i="8"/>
  <c r="BF490" i="8" s="1"/>
  <c r="BJ384" i="8"/>
  <c r="AU492" i="8"/>
  <c r="BF496" i="8"/>
  <c r="BF497" i="8"/>
  <c r="BH55" i="2"/>
  <c r="BH51" i="2"/>
  <c r="BH49" i="2"/>
  <c r="BH46" i="2"/>
  <c r="BH39" i="2"/>
  <c r="BH43" i="2"/>
  <c r="BH45" i="2"/>
  <c r="AV45" i="8"/>
  <c r="BF492" i="8" l="1"/>
  <c r="BH47" i="2"/>
  <c r="BH42" i="2"/>
  <c r="BH41" i="2"/>
  <c r="BH40" i="2"/>
  <c r="BH48" i="2"/>
  <c r="AZ53" i="8" l="1"/>
  <c r="AZ58" i="8"/>
  <c r="AZ57" i="8"/>
  <c r="AZ50" i="8"/>
  <c r="AZ54" i="8"/>
  <c r="AV254" i="8" l="1"/>
  <c r="AZ254" i="8" s="1"/>
  <c r="AA254" i="8"/>
  <c r="AE254" i="8" s="1"/>
  <c r="AV253" i="8"/>
  <c r="AZ253" i="8" s="1"/>
  <c r="AA253" i="8"/>
  <c r="AE253" i="8" s="1"/>
  <c r="AV252" i="8"/>
  <c r="AZ252" i="8" s="1"/>
  <c r="AA252" i="8"/>
  <c r="AE252" i="8" s="1"/>
  <c r="AC530" i="10"/>
  <c r="AC529" i="10"/>
  <c r="AV250" i="8"/>
  <c r="AZ250" i="8" s="1"/>
  <c r="AA250" i="8"/>
  <c r="AE250" i="8" s="1"/>
  <c r="AV249" i="8"/>
  <c r="AZ249" i="8" s="1"/>
  <c r="AA249" i="8"/>
  <c r="AE249" i="8" s="1"/>
  <c r="AV248" i="8"/>
  <c r="AZ248" i="8" s="1"/>
  <c r="AA248" i="8"/>
  <c r="AE248" i="8" s="1"/>
  <c r="AC512" i="10"/>
  <c r="AC511" i="10"/>
  <c r="AV247" i="8"/>
  <c r="AZ247" i="8" s="1"/>
  <c r="AA247" i="8"/>
  <c r="AE247" i="8" s="1"/>
  <c r="AV245" i="8"/>
  <c r="AZ245" i="8" s="1"/>
  <c r="AA245" i="8"/>
  <c r="AE245" i="8" s="1"/>
  <c r="AV244" i="8"/>
  <c r="AZ244" i="8" s="1"/>
  <c r="AA244" i="8"/>
  <c r="AE244" i="8" s="1"/>
  <c r="AV243" i="8"/>
  <c r="AZ243" i="8" s="1"/>
  <c r="AA243" i="8"/>
  <c r="AE243" i="8" s="1"/>
  <c r="AC494" i="10"/>
  <c r="AC493" i="10"/>
  <c r="AV242" i="8"/>
  <c r="AZ242" i="8" s="1"/>
  <c r="AA242" i="8"/>
  <c r="AE242" i="8" s="1"/>
  <c r="AV261" i="8" l="1"/>
  <c r="A528" i="10"/>
  <c r="A492" i="10"/>
  <c r="A563" i="10"/>
  <c r="A521" i="10"/>
  <c r="A503" i="10"/>
  <c r="A520" i="10"/>
  <c r="A484" i="10"/>
  <c r="A502" i="10"/>
  <c r="C242" i="8"/>
  <c r="C247" i="8"/>
  <c r="A488" i="10"/>
  <c r="AV223" i="8"/>
  <c r="AZ223" i="8" s="1"/>
  <c r="AA223" i="8"/>
  <c r="AE223" i="8" s="1"/>
  <c r="AV222" i="8"/>
  <c r="AZ222" i="8" s="1"/>
  <c r="AA222" i="8"/>
  <c r="AE222" i="8" s="1"/>
  <c r="A451" i="10"/>
  <c r="AV221" i="8"/>
  <c r="AZ221" i="8" s="1"/>
  <c r="BL221" i="8" s="1"/>
  <c r="AA221" i="8"/>
  <c r="AE221" i="8" s="1"/>
  <c r="AV220" i="8"/>
  <c r="AZ220" i="8" s="1"/>
  <c r="AA220" i="8"/>
  <c r="AE220" i="8" s="1"/>
  <c r="AV218" i="8"/>
  <c r="AZ218" i="8" s="1"/>
  <c r="AA218" i="8"/>
  <c r="AE218" i="8" s="1"/>
  <c r="A440" i="10"/>
  <c r="AV217" i="8"/>
  <c r="AZ217" i="8" s="1"/>
  <c r="BL217" i="8" s="1"/>
  <c r="AA217" i="8"/>
  <c r="AE217" i="8" s="1"/>
  <c r="AV216" i="8"/>
  <c r="AZ216" i="8" s="1"/>
  <c r="AA216" i="8"/>
  <c r="AE216" i="8" s="1"/>
  <c r="AV214" i="8"/>
  <c r="AZ214" i="8" s="1"/>
  <c r="AA214" i="8"/>
  <c r="AE214" i="8" s="1"/>
  <c r="R401" i="10"/>
  <c r="R400" i="10"/>
  <c r="R399" i="10"/>
  <c r="R366" i="10"/>
  <c r="R365" i="10"/>
  <c r="R364" i="10"/>
  <c r="AV203" i="8"/>
  <c r="AZ203" i="8" s="1"/>
  <c r="AA203" i="8"/>
  <c r="AE203" i="8" s="1"/>
  <c r="A429" i="10"/>
  <c r="AV213" i="8"/>
  <c r="AZ213" i="8" s="1"/>
  <c r="BL213" i="8" s="1"/>
  <c r="BJ226" i="8" s="1"/>
  <c r="BA487" i="8" s="1"/>
  <c r="AA213" i="8"/>
  <c r="AE213" i="8" s="1"/>
  <c r="AV212" i="8"/>
  <c r="AZ212" i="8" s="1"/>
  <c r="AA212" i="8"/>
  <c r="AE212" i="8" s="1"/>
  <c r="AV210" i="8"/>
  <c r="AZ210" i="8" s="1"/>
  <c r="AA210" i="8"/>
  <c r="AE210" i="8" s="1"/>
  <c r="AC401" i="10"/>
  <c r="AC400" i="10"/>
  <c r="AC399" i="10"/>
  <c r="AV209" i="8"/>
  <c r="AZ209" i="8" s="1"/>
  <c r="AA209" i="8"/>
  <c r="AE209" i="8" s="1"/>
  <c r="AV208" i="8"/>
  <c r="AZ208" i="8" s="1"/>
  <c r="AA208" i="8"/>
  <c r="AE208" i="8" s="1"/>
  <c r="AV207" i="8"/>
  <c r="AZ207" i="8" s="1"/>
  <c r="AA207" i="8"/>
  <c r="AE207" i="8" s="1"/>
  <c r="AV206" i="8"/>
  <c r="AZ206" i="8" s="1"/>
  <c r="AA206" i="8"/>
  <c r="AE206" i="8" s="1"/>
  <c r="AV205" i="8"/>
  <c r="AZ205" i="8" s="1"/>
  <c r="AA205" i="8"/>
  <c r="AE205" i="8" s="1"/>
  <c r="AV199" i="8"/>
  <c r="AZ199" i="8" s="1"/>
  <c r="AA199" i="8"/>
  <c r="AE199" i="8" s="1"/>
  <c r="AA261" i="8" l="1"/>
  <c r="R488" i="8" s="1"/>
  <c r="BJ262" i="8"/>
  <c r="AU488" i="8"/>
  <c r="BF488" i="8" s="1"/>
  <c r="A510" i="10"/>
  <c r="A477" i="10"/>
  <c r="A508" i="10"/>
  <c r="A509" i="10"/>
  <c r="A526" i="10"/>
  <c r="A527" i="10"/>
  <c r="C438" i="8"/>
  <c r="C430" i="8"/>
  <c r="C425" i="8"/>
  <c r="A490" i="10"/>
  <c r="A489" i="10"/>
  <c r="A507" i="10"/>
  <c r="C429" i="8"/>
  <c r="A487" i="10"/>
  <c r="C431" i="8"/>
  <c r="A505" i="10"/>
  <c r="C439" i="8"/>
  <c r="A523" i="10"/>
  <c r="A525" i="10"/>
  <c r="A485" i="10"/>
  <c r="A491" i="10"/>
  <c r="A428" i="10"/>
  <c r="AZ439" i="8"/>
  <c r="AE439" i="8"/>
  <c r="AE431" i="8"/>
  <c r="AZ431" i="8"/>
  <c r="C426" i="8"/>
  <c r="W400" i="10"/>
  <c r="W399" i="10"/>
  <c r="W401" i="10"/>
  <c r="A462" i="10"/>
  <c r="A398" i="10"/>
  <c r="C249" i="8"/>
  <c r="A516" i="10"/>
  <c r="A493" i="10"/>
  <c r="A599" i="10"/>
  <c r="A613" i="10"/>
  <c r="A515" i="10"/>
  <c r="A513" i="10"/>
  <c r="A614" i="10"/>
  <c r="A605" i="10"/>
  <c r="A611" i="10"/>
  <c r="C246" i="8"/>
  <c r="A500" i="10"/>
  <c r="C251" i="8"/>
  <c r="A518" i="10"/>
  <c r="A511" i="10"/>
  <c r="A608" i="10"/>
  <c r="A612" i="10"/>
  <c r="A494" i="10"/>
  <c r="A499" i="10"/>
  <c r="A600" i="10"/>
  <c r="A602" i="10"/>
  <c r="A519" i="10"/>
  <c r="A606" i="10"/>
  <c r="C244" i="8"/>
  <c r="A496" i="10"/>
  <c r="A506" i="10"/>
  <c r="A604" i="10"/>
  <c r="C254" i="8"/>
  <c r="A535" i="10"/>
  <c r="C255" i="8"/>
  <c r="A536" i="10"/>
  <c r="A616" i="10"/>
  <c r="A501" i="10"/>
  <c r="C250" i="8"/>
  <c r="A517" i="10"/>
  <c r="C252" i="8"/>
  <c r="A533" i="10"/>
  <c r="A601" i="10"/>
  <c r="A610" i="10"/>
  <c r="A529" i="10"/>
  <c r="A598" i="10"/>
  <c r="A597" i="10"/>
  <c r="C245" i="8"/>
  <c r="A498" i="10"/>
  <c r="A603" i="10"/>
  <c r="A531" i="10"/>
  <c r="A596" i="10"/>
  <c r="A532" i="10"/>
  <c r="C243" i="8"/>
  <c r="A495" i="10"/>
  <c r="A524" i="10"/>
  <c r="A537" i="10"/>
  <c r="C253" i="8"/>
  <c r="A534" i="10"/>
  <c r="A607" i="10"/>
  <c r="A497" i="10"/>
  <c r="C248" i="8"/>
  <c r="A514" i="10"/>
  <c r="A512" i="10"/>
  <c r="A530" i="10"/>
  <c r="A615" i="10"/>
  <c r="A609" i="10"/>
  <c r="C210" i="8"/>
  <c r="A461" i="10"/>
  <c r="C218" i="8"/>
  <c r="C222" i="8"/>
  <c r="C214" i="8"/>
  <c r="A399" i="10"/>
  <c r="A594" i="10"/>
  <c r="AV450" i="8" l="1"/>
  <c r="AA450" i="8"/>
  <c r="R494" i="8" s="1"/>
  <c r="A481" i="10"/>
  <c r="C427" i="8"/>
  <c r="A486" i="10"/>
  <c r="A504" i="10"/>
  <c r="A522" i="10"/>
  <c r="A413" i="10"/>
  <c r="A457" i="10"/>
  <c r="A434" i="10"/>
  <c r="A453" i="10"/>
  <c r="A426" i="10"/>
  <c r="A469" i="10"/>
  <c r="A592" i="10"/>
  <c r="C221" i="8"/>
  <c r="A460" i="10"/>
  <c r="A427" i="10"/>
  <c r="A416" i="10"/>
  <c r="A400" i="10"/>
  <c r="A420" i="10"/>
  <c r="A436" i="10"/>
  <c r="A447" i="10"/>
  <c r="A458" i="10"/>
  <c r="A463" i="10"/>
  <c r="C211" i="8"/>
  <c r="A432" i="10"/>
  <c r="A414" i="10"/>
  <c r="A452" i="10"/>
  <c r="A593" i="10"/>
  <c r="A480" i="10"/>
  <c r="A425" i="10"/>
  <c r="A433" i="10"/>
  <c r="A410" i="10"/>
  <c r="C223" i="8"/>
  <c r="A482" i="10"/>
  <c r="C215" i="8"/>
  <c r="A443" i="10"/>
  <c r="A421" i="10"/>
  <c r="A408" i="10"/>
  <c r="A430" i="10"/>
  <c r="C217" i="8"/>
  <c r="A449" i="10"/>
  <c r="C220" i="8"/>
  <c r="A459" i="10"/>
  <c r="A479" i="10"/>
  <c r="A403" i="10"/>
  <c r="A595" i="10"/>
  <c r="A446" i="10"/>
  <c r="A406" i="10"/>
  <c r="A455" i="10"/>
  <c r="A441" i="10"/>
  <c r="A401" i="10"/>
  <c r="A456" i="10"/>
  <c r="A442" i="10"/>
  <c r="A435" i="10"/>
  <c r="A424" i="10"/>
  <c r="A419" i="10"/>
  <c r="A415" i="10"/>
  <c r="C213" i="8"/>
  <c r="A438" i="10"/>
  <c r="A402" i="10"/>
  <c r="A450" i="10"/>
  <c r="A466" i="10"/>
  <c r="A478" i="10"/>
  <c r="A483" i="10"/>
  <c r="A404" i="10"/>
  <c r="A417" i="10"/>
  <c r="A412" i="10"/>
  <c r="A444" i="10"/>
  <c r="A468" i="10"/>
  <c r="A411" i="10"/>
  <c r="C216" i="8"/>
  <c r="A448" i="10"/>
  <c r="C219" i="8"/>
  <c r="A454" i="10"/>
  <c r="A423" i="10"/>
  <c r="A445" i="10"/>
  <c r="A409" i="10"/>
  <c r="A407" i="10"/>
  <c r="A418" i="10"/>
  <c r="A405" i="10"/>
  <c r="A422" i="10"/>
  <c r="C212" i="8"/>
  <c r="A437" i="10"/>
  <c r="A439" i="10"/>
  <c r="A465" i="10"/>
  <c r="A467" i="10"/>
  <c r="A431" i="10"/>
  <c r="A464" i="10"/>
  <c r="AC366" i="10"/>
  <c r="AC365" i="10"/>
  <c r="AC364" i="10"/>
  <c r="A355" i="10"/>
  <c r="A354" i="10"/>
  <c r="A353" i="10"/>
  <c r="A352" i="10"/>
  <c r="A339" i="10"/>
  <c r="A338" i="10"/>
  <c r="A337" i="10"/>
  <c r="A332" i="10"/>
  <c r="A330" i="10"/>
  <c r="A43" i="4"/>
  <c r="A327" i="10" s="1"/>
  <c r="AV398" i="8"/>
  <c r="AZ398" i="8" s="1"/>
  <c r="AA400" i="8"/>
  <c r="AE400" i="8" s="1"/>
  <c r="AP20" i="4"/>
  <c r="AA401" i="8" s="1"/>
  <c r="AE401" i="8" s="1"/>
  <c r="AA402" i="8"/>
  <c r="AE402" i="8" s="1"/>
  <c r="AP22" i="4"/>
  <c r="AA403" i="8" s="1"/>
  <c r="AE403" i="8" s="1"/>
  <c r="AA126" i="8"/>
  <c r="AE126" i="8" s="1"/>
  <c r="AA131" i="8"/>
  <c r="AE131" i="8" s="1"/>
  <c r="AA132" i="8"/>
  <c r="AE132" i="8" s="1"/>
  <c r="AA191" i="8"/>
  <c r="AE191" i="8" s="1"/>
  <c r="AA192" i="8"/>
  <c r="AE192" i="8" s="1"/>
  <c r="AA193" i="8"/>
  <c r="AE193" i="8" s="1"/>
  <c r="AA194" i="8"/>
  <c r="AE194" i="8" s="1"/>
  <c r="AA197" i="8"/>
  <c r="AE197" i="8" s="1"/>
  <c r="BT209" i="8" s="1"/>
  <c r="AA196" i="8"/>
  <c r="AE196" i="8" s="1"/>
  <c r="AA200" i="8"/>
  <c r="AE200" i="8" s="1"/>
  <c r="AA202" i="8"/>
  <c r="AE202" i="8" s="1"/>
  <c r="AA204" i="8"/>
  <c r="AE204" i="8" s="1"/>
  <c r="AV400" i="8"/>
  <c r="AZ400" i="8" s="1"/>
  <c r="AW20" i="4"/>
  <c r="AV401" i="8" s="1"/>
  <c r="AZ401" i="8" s="1"/>
  <c r="AV402" i="8"/>
  <c r="AZ402" i="8" s="1"/>
  <c r="AW22" i="4"/>
  <c r="AV403" i="8" s="1"/>
  <c r="AZ403" i="8" s="1"/>
  <c r="BL403" i="8" s="1"/>
  <c r="BJ418" i="8" s="1"/>
  <c r="BA493" i="8" s="1"/>
  <c r="AV131" i="8"/>
  <c r="AZ131" i="8" s="1"/>
  <c r="AV132" i="8"/>
  <c r="AZ132" i="8" s="1"/>
  <c r="AV191" i="8"/>
  <c r="AZ191" i="8" s="1"/>
  <c r="AV192" i="8"/>
  <c r="AZ192" i="8" s="1"/>
  <c r="AV193" i="8"/>
  <c r="AZ193" i="8" s="1"/>
  <c r="AV194" i="8"/>
  <c r="AZ194" i="8" s="1"/>
  <c r="AV197" i="8"/>
  <c r="AZ197" i="8" s="1"/>
  <c r="AV196" i="8"/>
  <c r="AZ196" i="8" s="1"/>
  <c r="AV200" i="8"/>
  <c r="AZ200" i="8" s="1"/>
  <c r="AV202" i="8"/>
  <c r="AZ202" i="8" s="1"/>
  <c r="AV204" i="8"/>
  <c r="AZ204" i="8" s="1"/>
  <c r="A42" i="4"/>
  <c r="A326" i="10" s="1"/>
  <c r="BT211" i="8" l="1"/>
  <c r="BT210" i="8"/>
  <c r="BJ451" i="8"/>
  <c r="AU494" i="8"/>
  <c r="BF494" i="8" s="1"/>
  <c r="AA226" i="8"/>
  <c r="R487" i="8" s="1"/>
  <c r="AV226" i="8"/>
  <c r="A336" i="10"/>
  <c r="P194" i="8"/>
  <c r="W366" i="10"/>
  <c r="A317" i="10"/>
  <c r="P192" i="8"/>
  <c r="W364" i="10"/>
  <c r="A318" i="10"/>
  <c r="A322" i="10"/>
  <c r="P193" i="8"/>
  <c r="W365" i="10"/>
  <c r="C132" i="8"/>
  <c r="C127" i="8"/>
  <c r="C131" i="8"/>
  <c r="A591" i="10"/>
  <c r="BJ227" i="8" l="1"/>
  <c r="AU487" i="8"/>
  <c r="BF487" i="8" s="1"/>
  <c r="A367" i="10"/>
  <c r="C195" i="8"/>
  <c r="A364" i="10"/>
  <c r="A309" i="10"/>
  <c r="A311" i="10"/>
  <c r="C197" i="8"/>
  <c r="A368" i="10"/>
  <c r="A396" i="10"/>
  <c r="A385" i="10"/>
  <c r="A380" i="10"/>
  <c r="C208" i="8"/>
  <c r="A393" i="10"/>
  <c r="C204" i="8"/>
  <c r="A388" i="10"/>
  <c r="A395" i="10"/>
  <c r="C194" i="8"/>
  <c r="A366" i="10"/>
  <c r="A379" i="10"/>
  <c r="C203" i="8"/>
  <c r="A387" i="10"/>
  <c r="A589" i="10"/>
  <c r="A377" i="10"/>
  <c r="A390" i="10"/>
  <c r="C193" i="8"/>
  <c r="A365" i="10"/>
  <c r="A382" i="10"/>
  <c r="A374" i="10"/>
  <c r="C202" i="8"/>
  <c r="A386" i="10"/>
  <c r="C206" i="8"/>
  <c r="A391" i="10"/>
  <c r="C209" i="8"/>
  <c r="A394" i="10"/>
  <c r="A381" i="10"/>
  <c r="C199" i="8"/>
  <c r="A376" i="10"/>
  <c r="C207" i="8"/>
  <c r="A392" i="10"/>
  <c r="A375" i="10"/>
  <c r="A378" i="10"/>
  <c r="A373" i="10"/>
  <c r="A588" i="10"/>
  <c r="A383" i="10"/>
  <c r="C205" i="8"/>
  <c r="A389" i="10"/>
  <c r="A384" i="10"/>
  <c r="A372" i="10"/>
  <c r="C196" i="8"/>
  <c r="A371" i="10"/>
  <c r="C192" i="8"/>
  <c r="A370" i="10" l="1"/>
  <c r="A22" i="4"/>
  <c r="A20" i="4"/>
  <c r="C7" i="7"/>
  <c r="C401" i="8" l="1"/>
  <c r="A313" i="10"/>
  <c r="C403" i="8"/>
  <c r="A315" i="10"/>
  <c r="O75" i="8" l="1"/>
  <c r="M75" i="8"/>
  <c r="AT75" i="8"/>
  <c r="L75" i="8"/>
  <c r="AM75" i="8" s="1"/>
  <c r="AI75" i="8"/>
  <c r="AE36" i="8"/>
  <c r="P45" i="8"/>
  <c r="H45" i="8"/>
  <c r="AI45" i="8" s="1"/>
  <c r="A233" i="10"/>
  <c r="A226" i="10"/>
  <c r="A227" i="10"/>
  <c r="A237" i="10"/>
  <c r="C46" i="8"/>
  <c r="C47" i="8"/>
  <c r="C48" i="8"/>
  <c r="A108" i="10"/>
  <c r="A243" i="10"/>
  <c r="A244" i="10"/>
  <c r="A245" i="10"/>
  <c r="A246" i="10"/>
  <c r="A247" i="10"/>
  <c r="A248" i="10"/>
  <c r="A249" i="10"/>
  <c r="A250" i="10"/>
  <c r="A251" i="10"/>
  <c r="A252" i="10"/>
  <c r="A253" i="10"/>
  <c r="A254" i="10"/>
  <c r="A255" i="10"/>
  <c r="AI33" i="8"/>
  <c r="AT37" i="8"/>
  <c r="AI37" i="8"/>
  <c r="AQ15" i="8"/>
  <c r="AZ15" i="8" s="1"/>
  <c r="AT42" i="8"/>
  <c r="AI42" i="8"/>
  <c r="AQ410" i="8"/>
  <c r="AZ410" i="8" s="1"/>
  <c r="AV418" i="8" s="1"/>
  <c r="AT410" i="8"/>
  <c r="AI410" i="8"/>
  <c r="AE410" i="8"/>
  <c r="AQ35" i="8"/>
  <c r="AZ35" i="8" s="1"/>
  <c r="AQ76" i="8"/>
  <c r="AZ76" i="8" s="1"/>
  <c r="AQ19" i="8"/>
  <c r="AZ19" i="8" s="1"/>
  <c r="AT19" i="8"/>
  <c r="AI19" i="8"/>
  <c r="AE19" i="8"/>
  <c r="AQ18" i="8"/>
  <c r="AZ18" i="8" s="1"/>
  <c r="AQ20" i="8"/>
  <c r="AZ20" i="8" s="1"/>
  <c r="AQ21" i="8"/>
  <c r="AZ21" i="8" s="1"/>
  <c r="AQ22" i="8"/>
  <c r="AZ22" i="8" s="1"/>
  <c r="AQ24" i="8"/>
  <c r="AZ24" i="8" s="1"/>
  <c r="AQ26" i="8"/>
  <c r="AZ26" i="8" s="1"/>
  <c r="AQ28" i="8"/>
  <c r="AZ28" i="8" s="1"/>
  <c r="AE9" i="8"/>
  <c r="AE73" i="8"/>
  <c r="AE10" i="8"/>
  <c r="AQ9" i="8"/>
  <c r="AZ9" i="8" s="1"/>
  <c r="AQ73" i="8"/>
  <c r="AZ73" i="8" s="1"/>
  <c r="AQ10" i="8"/>
  <c r="AZ10" i="8" s="1"/>
  <c r="AT73" i="8"/>
  <c r="AI73" i="8"/>
  <c r="AT9" i="8"/>
  <c r="AT10" i="8"/>
  <c r="AE18" i="8"/>
  <c r="AE20" i="8"/>
  <c r="AE21" i="8"/>
  <c r="AE22" i="8"/>
  <c r="AE24" i="8"/>
  <c r="AE26" i="8"/>
  <c r="AE28" i="8"/>
  <c r="AE35" i="8"/>
  <c r="AE76" i="8"/>
  <c r="BK501" i="8"/>
  <c r="W502" i="8"/>
  <c r="BK502" i="8" s="1"/>
  <c r="BK505" i="8"/>
  <c r="BK506" i="8"/>
  <c r="BK509" i="8"/>
  <c r="BK510" i="8"/>
  <c r="BF502" i="8"/>
  <c r="BF505" i="8"/>
  <c r="BF506" i="8"/>
  <c r="BF509" i="8"/>
  <c r="BF510" i="8"/>
  <c r="AI7" i="8"/>
  <c r="AI498" i="8"/>
  <c r="C496" i="8"/>
  <c r="AI496" i="8" s="1"/>
  <c r="C495" i="8"/>
  <c r="AI495" i="8" s="1"/>
  <c r="C494" i="8"/>
  <c r="AI494" i="8" s="1"/>
  <c r="C493" i="8"/>
  <c r="AI493" i="8" s="1"/>
  <c r="C492" i="8"/>
  <c r="AI492" i="8" s="1"/>
  <c r="C491" i="8"/>
  <c r="AI491" i="8" s="1"/>
  <c r="C490" i="8"/>
  <c r="AI490" i="8" s="1"/>
  <c r="C489" i="8"/>
  <c r="AI489" i="8" s="1"/>
  <c r="C488" i="8"/>
  <c r="AI488" i="8" s="1"/>
  <c r="C487" i="8"/>
  <c r="AI487" i="8" s="1"/>
  <c r="C486" i="8"/>
  <c r="AI486" i="8" s="1"/>
  <c r="C485" i="8"/>
  <c r="AI485" i="8" s="1"/>
  <c r="C484" i="8"/>
  <c r="AI484" i="8" s="1"/>
  <c r="C483" i="8"/>
  <c r="AI483" i="8" s="1"/>
  <c r="C482" i="8"/>
  <c r="AI482" i="8" s="1"/>
  <c r="A496" i="8"/>
  <c r="A495" i="8"/>
  <c r="A494" i="8"/>
  <c r="A493" i="8"/>
  <c r="A492" i="8"/>
  <c r="A491" i="8"/>
  <c r="A490" i="8"/>
  <c r="A489" i="8"/>
  <c r="A488" i="8"/>
  <c r="A487" i="8"/>
  <c r="A486" i="8"/>
  <c r="A485" i="8"/>
  <c r="A484" i="8"/>
  <c r="A483" i="8"/>
  <c r="A482" i="8"/>
  <c r="AT76" i="8"/>
  <c r="AI76" i="8"/>
  <c r="AT45" i="8"/>
  <c r="AT39" i="8"/>
  <c r="AI39" i="8"/>
  <c r="AT38" i="8"/>
  <c r="AI38" i="8"/>
  <c r="AT36" i="8"/>
  <c r="AI36" i="8"/>
  <c r="AT35" i="8"/>
  <c r="AI35" i="8"/>
  <c r="AT34" i="8"/>
  <c r="AI34" i="8"/>
  <c r="AT28" i="8"/>
  <c r="AI28" i="8"/>
  <c r="AT27" i="8"/>
  <c r="AI27" i="8"/>
  <c r="AT26" i="8"/>
  <c r="AI26" i="8"/>
  <c r="AT25" i="8"/>
  <c r="AI25" i="8"/>
  <c r="AT24" i="8"/>
  <c r="AI24" i="8"/>
  <c r="AT22" i="8"/>
  <c r="AI22" i="8"/>
  <c r="AT21" i="8"/>
  <c r="AI21" i="8"/>
  <c r="AT20" i="8"/>
  <c r="AI20" i="8"/>
  <c r="AT18" i="8"/>
  <c r="AI18" i="8"/>
  <c r="AT17" i="8"/>
  <c r="AI17" i="8"/>
  <c r="AT16" i="8"/>
  <c r="AI16" i="8"/>
  <c r="AT15" i="8"/>
  <c r="AI15" i="8"/>
  <c r="AI9" i="8"/>
  <c r="AI10" i="8"/>
  <c r="A235" i="10"/>
  <c r="A236" i="10"/>
  <c r="A234" i="10"/>
  <c r="A228" i="10"/>
  <c r="A229" i="10"/>
  <c r="A230" i="10"/>
  <c r="A231" i="10"/>
  <c r="A232" i="10"/>
  <c r="A204" i="10"/>
  <c r="A205" i="10"/>
  <c r="A206" i="10"/>
  <c r="A207" i="10"/>
  <c r="A208" i="10"/>
  <c r="A209" i="10"/>
  <c r="A210" i="10"/>
  <c r="A211" i="10"/>
  <c r="A212" i="10"/>
  <c r="A213" i="10"/>
  <c r="A214" i="10"/>
  <c r="A215" i="10"/>
  <c r="A216" i="10"/>
  <c r="A217" i="10"/>
  <c r="A218" i="10"/>
  <c r="A219" i="10"/>
  <c r="A220" i="10"/>
  <c r="A221" i="10"/>
  <c r="A222" i="10"/>
  <c r="A223" i="10"/>
  <c r="A224" i="10"/>
  <c r="A225" i="10"/>
  <c r="A203" i="10"/>
  <c r="A242" i="10"/>
  <c r="A241" i="10"/>
  <c r="R226" i="3"/>
  <c r="K5" i="3"/>
  <c r="I5" i="3"/>
  <c r="AA418" i="8" l="1"/>
  <c r="R493" i="8" s="1"/>
  <c r="W493" i="8" s="1"/>
  <c r="AA11" i="8"/>
  <c r="R482" i="8" s="1"/>
  <c r="W482" i="8" s="1"/>
  <c r="C49" i="8"/>
  <c r="A92" i="10"/>
  <c r="A124" i="10"/>
  <c r="A122" i="10"/>
  <c r="A120" i="10"/>
  <c r="A110" i="10"/>
  <c r="A118" i="10"/>
  <c r="A116" i="10"/>
  <c r="A134" i="10"/>
  <c r="A128" i="10"/>
  <c r="A136" i="10"/>
  <c r="A114" i="10"/>
  <c r="A132" i="10"/>
  <c r="A126" i="10"/>
  <c r="A112" i="10"/>
  <c r="A130" i="10"/>
  <c r="A90" i="10"/>
  <c r="A75" i="10"/>
  <c r="A161" i="10"/>
  <c r="A145" i="10"/>
  <c r="A89" i="10"/>
  <c r="A82" i="10"/>
  <c r="A74" i="10"/>
  <c r="A160" i="10"/>
  <c r="A88" i="10"/>
  <c r="A81" i="10"/>
  <c r="A73" i="10"/>
  <c r="A159" i="10"/>
  <c r="A80" i="10"/>
  <c r="A86" i="10"/>
  <c r="A71" i="10"/>
  <c r="A85" i="10"/>
  <c r="A78" i="10"/>
  <c r="A147" i="10"/>
  <c r="A87" i="10"/>
  <c r="A144" i="10"/>
  <c r="A79" i="10"/>
  <c r="A70" i="10"/>
  <c r="A84" i="10"/>
  <c r="A77" i="10"/>
  <c r="A72" i="10"/>
  <c r="A91" i="10"/>
  <c r="A83" i="10"/>
  <c r="A76" i="10"/>
  <c r="A162" i="10"/>
  <c r="A146" i="10"/>
  <c r="AQ75" i="8"/>
  <c r="AZ75" i="8" s="1"/>
  <c r="F4" i="2"/>
  <c r="C45" i="8"/>
  <c r="AQ518" i="8"/>
  <c r="AQ36" i="8"/>
  <c r="AZ36" i="8" s="1"/>
  <c r="AE15" i="8"/>
  <c r="R92" i="10"/>
  <c r="W487" i="8"/>
  <c r="BK487" i="8" s="1"/>
  <c r="W491" i="8"/>
  <c r="BK491" i="8" s="1"/>
  <c r="W497" i="8"/>
  <c r="R498" i="8" s="1"/>
  <c r="AQ38" i="8"/>
  <c r="AZ38" i="8" s="1"/>
  <c r="W496" i="8"/>
  <c r="BK496" i="8" s="1"/>
  <c r="AE38" i="8"/>
  <c r="W489" i="8"/>
  <c r="BK489" i="8" s="1"/>
  <c r="W488" i="8"/>
  <c r="BK488" i="8" s="1"/>
  <c r="W490" i="8"/>
  <c r="BK490" i="8" s="1"/>
  <c r="W492" i="8"/>
  <c r="W494" i="8"/>
  <c r="BK494" i="8" s="1"/>
  <c r="A512" i="8"/>
  <c r="BJ419" i="8" l="1"/>
  <c r="AU493" i="8"/>
  <c r="BF493" i="8" s="1"/>
  <c r="AV11" i="8"/>
  <c r="BJ12" i="8" s="1"/>
  <c r="BK492" i="8"/>
  <c r="V17" i="8"/>
  <c r="BH32" i="2"/>
  <c r="BH30" i="2"/>
  <c r="AE45" i="8"/>
  <c r="BH33" i="2"/>
  <c r="BH31" i="2"/>
  <c r="A125" i="10"/>
  <c r="A111" i="10"/>
  <c r="A119" i="10"/>
  <c r="A127" i="10"/>
  <c r="A135" i="10"/>
  <c r="A121" i="10"/>
  <c r="A117" i="10"/>
  <c r="A137" i="10"/>
  <c r="A133" i="10"/>
  <c r="A129" i="10"/>
  <c r="A115" i="10"/>
  <c r="A131" i="10"/>
  <c r="A113" i="10"/>
  <c r="A123" i="10"/>
  <c r="A109" i="10"/>
  <c r="BK497" i="8"/>
  <c r="W498" i="8"/>
  <c r="BK498" i="8" s="1"/>
  <c r="AE75" i="8"/>
  <c r="BK493" i="8" l="1"/>
  <c r="AQ45" i="8"/>
  <c r="AZ45" i="8" s="1"/>
  <c r="AQ46" i="8"/>
  <c r="AZ46" i="8" s="1"/>
  <c r="AE46" i="8"/>
  <c r="AQ48" i="8"/>
  <c r="AZ48" i="8" s="1"/>
  <c r="AE48" i="8"/>
  <c r="AQ47" i="8"/>
  <c r="AZ47" i="8" s="1"/>
  <c r="AE47" i="8"/>
  <c r="AE44" i="8"/>
  <c r="AQ44" i="8"/>
  <c r="AZ44" i="8" s="1"/>
  <c r="AE43" i="8"/>
  <c r="AQ43" i="8"/>
  <c r="AZ43" i="8" s="1"/>
  <c r="AQ42" i="8"/>
  <c r="AZ42" i="8" s="1"/>
  <c r="AE42" i="8"/>
  <c r="V34" i="8"/>
  <c r="AQ16" i="8"/>
  <c r="AZ16" i="8" s="1"/>
  <c r="AE16" i="8"/>
  <c r="AU482" i="8"/>
  <c r="AQ40" i="8" l="1"/>
  <c r="AZ40" i="8" s="1"/>
  <c r="AE40" i="8"/>
  <c r="V27" i="8"/>
  <c r="AQ27" i="8" s="1"/>
  <c r="AZ27" i="8" s="1"/>
  <c r="AV136" i="8"/>
  <c r="AE87" i="8"/>
  <c r="R486" i="8" s="1"/>
  <c r="W486" i="8" s="1"/>
  <c r="BF482" i="8"/>
  <c r="AE458" i="8"/>
  <c r="AQ458" i="8"/>
  <c r="AZ458" i="8" s="1"/>
  <c r="AE457" i="8"/>
  <c r="AQ457" i="8"/>
  <c r="AZ457" i="8" s="1"/>
  <c r="AE39" i="8"/>
  <c r="AQ39" i="8"/>
  <c r="AZ39" i="8" s="1"/>
  <c r="AQ34" i="8"/>
  <c r="AZ34" i="8" s="1"/>
  <c r="AE34" i="8"/>
  <c r="BK482" i="8"/>
  <c r="AQ17" i="8"/>
  <c r="AZ17" i="8" s="1"/>
  <c r="AE17" i="8"/>
  <c r="AA136" i="8" l="1"/>
  <c r="R485" i="8" s="1"/>
  <c r="W485" i="8" s="1"/>
  <c r="BJ180" i="8"/>
  <c r="AU486" i="8"/>
  <c r="BF486" i="8" s="1"/>
  <c r="AE25" i="8"/>
  <c r="AQ25" i="8"/>
  <c r="AZ25" i="8" s="1"/>
  <c r="AE459" i="8"/>
  <c r="AQ459" i="8"/>
  <c r="AZ459" i="8" s="1"/>
  <c r="AV466" i="8" s="1"/>
  <c r="AE27" i="8"/>
  <c r="AE37" i="8"/>
  <c r="AA77" i="8" s="1"/>
  <c r="R484" i="8" s="1"/>
  <c r="AQ37" i="8"/>
  <c r="AZ37" i="8" s="1"/>
  <c r="AV77" i="8" s="1"/>
  <c r="BJ467" i="8" l="1"/>
  <c r="AU495" i="8"/>
  <c r="BF495" i="8" s="1"/>
  <c r="AA466" i="8"/>
  <c r="R495" i="8" s="1"/>
  <c r="W495" i="8" s="1"/>
  <c r="BJ137" i="8"/>
  <c r="AU485" i="8"/>
  <c r="BF485" i="8" s="1"/>
  <c r="BK486" i="8"/>
  <c r="BJ78" i="8"/>
  <c r="AU484" i="8"/>
  <c r="AA29" i="8"/>
  <c r="R483" i="8" s="1"/>
  <c r="W483" i="8" s="1"/>
  <c r="AV29" i="8"/>
  <c r="W484" i="8"/>
  <c r="R499" i="8" l="1"/>
  <c r="BK485" i="8"/>
  <c r="BJ30" i="8"/>
  <c r="BA484" i="8" s="1"/>
  <c r="AU483" i="8"/>
  <c r="BF483" i="8" s="1"/>
  <c r="BK495" i="8"/>
  <c r="BK484" i="8"/>
  <c r="BK483" i="8" l="1"/>
  <c r="BA512" i="8"/>
  <c r="AQ520" i="8" s="1"/>
  <c r="BF484" i="8"/>
  <c r="W499" i="8"/>
  <c r="AU499" i="8"/>
  <c r="W500" i="8" l="1"/>
  <c r="BF499" i="8"/>
  <c r="BK499" i="8"/>
  <c r="AQ516" i="8" l="1"/>
  <c r="AU500" i="8"/>
  <c r="BK500" i="8" s="1"/>
  <c r="BK512" i="8" s="1"/>
  <c r="W512" i="8"/>
  <c r="D68" i="29" s="1"/>
  <c r="BF500" i="8" l="1"/>
  <c r="BF512" i="8" s="1"/>
  <c r="AU512" i="8"/>
  <c r="AQ519" i="8" s="1"/>
  <c r="AQ515" i="8"/>
  <c r="AQ517" i="8" s="1"/>
  <c r="D84" i="29"/>
  <c r="D136" i="29" l="1"/>
  <c r="D133" i="29"/>
  <c r="AE39" i="9"/>
  <c r="D67" i="29"/>
  <c r="D130" i="29"/>
</calcChain>
</file>

<file path=xl/sharedStrings.xml><?xml version="1.0" encoding="utf-8"?>
<sst xmlns="http://schemas.openxmlformats.org/spreadsheetml/2006/main" count="6296" uniqueCount="2156">
  <si>
    <t>No</t>
    <phoneticPr fontId="2" type="noConversion"/>
  </si>
  <si>
    <t>Space</t>
    <phoneticPr fontId="2" type="noConversion"/>
  </si>
  <si>
    <t>Interior Design</t>
    <phoneticPr fontId="3" type="noConversion"/>
  </si>
  <si>
    <t>Basic Data</t>
    <phoneticPr fontId="3" type="noConversion"/>
  </si>
  <si>
    <t>Zircon  Design</t>
    <phoneticPr fontId="3" type="noConversion"/>
  </si>
  <si>
    <t>Construction</t>
    <phoneticPr fontId="3" type="noConversion"/>
  </si>
  <si>
    <t>Ceiling Floor Wall Materials</t>
    <phoneticPr fontId="3" type="noConversion"/>
  </si>
  <si>
    <t>Project</t>
    <phoneticPr fontId="2" type="noConversion"/>
  </si>
  <si>
    <t>Materials</t>
    <phoneticPr fontId="2" type="noConversion"/>
  </si>
  <si>
    <t>Color</t>
    <phoneticPr fontId="2" type="noConversion"/>
  </si>
  <si>
    <t>Pattrern/Model</t>
    <phoneticPr fontId="2" type="noConversion"/>
  </si>
  <si>
    <t>Brand</t>
    <phoneticPr fontId="2" type="noConversion"/>
  </si>
  <si>
    <t>Zircon  Design</t>
    <phoneticPr fontId="3" type="noConversion"/>
  </si>
  <si>
    <t>No</t>
    <phoneticPr fontId="2" type="noConversion"/>
  </si>
  <si>
    <t>Pattrern/Model</t>
    <phoneticPr fontId="2" type="noConversion"/>
  </si>
  <si>
    <t>Project</t>
    <phoneticPr fontId="2" type="noConversion"/>
  </si>
  <si>
    <t>Quanitity</t>
    <phoneticPr fontId="2" type="noConversion"/>
  </si>
  <si>
    <t>Unit</t>
    <phoneticPr fontId="2" type="noConversion"/>
  </si>
  <si>
    <t>Unit Price</t>
    <phoneticPr fontId="2" type="noConversion"/>
  </si>
  <si>
    <t>Amount</t>
    <phoneticPr fontId="2" type="noConversion"/>
  </si>
  <si>
    <t>Date</t>
    <phoneticPr fontId="2" type="noConversion"/>
  </si>
  <si>
    <t>Payment</t>
    <phoneticPr fontId="2" type="noConversion"/>
  </si>
  <si>
    <t>Amount Be Oaid</t>
    <phoneticPr fontId="2" type="noConversion"/>
  </si>
  <si>
    <t>=</t>
    <phoneticPr fontId="2" type="noConversion"/>
  </si>
  <si>
    <t>RAD/RAC-80NB</t>
    <phoneticPr fontId="2" type="noConversion"/>
  </si>
  <si>
    <t>RAD/RAC-71NB</t>
    <phoneticPr fontId="2" type="noConversion"/>
  </si>
  <si>
    <t>RAD/RAC-63NB</t>
    <phoneticPr fontId="2" type="noConversion"/>
  </si>
  <si>
    <t>RAD/RAC-50NB</t>
    <phoneticPr fontId="2" type="noConversion"/>
  </si>
  <si>
    <t>RAD/RAC-40NB</t>
    <phoneticPr fontId="2" type="noConversion"/>
  </si>
  <si>
    <t>RAD/RAC-36NB</t>
    <phoneticPr fontId="2" type="noConversion"/>
  </si>
  <si>
    <t>RAD/RAC-28NB</t>
    <phoneticPr fontId="2" type="noConversion"/>
  </si>
  <si>
    <t>RAD/RAC-22NB</t>
    <phoneticPr fontId="2" type="noConversion"/>
  </si>
  <si>
    <t>RAD/RAC-80JB</t>
    <phoneticPr fontId="2" type="noConversion"/>
  </si>
  <si>
    <t>RAD/RAC-71JB</t>
    <phoneticPr fontId="2" type="noConversion"/>
  </si>
  <si>
    <t>RAD/RAC-63JB</t>
    <phoneticPr fontId="2" type="noConversion"/>
  </si>
  <si>
    <t>RAD/RAC-50JB</t>
    <phoneticPr fontId="2" type="noConversion"/>
  </si>
  <si>
    <t>RAD/RAC-40JB</t>
    <phoneticPr fontId="2" type="noConversion"/>
  </si>
  <si>
    <t>RAD/RAC-36JB</t>
    <phoneticPr fontId="2" type="noConversion"/>
  </si>
  <si>
    <t>RAD/RAC-28JB</t>
    <phoneticPr fontId="2" type="noConversion"/>
  </si>
  <si>
    <t>RAD/RAC-22JB</t>
    <phoneticPr fontId="2" type="noConversion"/>
  </si>
  <si>
    <t>RAS/RAC-80NB</t>
    <phoneticPr fontId="2" type="noConversion"/>
  </si>
  <si>
    <t>RAS/RAC-71NB</t>
    <phoneticPr fontId="2" type="noConversion"/>
  </si>
  <si>
    <t>RAS/RAC-63NB</t>
    <phoneticPr fontId="2" type="noConversion"/>
  </si>
  <si>
    <t>RAS/RAC-50NB</t>
    <phoneticPr fontId="2" type="noConversion"/>
  </si>
  <si>
    <t>RAS/RAC-36NB</t>
    <phoneticPr fontId="2" type="noConversion"/>
  </si>
  <si>
    <t>RAS/RAC-28NB</t>
    <phoneticPr fontId="2" type="noConversion"/>
  </si>
  <si>
    <t>RAS/RAC-22NB</t>
    <phoneticPr fontId="2" type="noConversion"/>
  </si>
  <si>
    <t>RAS/RAC-40NB</t>
    <phoneticPr fontId="2" type="noConversion"/>
  </si>
  <si>
    <t>Commission Contrace</t>
    <phoneticPr fontId="3" type="noConversion"/>
  </si>
  <si>
    <t>Interior Design</t>
    <phoneticPr fontId="3" type="noConversion"/>
  </si>
  <si>
    <t>Zircon  Design</t>
    <phoneticPr fontId="3" type="noConversion"/>
  </si>
  <si>
    <t>Commission Area</t>
    <phoneticPr fontId="3" type="noConversion"/>
  </si>
  <si>
    <t>No</t>
    <phoneticPr fontId="2" type="noConversion"/>
  </si>
  <si>
    <t>Level</t>
    <phoneticPr fontId="2" type="noConversion"/>
  </si>
  <si>
    <t>Space</t>
    <phoneticPr fontId="2" type="noConversion"/>
  </si>
  <si>
    <t>V023</t>
    <phoneticPr fontId="2" type="noConversion"/>
  </si>
  <si>
    <t>Unit Price</t>
    <phoneticPr fontId="2" type="noConversion"/>
  </si>
  <si>
    <t>Unit Price</t>
    <phoneticPr fontId="2" type="noConversion"/>
  </si>
  <si>
    <t>Disconts</t>
    <phoneticPr fontId="2" type="noConversion"/>
  </si>
  <si>
    <t>Cots</t>
    <phoneticPr fontId="2" type="noConversion"/>
  </si>
  <si>
    <t>List Price</t>
    <phoneticPr fontId="2" type="noConversion"/>
  </si>
  <si>
    <t>Cots Disconts</t>
    <phoneticPr fontId="2" type="noConversion"/>
  </si>
  <si>
    <t>Explanation</t>
    <phoneticPr fontId="2" type="noConversion"/>
  </si>
  <si>
    <t>Budget Reapportionment</t>
    <phoneticPr fontId="3" type="noConversion"/>
  </si>
  <si>
    <t>Project</t>
    <phoneticPr fontId="2" type="noConversion"/>
  </si>
  <si>
    <t>Details</t>
    <phoneticPr fontId="2" type="noConversion"/>
  </si>
  <si>
    <t>NT$</t>
    <phoneticPr fontId="6" type="noConversion"/>
  </si>
  <si>
    <t>Material Specification</t>
    <phoneticPr fontId="3" type="noConversion"/>
  </si>
  <si>
    <t>SUS304</t>
    <phoneticPr fontId="2" type="noConversion"/>
  </si>
  <si>
    <t>PVC</t>
    <phoneticPr fontId="2" type="noConversion"/>
  </si>
  <si>
    <t>F54321</t>
    <phoneticPr fontId="2" type="noConversion"/>
  </si>
  <si>
    <t>G54321</t>
    <phoneticPr fontId="2" type="noConversion"/>
  </si>
  <si>
    <t>E1-V313</t>
    <phoneticPr fontId="2" type="noConversion"/>
  </si>
  <si>
    <t>LJ</t>
    <phoneticPr fontId="2" type="noConversion"/>
  </si>
  <si>
    <t>K&amp;B</t>
    <phoneticPr fontId="2" type="noConversion"/>
  </si>
  <si>
    <t>F7840S-4</t>
    <phoneticPr fontId="2" type="noConversion"/>
  </si>
  <si>
    <t>ABS</t>
    <phoneticPr fontId="2" type="noConversion"/>
  </si>
  <si>
    <t>D-2295</t>
    <phoneticPr fontId="2" type="noConversion"/>
  </si>
  <si>
    <t>S100</t>
    <phoneticPr fontId="2" type="noConversion"/>
  </si>
  <si>
    <t>ST1080B</t>
    <phoneticPr fontId="2" type="noConversion"/>
  </si>
  <si>
    <t>ST1425</t>
    <phoneticPr fontId="2" type="noConversion"/>
  </si>
  <si>
    <t>ST1010B</t>
    <phoneticPr fontId="2" type="noConversion"/>
  </si>
  <si>
    <t>3100C</t>
    <phoneticPr fontId="2" type="noConversion"/>
  </si>
  <si>
    <t>Materials Data 1</t>
    <phoneticPr fontId="3" type="noConversion"/>
  </si>
  <si>
    <t>鋯  京  設  計</t>
    <phoneticPr fontId="2" type="noConversion"/>
  </si>
  <si>
    <t>室內設計</t>
    <phoneticPr fontId="3" type="noConversion"/>
  </si>
  <si>
    <t>委託合約書</t>
    <phoneticPr fontId="3" type="noConversion"/>
  </si>
  <si>
    <t>鋯  京  設  計</t>
    <phoneticPr fontId="2" type="noConversion"/>
  </si>
  <si>
    <t>裝修工程</t>
    <phoneticPr fontId="3" type="noConversion"/>
  </si>
  <si>
    <t>專案名稱：</t>
    <phoneticPr fontId="3" type="noConversion"/>
  </si>
  <si>
    <t>建材規格</t>
    <phoneticPr fontId="3" type="noConversion"/>
  </si>
  <si>
    <t>追加減帳</t>
    <phoneticPr fontId="3" type="noConversion"/>
  </si>
  <si>
    <t>工程施作範圍</t>
    <phoneticPr fontId="3" type="noConversion"/>
  </si>
  <si>
    <t>選材資料2</t>
    <phoneticPr fontId="3" type="noConversion"/>
  </si>
  <si>
    <t>選材資料1</t>
    <phoneticPr fontId="3" type="noConversion"/>
  </si>
  <si>
    <t>天地壁建材</t>
    <phoneticPr fontId="3" type="noConversion"/>
  </si>
  <si>
    <t>附錄一</t>
    <phoneticPr fontId="3" type="noConversion"/>
  </si>
  <si>
    <t>Construction Area</t>
    <phoneticPr fontId="2" type="noConversion"/>
  </si>
  <si>
    <t>附錄二</t>
    <phoneticPr fontId="3" type="noConversion"/>
  </si>
  <si>
    <t>預算明細</t>
    <phoneticPr fontId="3" type="noConversion"/>
  </si>
  <si>
    <t>5295_8cm</t>
    <phoneticPr fontId="2" type="noConversion"/>
  </si>
  <si>
    <t>Level/Space</t>
    <phoneticPr fontId="2" type="noConversion"/>
  </si>
  <si>
    <t>Appendix#2</t>
    <phoneticPr fontId="3" type="noConversion"/>
  </si>
  <si>
    <t>Appendix#1</t>
    <phoneticPr fontId="3" type="noConversion"/>
  </si>
  <si>
    <t xml:space="preserve"> H=</t>
    <phoneticPr fontId="2" type="noConversion"/>
  </si>
  <si>
    <t xml:space="preserve"> </t>
    <phoneticPr fontId="2" type="noConversion"/>
  </si>
  <si>
    <t>RDS0451- CS</t>
    <phoneticPr fontId="7" type="noConversion"/>
  </si>
  <si>
    <t>JEAS00</t>
    <phoneticPr fontId="7" type="noConversion"/>
  </si>
  <si>
    <t>610N</t>
    <phoneticPr fontId="7" type="noConversion"/>
  </si>
  <si>
    <t>YLV47+LK01</t>
    <phoneticPr fontId="7" type="noConversion"/>
  </si>
  <si>
    <t>J-HOME</t>
    <phoneticPr fontId="2" type="noConversion"/>
  </si>
  <si>
    <t>EVER</t>
    <phoneticPr fontId="2" type="noConversion"/>
  </si>
  <si>
    <t>Y/LK-07</t>
    <phoneticPr fontId="2" type="noConversion"/>
  </si>
  <si>
    <t>m</t>
    <phoneticPr fontId="2" type="noConversion"/>
  </si>
  <si>
    <t>E1-V313</t>
    <phoneticPr fontId="2" type="noConversion"/>
  </si>
  <si>
    <t>BLUM</t>
    <phoneticPr fontId="2" type="noConversion"/>
  </si>
  <si>
    <t>ART</t>
    <phoneticPr fontId="2" type="noConversion"/>
  </si>
  <si>
    <t>AMP</t>
    <phoneticPr fontId="6" type="noConversion"/>
  </si>
  <si>
    <t>PVC-PVC</t>
    <phoneticPr fontId="2" type="noConversion"/>
  </si>
  <si>
    <t>NEX-302</t>
    <phoneticPr fontId="2" type="noConversion"/>
  </si>
  <si>
    <t>NEX-102</t>
    <phoneticPr fontId="2" type="noConversion"/>
  </si>
  <si>
    <t>15A</t>
    <phoneticPr fontId="2" type="noConversion"/>
  </si>
  <si>
    <t>Panasonic</t>
    <phoneticPr fontId="2" type="noConversion"/>
  </si>
  <si>
    <t>Combo</t>
    <phoneticPr fontId="2" type="noConversion"/>
  </si>
  <si>
    <t>Panasonic</t>
    <phoneticPr fontId="2" type="noConversion"/>
  </si>
  <si>
    <t>Osram</t>
    <phoneticPr fontId="6" type="noConversion"/>
  </si>
  <si>
    <t>QT 1*14~35/100~240JA</t>
    <phoneticPr fontId="2" type="noConversion"/>
  </si>
  <si>
    <t>HDMI-5MX</t>
    <phoneticPr fontId="2" type="noConversion"/>
  </si>
  <si>
    <t>CDSB03LS</t>
    <phoneticPr fontId="6" type="noConversion"/>
  </si>
  <si>
    <t>CAB15121P</t>
    <phoneticPr fontId="6" type="noConversion"/>
  </si>
  <si>
    <t>m</t>
    <phoneticPr fontId="2" type="noConversion"/>
  </si>
  <si>
    <t>成本估算</t>
    <phoneticPr fontId="6" type="noConversion"/>
  </si>
  <si>
    <t>Project</t>
    <phoneticPr fontId="6" type="noConversion"/>
  </si>
  <si>
    <t>L19</t>
    <phoneticPr fontId="2" type="noConversion"/>
  </si>
  <si>
    <t>BRANT</t>
    <phoneticPr fontId="6" type="noConversion"/>
  </si>
  <si>
    <t>BRANT=8500 ENJOY=8000 URGOHUMAN=16000</t>
    <phoneticPr fontId="6" type="noConversion"/>
  </si>
  <si>
    <t>URGOHOMAN</t>
    <phoneticPr fontId="6" type="noConversion"/>
  </si>
  <si>
    <t>Queen Size</t>
    <phoneticPr fontId="2" type="noConversion"/>
  </si>
  <si>
    <t>Single Size</t>
    <phoneticPr fontId="2" type="noConversion"/>
  </si>
  <si>
    <t>建材異動清單</t>
    <phoneticPr fontId="3" type="noConversion"/>
  </si>
  <si>
    <t>Material Changing List</t>
    <phoneticPr fontId="6" type="noConversion"/>
  </si>
  <si>
    <t>0939-099-888</t>
    <phoneticPr fontId="6" type="noConversion"/>
  </si>
  <si>
    <t>(700)</t>
    <phoneticPr fontId="6" type="noConversion"/>
  </si>
  <si>
    <t>(013)</t>
    <phoneticPr fontId="6" type="noConversion"/>
  </si>
  <si>
    <t>(009)</t>
    <phoneticPr fontId="6" type="noConversion"/>
  </si>
  <si>
    <t>(007)</t>
    <phoneticPr fontId="6" type="noConversion"/>
  </si>
  <si>
    <t>(822)</t>
    <phoneticPr fontId="6" type="noConversion"/>
  </si>
  <si>
    <t>(012)</t>
    <phoneticPr fontId="6" type="noConversion"/>
  </si>
  <si>
    <t>(008)</t>
    <phoneticPr fontId="6" type="noConversion"/>
  </si>
  <si>
    <t>(004)</t>
    <phoneticPr fontId="6" type="noConversion"/>
  </si>
  <si>
    <t>(808)</t>
    <phoneticPr fontId="6" type="noConversion"/>
  </si>
  <si>
    <t>(103)</t>
    <phoneticPr fontId="6" type="noConversion"/>
  </si>
  <si>
    <t>Ray</t>
    <phoneticPr fontId="6" type="noConversion"/>
  </si>
  <si>
    <t>0928-126-204</t>
    <phoneticPr fontId="6" type="noConversion"/>
  </si>
  <si>
    <t>May</t>
    <phoneticPr fontId="6" type="noConversion"/>
  </si>
  <si>
    <t>HD-42</t>
    <phoneticPr fontId="2" type="noConversion"/>
  </si>
  <si>
    <t>Day&amp;Day</t>
  </si>
  <si>
    <t>Day&amp;Day</t>
    <phoneticPr fontId="6" type="noConversion"/>
  </si>
  <si>
    <t>K&amp;B</t>
    <phoneticPr fontId="6" type="noConversion"/>
  </si>
  <si>
    <t>木作天花品牌規格單價項目清單</t>
    <phoneticPr fontId="6" type="noConversion"/>
  </si>
  <si>
    <t>每片單價</t>
    <phoneticPr fontId="2" type="noConversion"/>
  </si>
  <si>
    <t>參數A</t>
    <phoneticPr fontId="2" type="noConversion"/>
  </si>
  <si>
    <t>參數B</t>
    <phoneticPr fontId="2" type="noConversion"/>
  </si>
  <si>
    <t>備料片數</t>
    <phoneticPr fontId="2" type="noConversion"/>
  </si>
  <si>
    <t>Unit Price</t>
  </si>
  <si>
    <t>Parameters A</t>
    <phoneticPr fontId="2" type="noConversion"/>
  </si>
  <si>
    <t>Parameters B</t>
    <phoneticPr fontId="2" type="noConversion"/>
  </si>
  <si>
    <t>Quanitity</t>
    <phoneticPr fontId="2" type="noConversion"/>
  </si>
  <si>
    <t>地坪鋪設30*30地磚</t>
  </si>
  <si>
    <t>地坪鋪設20*20地磚</t>
  </si>
  <si>
    <t>牆面鋪設30*60壁磚</t>
  </si>
  <si>
    <t>數量</t>
    <phoneticPr fontId="2" type="noConversion"/>
  </si>
  <si>
    <t>地坪鋪設大理石</t>
    <phoneticPr fontId="6" type="noConversion"/>
  </si>
  <si>
    <t>天然石材</t>
    <phoneticPr fontId="2" type="noConversion"/>
  </si>
  <si>
    <t>地坪鋪設花崗石</t>
    <phoneticPr fontId="6" type="noConversion"/>
  </si>
  <si>
    <t>牆面滿鋪大理石</t>
    <phoneticPr fontId="6" type="noConversion"/>
  </si>
  <si>
    <t>牆面滿鋪花崗石</t>
    <phoneticPr fontId="6" type="noConversion"/>
  </si>
  <si>
    <t>踢腳板清單</t>
    <phoneticPr fontId="6" type="noConversion"/>
  </si>
  <si>
    <t>實心PVC踢腳板</t>
  </si>
  <si>
    <t>實心PVC踢腳板</t>
    <phoneticPr fontId="6" type="noConversion"/>
  </si>
  <si>
    <t>兩件式木皮踢腳板</t>
    <phoneticPr fontId="6" type="noConversion"/>
  </si>
  <si>
    <t>PVC壓花</t>
    <phoneticPr fontId="2" type="noConversion"/>
  </si>
  <si>
    <t>天然木皮</t>
    <phoneticPr fontId="2" type="noConversion"/>
  </si>
  <si>
    <t>五上 F.UP</t>
    <phoneticPr fontId="6" type="noConversion"/>
  </si>
  <si>
    <t>安怡</t>
    <phoneticPr fontId="6" type="noConversion"/>
  </si>
  <si>
    <t>踢腳板單價清單</t>
    <phoneticPr fontId="6" type="noConversion"/>
  </si>
  <si>
    <t>單價</t>
    <phoneticPr fontId="7" type="noConversion"/>
  </si>
  <si>
    <t>辦公室門把清單</t>
    <phoneticPr fontId="2" type="noConversion"/>
  </si>
  <si>
    <t>成本價</t>
    <phoneticPr fontId="7" type="noConversion"/>
  </si>
  <si>
    <t>烤漆浪板屋頂含骨料</t>
    <phoneticPr fontId="2" type="noConversion"/>
  </si>
  <si>
    <t>鐵皮屋選項</t>
    <phoneticPr fontId="2" type="noConversion"/>
  </si>
  <si>
    <t>盛餘</t>
    <phoneticPr fontId="2" type="noConversion"/>
  </si>
  <si>
    <t>計價資訊</t>
    <phoneticPr fontId="2" type="noConversion"/>
  </si>
  <si>
    <t>鐵皮屋品牌規格單價項目清單</t>
    <phoneticPr fontId="6" type="noConversion"/>
  </si>
  <si>
    <t>MAPEI KERAPOXY</t>
    <phoneticPr fontId="6" type="noConversion"/>
  </si>
  <si>
    <t>彈性樹脂+水泥</t>
  </si>
  <si>
    <t>計價資訊</t>
    <phoneticPr fontId="2" type="noConversion"/>
  </si>
  <si>
    <t>單價</t>
    <phoneticPr fontId="2" type="noConversion"/>
  </si>
  <si>
    <t>防水品牌規格單價項目清單</t>
    <phoneticPr fontId="6" type="noConversion"/>
  </si>
  <si>
    <t>工程項目</t>
    <phoneticPr fontId="2" type="noConversion"/>
  </si>
  <si>
    <t>材料名稱</t>
    <phoneticPr fontId="2" type="noConversion"/>
  </si>
  <si>
    <t>彈性防水層施作</t>
    <phoneticPr fontId="2" type="noConversion"/>
  </si>
  <si>
    <t>鏝塗式</t>
    <phoneticPr fontId="2" type="noConversion"/>
  </si>
  <si>
    <t>塗刷式</t>
    <phoneticPr fontId="2" type="noConversion"/>
  </si>
  <si>
    <t>馬貝</t>
    <phoneticPr fontId="2" type="noConversion"/>
  </si>
  <si>
    <t>金星</t>
    <phoneticPr fontId="2" type="noConversion"/>
  </si>
  <si>
    <t>#331MAPELASTIC</t>
    <phoneticPr fontId="2" type="noConversion"/>
  </si>
  <si>
    <t>門把門鎖品牌規格顏色單價項目清單</t>
    <phoneticPr fontId="6" type="noConversion"/>
  </si>
  <si>
    <t>完工後維修請款清單</t>
    <phoneticPr fontId="3" type="noConversion"/>
  </si>
  <si>
    <t>Budget Of Services After Completion</t>
    <phoneticPr fontId="3" type="noConversion"/>
  </si>
  <si>
    <t>Date</t>
    <phoneticPr fontId="2" type="noConversion"/>
  </si>
  <si>
    <t>m</t>
  </si>
  <si>
    <t>木地板 抿石子/每片單價填入0</t>
    <phoneticPr fontId="2" type="noConversion"/>
  </si>
  <si>
    <t>SWF20</t>
    <phoneticPr fontId="2" type="noConversion"/>
  </si>
  <si>
    <t>Panasonic</t>
    <phoneticPr fontId="6" type="noConversion"/>
  </si>
  <si>
    <t>ST1010B</t>
    <phoneticPr fontId="6" type="noConversion"/>
  </si>
  <si>
    <t>屋頂烤漆浪板更新</t>
    <phoneticPr fontId="2" type="noConversion"/>
  </si>
  <si>
    <t>Materials Data 2</t>
    <phoneticPr fontId="3" type="noConversion"/>
  </si>
  <si>
    <t>54173921</t>
    <phoneticPr fontId="2" type="noConversion"/>
  </si>
  <si>
    <t>F120888677</t>
    <phoneticPr fontId="2" type="noConversion"/>
  </si>
  <si>
    <t>m</t>
    <phoneticPr fontId="2" type="noConversion"/>
  </si>
  <si>
    <t>樓板高</t>
    <phoneticPr fontId="2" type="noConversion"/>
  </si>
  <si>
    <t>新砌牆</t>
    <phoneticPr fontId="2" type="noConversion"/>
  </si>
  <si>
    <t>地面貼瓷磚(不貼=0/貼=1)</t>
  </si>
  <si>
    <t>室內公共空間_壁面非瓷磚(無該空間配置整列刪除或更名，勿保留不存在的空間名稱)</t>
  </si>
  <si>
    <t>牆面貼瓷磚(不貼=0/貼=1)</t>
  </si>
  <si>
    <t>砌新牆</t>
    <phoneticPr fontId="2" type="noConversion"/>
  </si>
  <si>
    <t>㎡</t>
    <phoneticPr fontId="2" type="noConversion"/>
  </si>
  <si>
    <t>全室地壁磚貼磚、砌牆、打底、粉光數量統計</t>
    <phoneticPr fontId="2" type="noConversion"/>
  </si>
  <si>
    <t>牆面積</t>
    <phoneticPr fontId="2" type="noConversion"/>
  </si>
  <si>
    <t>壁</t>
    <phoneticPr fontId="2" type="noConversion"/>
  </si>
  <si>
    <t>天</t>
    <phoneticPr fontId="2" type="noConversion"/>
  </si>
  <si>
    <t>牆週長</t>
    <phoneticPr fontId="2" type="noConversion"/>
  </si>
  <si>
    <t>天花漆</t>
    <phoneticPr fontId="2" type="noConversion"/>
  </si>
  <si>
    <t>牆面漆</t>
    <phoneticPr fontId="2" type="noConversion"/>
  </si>
  <si>
    <t>油漆粉刷等級</t>
    <phoneticPr fontId="6" type="noConversion"/>
  </si>
  <si>
    <t>工程清單</t>
    <phoneticPr fontId="6" type="noConversion"/>
  </si>
  <si>
    <t>全室油漆粉刷等級設定</t>
    <phoneticPr fontId="2" type="noConversion"/>
  </si>
  <si>
    <t>AMOSIZHUANG</t>
    <phoneticPr fontId="6" type="noConversion"/>
  </si>
  <si>
    <r>
      <t>3</t>
    </r>
    <r>
      <rPr>
        <sz val="12"/>
        <rFont val="新細明體"/>
        <family val="3"/>
        <charset val="129"/>
      </rPr>
      <t>㎥</t>
    </r>
    <phoneticPr fontId="6" type="noConversion"/>
  </si>
  <si>
    <t>電視壁掛架含安裝</t>
    <phoneticPr fontId="2" type="noConversion"/>
  </si>
  <si>
    <t>衛生間</t>
    <phoneticPr fontId="7" type="noConversion"/>
  </si>
  <si>
    <t>防水工事等級設定</t>
    <phoneticPr fontId="2" type="noConversion"/>
  </si>
  <si>
    <t>附錄六</t>
    <phoneticPr fontId="3" type="noConversion"/>
  </si>
  <si>
    <t>Appendix#6</t>
    <phoneticPr fontId="3" type="noConversion"/>
  </si>
  <si>
    <t>附錄五</t>
    <phoneticPr fontId="3" type="noConversion"/>
  </si>
  <si>
    <t>Appendix#5</t>
    <phoneticPr fontId="3" type="noConversion"/>
  </si>
  <si>
    <t>附錄四</t>
    <phoneticPr fontId="3" type="noConversion"/>
  </si>
  <si>
    <t>Appendix#4</t>
    <phoneticPr fontId="3" type="noConversion"/>
  </si>
  <si>
    <t>附錄三</t>
    <phoneticPr fontId="3" type="noConversion"/>
  </si>
  <si>
    <t>Appendix#3</t>
    <phoneticPr fontId="3" type="noConversion"/>
  </si>
  <si>
    <t>B&amp;Q</t>
    <phoneticPr fontId="6" type="noConversion"/>
  </si>
  <si>
    <t>家電空調視聽設備</t>
    <phoneticPr fontId="6" type="noConversion"/>
  </si>
  <si>
    <t>代訂製訂購家具項目</t>
    <phoneticPr fontId="6" type="noConversion"/>
  </si>
  <si>
    <t>居家配件、五金項目</t>
    <phoneticPr fontId="6" type="noConversion"/>
  </si>
  <si>
    <t>Budget Details</t>
    <phoneticPr fontId="3" type="noConversion"/>
  </si>
  <si>
    <t>Advance Details</t>
    <phoneticPr fontId="3" type="noConversion"/>
  </si>
  <si>
    <t>家具家電墊付款</t>
    <phoneticPr fontId="3" type="noConversion"/>
  </si>
  <si>
    <t>燈具</t>
    <phoneticPr fontId="6" type="noConversion"/>
  </si>
  <si>
    <t>松山</t>
    <phoneticPr fontId="2" type="noConversion"/>
  </si>
  <si>
    <t>一</t>
    <phoneticPr fontId="2" type="noConversion"/>
  </si>
  <si>
    <t>A123456789</t>
    <phoneticPr fontId="2" type="noConversion"/>
  </si>
  <si>
    <t>1/4HP=KQ-200N=9000    1/2HP=KQ-400N=10500</t>
    <phoneticPr fontId="6" type="noConversion"/>
  </si>
  <si>
    <t>地坪台製超耐磨地板</t>
    <phoneticPr fontId="2" type="noConversion"/>
  </si>
  <si>
    <t>地坪德製超耐磨地板</t>
    <phoneticPr fontId="2" type="noConversion"/>
  </si>
  <si>
    <t>鋁固定式百葉窗</t>
    <phoneticPr fontId="6" type="noConversion"/>
  </si>
  <si>
    <t>丹頂鶴</t>
    <phoneticPr fontId="6" type="noConversion"/>
  </si>
  <si>
    <t>隱形防盜鐵窗</t>
    <phoneticPr fontId="6" type="noConversion"/>
  </si>
  <si>
    <t>不銹鋼索</t>
    <phoneticPr fontId="6" type="noConversion"/>
  </si>
  <si>
    <t>軒房間</t>
    <phoneticPr fontId="6" type="noConversion"/>
  </si>
  <si>
    <t>水平門把附鎖</t>
    <phoneticPr fontId="6" type="noConversion"/>
  </si>
  <si>
    <t>空心門把</t>
    <phoneticPr fontId="2" type="noConversion"/>
  </si>
  <si>
    <t>九宏</t>
    <phoneticPr fontId="2" type="noConversion"/>
  </si>
  <si>
    <t>JB2BN00</t>
    <phoneticPr fontId="6" type="noConversion"/>
  </si>
  <si>
    <t>黑</t>
    <phoneticPr fontId="6" type="noConversion"/>
  </si>
  <si>
    <t>實心門把</t>
    <phoneticPr fontId="2" type="noConversion"/>
  </si>
  <si>
    <t>162-N+LS5-N</t>
    <phoneticPr fontId="6" type="noConversion"/>
  </si>
  <si>
    <t>銀</t>
    <phoneticPr fontId="6" type="noConversion"/>
  </si>
  <si>
    <t>水平門把暨輔助鎖</t>
    <phoneticPr fontId="2" type="noConversion"/>
  </si>
  <si>
    <t>無</t>
    <phoneticPr fontId="2" type="noConversion"/>
  </si>
  <si>
    <t>磁吸式</t>
    <phoneticPr fontId="2" type="noConversion"/>
  </si>
  <si>
    <t>玄關</t>
    <phoneticPr fontId="2" type="noConversion"/>
  </si>
  <si>
    <t>陽台</t>
    <phoneticPr fontId="2" type="noConversion"/>
  </si>
  <si>
    <t>玄關門門擋</t>
    <phoneticPr fontId="2" type="noConversion"/>
  </si>
  <si>
    <t>華冠</t>
    <phoneticPr fontId="6" type="noConversion"/>
  </si>
  <si>
    <t>810N</t>
    <phoneticPr fontId="6" type="noConversion"/>
  </si>
  <si>
    <t>大金壁掛冷暖_R32經典系列</t>
    <phoneticPr fontId="6" type="noConversion"/>
  </si>
  <si>
    <t>大金</t>
    <phoneticPr fontId="6" type="noConversion"/>
  </si>
  <si>
    <t>RHF/FTHF20RVLT</t>
    <phoneticPr fontId="6" type="noConversion"/>
  </si>
  <si>
    <t>RHF/FTHF25RVLT</t>
    <phoneticPr fontId="6" type="noConversion"/>
  </si>
  <si>
    <t>RHF/FTHF30RVLT</t>
    <phoneticPr fontId="6" type="noConversion"/>
  </si>
  <si>
    <t>RHF/FTHF40RVLT</t>
    <phoneticPr fontId="6" type="noConversion"/>
  </si>
  <si>
    <t>RHF/FTHF50RVLT</t>
    <phoneticPr fontId="6" type="noConversion"/>
  </si>
  <si>
    <t>RXV/FDXV71RVLT</t>
    <phoneticPr fontId="6" type="noConversion"/>
  </si>
  <si>
    <t>RXV/FDXV60RVLT</t>
    <phoneticPr fontId="6" type="noConversion"/>
  </si>
  <si>
    <t>RXV/FDXV50RVLT</t>
    <phoneticPr fontId="6" type="noConversion"/>
  </si>
  <si>
    <t>RXV/FDXV41RVLT</t>
    <phoneticPr fontId="6" type="noConversion"/>
  </si>
  <si>
    <t>RXV/FDXV36RVLT</t>
    <phoneticPr fontId="6" type="noConversion"/>
  </si>
  <si>
    <t>RXV/FDXV28RVLT</t>
    <phoneticPr fontId="6" type="noConversion"/>
  </si>
  <si>
    <t>RXV/FDXV22RVLT</t>
    <phoneticPr fontId="6" type="noConversion"/>
  </si>
  <si>
    <t>設計委託合約書</t>
    <phoneticPr fontId="6" type="noConversion"/>
  </si>
  <si>
    <t>工程委託合約書</t>
    <phoneticPr fontId="6" type="noConversion"/>
  </si>
  <si>
    <t>鋯 京 設 計</t>
    <phoneticPr fontId="6" type="noConversion"/>
  </si>
  <si>
    <t>項次</t>
    <phoneticPr fontId="2" type="noConversion"/>
  </si>
  <si>
    <t>空間</t>
    <phoneticPr fontId="2" type="noConversion"/>
  </si>
  <si>
    <t>規格/型號</t>
    <phoneticPr fontId="2" type="noConversion"/>
  </si>
  <si>
    <t>單位</t>
    <phoneticPr fontId="2" type="noConversion"/>
  </si>
  <si>
    <t>小計</t>
    <phoneticPr fontId="2" type="noConversion"/>
  </si>
  <si>
    <t>支付日期</t>
    <phoneticPr fontId="2" type="noConversion"/>
  </si>
  <si>
    <t>支付項目</t>
    <phoneticPr fontId="2" type="noConversion"/>
  </si>
  <si>
    <t>支付金額</t>
    <phoneticPr fontId="2" type="noConversion"/>
  </si>
  <si>
    <t>保護暨假設工程</t>
    <phoneticPr fontId="2" type="noConversion"/>
  </si>
  <si>
    <t>成本計算</t>
    <phoneticPr fontId="2" type="noConversion"/>
  </si>
  <si>
    <t>已支付廠商貨款記錄</t>
    <phoneticPr fontId="2" type="noConversion"/>
  </si>
  <si>
    <t>三層式防護</t>
    <phoneticPr fontId="2" type="noConversion"/>
  </si>
  <si>
    <t>式</t>
    <phoneticPr fontId="2" type="noConversion"/>
  </si>
  <si>
    <t>訂金</t>
    <phoneticPr fontId="2" type="noConversion"/>
  </si>
  <si>
    <t>電梯內部</t>
    <phoneticPr fontId="2" type="noConversion"/>
  </si>
  <si>
    <t>全室</t>
    <phoneticPr fontId="2" type="noConversion"/>
  </si>
  <si>
    <t>地磚保護工事</t>
    <phoneticPr fontId="2" type="noConversion"/>
  </si>
  <si>
    <t>㎝</t>
    <phoneticPr fontId="2" type="noConversion"/>
  </si>
  <si>
    <t>樘</t>
    <phoneticPr fontId="2" type="noConversion"/>
  </si>
  <si>
    <t>總計金額</t>
    <phoneticPr fontId="2" type="noConversion"/>
  </si>
  <si>
    <t>成本總計</t>
    <phoneticPr fontId="2" type="noConversion"/>
  </si>
  <si>
    <t>合計已付款</t>
    <phoneticPr fontId="2" type="noConversion"/>
  </si>
  <si>
    <t>附註</t>
    <phoneticPr fontId="2" type="noConversion"/>
  </si>
  <si>
    <t>合計待付款</t>
    <phoneticPr fontId="2" type="noConversion"/>
  </si>
  <si>
    <t>二</t>
    <phoneticPr fontId="2" type="noConversion"/>
  </si>
  <si>
    <t>拆除暨前期清運工程</t>
    <phoneticPr fontId="2" type="noConversion"/>
  </si>
  <si>
    <t>局部隔間牆打除</t>
    <phoneticPr fontId="2" type="noConversion"/>
  </si>
  <si>
    <t>1/2B磚牆</t>
    <phoneticPr fontId="2" type="noConversion"/>
  </si>
  <si>
    <t>地坪打鑿見底</t>
    <phoneticPr fontId="2" type="noConversion"/>
  </si>
  <si>
    <t>見RC見紅磚</t>
    <phoneticPr fontId="2" type="noConversion"/>
  </si>
  <si>
    <t>牆面打鑿見底</t>
    <phoneticPr fontId="2" type="noConversion"/>
  </si>
  <si>
    <t>原有鋼鋁門窗拆除</t>
    <phoneticPr fontId="2" type="noConversion"/>
  </si>
  <si>
    <t>含繃角打除</t>
    <phoneticPr fontId="2" type="noConversion"/>
  </si>
  <si>
    <t>PVC帆布</t>
    <phoneticPr fontId="2" type="noConversion"/>
  </si>
  <si>
    <t>拆至片狀</t>
    <phoneticPr fontId="2" type="noConversion"/>
  </si>
  <si>
    <t>廚具衛生設備拆除</t>
    <phoneticPr fontId="2" type="noConversion"/>
  </si>
  <si>
    <t>拆除水泥廢棄物清除</t>
    <phoneticPr fontId="2" type="noConversion"/>
  </si>
  <si>
    <t>合法運棄</t>
    <phoneticPr fontId="2" type="noConversion"/>
  </si>
  <si>
    <t>車</t>
    <phoneticPr fontId="2" type="noConversion"/>
  </si>
  <si>
    <t>拆除雜項廢棄物清除</t>
    <phoneticPr fontId="2" type="noConversion"/>
  </si>
  <si>
    <t>廢棄物打包搬運</t>
    <phoneticPr fontId="2" type="noConversion"/>
  </si>
  <si>
    <t>粗工工資</t>
    <phoneticPr fontId="2" type="noConversion"/>
  </si>
  <si>
    <t>工</t>
    <phoneticPr fontId="2" type="noConversion"/>
  </si>
  <si>
    <t>三</t>
    <phoneticPr fontId="2" type="noConversion"/>
  </si>
  <si>
    <t>泥作暨天然石材工程</t>
    <phoneticPr fontId="2" type="noConversion"/>
  </si>
  <si>
    <t>成本統計</t>
    <phoneticPr fontId="2" type="noConversion"/>
  </si>
  <si>
    <t>拆除地面簡易防水</t>
    <phoneticPr fontId="2" type="noConversion"/>
  </si>
  <si>
    <t>金星彈性樹脂</t>
    <phoneticPr fontId="2" type="noConversion"/>
  </si>
  <si>
    <t>新砌1/2B磚牆</t>
    <phoneticPr fontId="2" type="noConversion"/>
  </si>
  <si>
    <t>座</t>
    <phoneticPr fontId="2" type="noConversion"/>
  </si>
  <si>
    <t>新舊牆面打粗底</t>
    <phoneticPr fontId="2" type="noConversion"/>
  </si>
  <si>
    <t>新舊牆面粉光工事</t>
    <phoneticPr fontId="2" type="noConversion"/>
  </si>
  <si>
    <t>全室盥洗室</t>
    <phoneticPr fontId="2" type="noConversion"/>
  </si>
  <si>
    <t>地面屯高打底工事</t>
    <phoneticPr fontId="2" type="noConversion"/>
  </si>
  <si>
    <t>其他空間</t>
    <phoneticPr fontId="2" type="noConversion"/>
  </si>
  <si>
    <t>地面打底工事</t>
    <phoneticPr fontId="2" type="noConversion"/>
  </si>
  <si>
    <t>水泥砂</t>
    <phoneticPr fontId="2" type="noConversion"/>
  </si>
  <si>
    <t>全室大地磚</t>
    <phoneticPr fontId="2" type="noConversion"/>
  </si>
  <si>
    <t>環氧樹脂填縫劑</t>
    <phoneticPr fontId="2" type="noConversion"/>
  </si>
  <si>
    <t>全室壁、地磚</t>
    <phoneticPr fontId="2" type="noConversion"/>
  </si>
  <si>
    <t>水刀切割磨角工事</t>
    <phoneticPr fontId="2" type="noConversion"/>
  </si>
  <si>
    <t>鋁門窗嵌縫繃角</t>
    <phoneticPr fontId="2" type="noConversion"/>
  </si>
  <si>
    <t>尺</t>
    <phoneticPr fontId="2" type="noConversion"/>
  </si>
  <si>
    <t>泥作門檻底座</t>
    <phoneticPr fontId="2" type="noConversion"/>
  </si>
  <si>
    <t>水泥砂預鑄</t>
    <phoneticPr fontId="2" type="noConversion"/>
  </si>
  <si>
    <t>ㄇ型門檻</t>
    <phoneticPr fontId="2" type="noConversion"/>
  </si>
  <si>
    <t>才</t>
    <phoneticPr fontId="2" type="noConversion"/>
  </si>
  <si>
    <t>前後陽台</t>
    <phoneticPr fontId="2" type="noConversion"/>
  </si>
  <si>
    <t>四</t>
    <phoneticPr fontId="2" type="noConversion"/>
  </si>
  <si>
    <t>輕隔間暨木作裝潢工程</t>
    <phoneticPr fontId="2" type="noConversion"/>
  </si>
  <si>
    <t>雙面單層木作輕隔間</t>
    <phoneticPr fontId="2" type="noConversion"/>
  </si>
  <si>
    <t>木作床頭壁板</t>
    <phoneticPr fontId="2" type="noConversion"/>
  </si>
  <si>
    <t>全室室內</t>
    <phoneticPr fontId="2" type="noConversion"/>
  </si>
  <si>
    <t>木製窗簾盒</t>
    <phoneticPr fontId="2" type="noConversion"/>
  </si>
  <si>
    <t>6分F1級</t>
    <phoneticPr fontId="2" type="noConversion"/>
  </si>
  <si>
    <t>天花木心板維修孔</t>
    <phoneticPr fontId="2" type="noConversion"/>
  </si>
  <si>
    <t>四週角材強化</t>
    <phoneticPr fontId="2" type="noConversion"/>
  </si>
  <si>
    <t>口</t>
    <phoneticPr fontId="2" type="noConversion"/>
  </si>
  <si>
    <t>天花線型出風口</t>
    <phoneticPr fontId="2" type="noConversion"/>
  </si>
  <si>
    <t>矽酸鈣板</t>
    <phoneticPr fontId="2" type="noConversion"/>
  </si>
  <si>
    <t>組</t>
    <phoneticPr fontId="2" type="noConversion"/>
  </si>
  <si>
    <t>12~18㎜</t>
    <phoneticPr fontId="2" type="noConversion"/>
  </si>
  <si>
    <t>1.6寸角料</t>
    <phoneticPr fontId="2" type="noConversion"/>
  </si>
  <si>
    <t>五</t>
    <phoneticPr fontId="2" type="noConversion"/>
  </si>
  <si>
    <t>系統櫃木作櫃暨櫃內五金工程</t>
    <phoneticPr fontId="2" type="noConversion"/>
  </si>
  <si>
    <t>客廳</t>
    <phoneticPr fontId="2" type="noConversion"/>
  </si>
  <si>
    <t>D48視聽矮櫃</t>
    <phoneticPr fontId="2" type="noConversion"/>
  </si>
  <si>
    <t>片</t>
    <phoneticPr fontId="2" type="noConversion"/>
  </si>
  <si>
    <t>主臥房</t>
    <phoneticPr fontId="2" type="noConversion"/>
  </si>
  <si>
    <t>餐廳</t>
    <phoneticPr fontId="2" type="noConversion"/>
  </si>
  <si>
    <t>25㎜書桌D60檯面</t>
    <phoneticPr fontId="2" type="noConversion"/>
  </si>
  <si>
    <t>主臥更衣室</t>
    <phoneticPr fontId="2" type="noConversion"/>
  </si>
  <si>
    <t>只</t>
    <phoneticPr fontId="2" type="noConversion"/>
  </si>
  <si>
    <t>木製抽屜組</t>
    <phoneticPr fontId="2" type="noConversion"/>
  </si>
  <si>
    <t>六</t>
    <phoneticPr fontId="2" type="noConversion"/>
  </si>
  <si>
    <t>廚具櫃盥洗櫃暨人造石工程</t>
    <phoneticPr fontId="2" type="noConversion"/>
  </si>
  <si>
    <t>F1木心板</t>
    <phoneticPr fontId="2" type="noConversion"/>
  </si>
  <si>
    <t>部</t>
    <phoneticPr fontId="2" type="noConversion"/>
  </si>
  <si>
    <t>瓦斯設備安裝工資</t>
    <phoneticPr fontId="2" type="noConversion"/>
  </si>
  <si>
    <t>七</t>
    <phoneticPr fontId="2" type="noConversion"/>
  </si>
  <si>
    <t>衛生設備暨盥洗室五金工程</t>
    <phoneticPr fontId="2" type="noConversion"/>
  </si>
  <si>
    <t>套</t>
    <phoneticPr fontId="2" type="noConversion"/>
  </si>
  <si>
    <t>八</t>
    <phoneticPr fontId="2" type="noConversion"/>
  </si>
  <si>
    <t>給排水瓦斯排風管路工程</t>
    <phoneticPr fontId="2" type="noConversion"/>
  </si>
  <si>
    <t>給水6分幹管更新</t>
    <phoneticPr fontId="2" type="noConversion"/>
  </si>
  <si>
    <t>南亞W級PVC</t>
    <phoneticPr fontId="2" type="noConversion"/>
  </si>
  <si>
    <t>室內4分冷水管</t>
    <phoneticPr fontId="2" type="noConversion"/>
  </si>
  <si>
    <t>室內4分熱水車牙管</t>
    <phoneticPr fontId="2" type="noConversion"/>
  </si>
  <si>
    <t>美亞/高興昌</t>
    <phoneticPr fontId="2" type="noConversion"/>
  </si>
  <si>
    <t>上項熱水管保溫</t>
    <phoneticPr fontId="2" type="noConversion"/>
  </si>
  <si>
    <t>3㎜PVC保溫層</t>
  </si>
  <si>
    <t>總凡而 水壓計 水鎚</t>
    <phoneticPr fontId="2" type="noConversion"/>
  </si>
  <si>
    <t>指針式水壓計</t>
    <phoneticPr fontId="2" type="noConversion"/>
  </si>
  <si>
    <t>排水管路異動</t>
    <phoneticPr fontId="2" type="noConversion"/>
  </si>
  <si>
    <t>含新設及移位</t>
    <phoneticPr fontId="2" type="noConversion"/>
  </si>
  <si>
    <t>抽油煙機排風管配置</t>
    <phoneticPr fontId="2" type="noConversion"/>
  </si>
  <si>
    <t>含防蟲遮罩</t>
    <phoneticPr fontId="2" type="noConversion"/>
  </si>
  <si>
    <t>九</t>
    <phoneticPr fontId="2" type="noConversion"/>
  </si>
  <si>
    <t>消防、對講保全工程</t>
    <phoneticPr fontId="2" type="noConversion"/>
  </si>
  <si>
    <t>十</t>
    <phoneticPr fontId="2" type="noConversion"/>
  </si>
  <si>
    <t>電力暨弱電拉管佈線工程</t>
    <phoneticPr fontId="2" type="noConversion"/>
  </si>
  <si>
    <t>電箱幹線移位</t>
    <phoneticPr fontId="2" type="noConversion"/>
  </si>
  <si>
    <t>更新 線路延長</t>
    <phoneticPr fontId="2" type="noConversion"/>
  </si>
  <si>
    <t>嵌牆式電箱</t>
    <phoneticPr fontId="2" type="noConversion"/>
  </si>
  <si>
    <t>含無融絲開關</t>
    <phoneticPr fontId="2" type="noConversion"/>
  </si>
  <si>
    <t>迴</t>
    <phoneticPr fontId="2" type="noConversion"/>
  </si>
  <si>
    <t>插座電源配線</t>
    <phoneticPr fontId="2" type="noConversion"/>
  </si>
  <si>
    <t>含配管、嵌埋</t>
    <phoneticPr fontId="2" type="noConversion"/>
  </si>
  <si>
    <t>清</t>
    <phoneticPr fontId="2" type="noConversion"/>
  </si>
  <si>
    <t>埋地型油壓彈跳插座</t>
    <phoneticPr fontId="2" type="noConversion"/>
  </si>
  <si>
    <t>燈具單切電源配線</t>
    <phoneticPr fontId="2" type="noConversion"/>
  </si>
  <si>
    <t>燈具雙切電源配線</t>
    <phoneticPr fontId="2" type="noConversion"/>
  </si>
  <si>
    <t>燈具三切電源配線</t>
    <phoneticPr fontId="2" type="noConversion"/>
  </si>
  <si>
    <t>感應式燈具開關</t>
    <phoneticPr fontId="2" type="noConversion"/>
  </si>
  <si>
    <t>燈具開關面板</t>
    <phoneticPr fontId="2" type="noConversion"/>
  </si>
  <si>
    <t>Panasonic星光</t>
    <phoneticPr fontId="2" type="noConversion"/>
  </si>
  <si>
    <t>燈具出口配線</t>
    <phoneticPr fontId="2" type="noConversion"/>
  </si>
  <si>
    <t>電話幹線拉設</t>
    <phoneticPr fontId="2" type="noConversion"/>
  </si>
  <si>
    <t>Cable(電視)幹線拉設</t>
    <phoneticPr fontId="2" type="noConversion"/>
  </si>
  <si>
    <t>Cable(電視)分歧器</t>
    <phoneticPr fontId="2" type="noConversion"/>
  </si>
  <si>
    <t>電話分歧器</t>
    <phoneticPr fontId="2" type="noConversion"/>
  </si>
  <si>
    <t>電話插座配線</t>
    <phoneticPr fontId="2" type="noConversion"/>
  </si>
  <si>
    <t>Cable(電視)插座配線</t>
    <phoneticPr fontId="2" type="noConversion"/>
  </si>
  <si>
    <t>網路插座配線</t>
    <phoneticPr fontId="2" type="noConversion"/>
  </si>
  <si>
    <t>十一</t>
    <phoneticPr fontId="2" type="noConversion"/>
  </si>
  <si>
    <t>照明、視聽暨其他弱電設備工程</t>
    <phoneticPr fontId="2" type="noConversion"/>
  </si>
  <si>
    <t>盞</t>
    <phoneticPr fontId="2" type="noConversion"/>
  </si>
  <si>
    <t>吊燈</t>
    <phoneticPr fontId="2" type="noConversion"/>
  </si>
  <si>
    <t>概估預列</t>
    <phoneticPr fontId="2" type="noConversion"/>
  </si>
  <si>
    <t>吸頂主燈</t>
    <phoneticPr fontId="2" type="noConversion"/>
  </si>
  <si>
    <t>T5型螢光燈具</t>
    <phoneticPr fontId="2" type="noConversion"/>
  </si>
  <si>
    <t>全室臥房</t>
    <phoneticPr fontId="2" type="noConversion"/>
  </si>
  <si>
    <t>燈具設備安裝工資</t>
    <phoneticPr fontId="2" type="noConversion"/>
  </si>
  <si>
    <t>十二</t>
    <phoneticPr fontId="2" type="noConversion"/>
  </si>
  <si>
    <t>鐵鋁門窗暨五金鐵件工程</t>
    <phoneticPr fontId="2" type="noConversion"/>
  </si>
  <si>
    <t>坪</t>
    <phoneticPr fontId="2" type="noConversion"/>
  </si>
  <si>
    <t>門窗上方C型鋼眉樑</t>
    <phoneticPr fontId="2" type="noConversion"/>
  </si>
  <si>
    <t>不銹鋼</t>
    <phoneticPr fontId="2" type="noConversion"/>
  </si>
  <si>
    <t>日</t>
    <phoneticPr fontId="2" type="noConversion"/>
  </si>
  <si>
    <t>十三</t>
    <phoneticPr fontId="2" type="noConversion"/>
  </si>
  <si>
    <t>玻璃工程</t>
    <phoneticPr fontId="2" type="noConversion"/>
  </si>
  <si>
    <t>5㎜無銅耐蝕明鏡</t>
    <phoneticPr fontId="2" type="noConversion"/>
  </si>
  <si>
    <t>倒5分斜邊</t>
    <phoneticPr fontId="2" type="noConversion"/>
  </si>
  <si>
    <t>8㎜噴砂玻璃無框門</t>
    <phoneticPr fontId="2" type="noConversion"/>
  </si>
  <si>
    <t>180°內外開</t>
    <phoneticPr fontId="2" type="noConversion"/>
  </si>
  <si>
    <t>鍍鉻</t>
    <phoneticPr fontId="2" type="noConversion"/>
  </si>
  <si>
    <t>不銹鋼電鍍層板夾具</t>
    <phoneticPr fontId="2" type="noConversion"/>
  </si>
  <si>
    <t>玻璃開方孔、圓孔</t>
    <phoneticPr fontId="2" type="noConversion"/>
  </si>
  <si>
    <t>十四</t>
    <phoneticPr fontId="2" type="noConversion"/>
  </si>
  <si>
    <t>油漆粉刷工程</t>
    <phoneticPr fontId="2" type="noConversion"/>
  </si>
  <si>
    <t>天花撿補打磨工事</t>
    <phoneticPr fontId="2" type="noConversion"/>
  </si>
  <si>
    <t>含AB膠兩次</t>
    <phoneticPr fontId="2" type="noConversion"/>
  </si>
  <si>
    <t>牆面撿補打磨工事</t>
    <phoneticPr fontId="2" type="noConversion"/>
  </si>
  <si>
    <t>牆面天花面漆工事</t>
    <phoneticPr fontId="2" type="noConversion"/>
  </si>
  <si>
    <t>全效乳膠漆</t>
    <phoneticPr fontId="2" type="noConversion"/>
  </si>
  <si>
    <t>木製門框門片撿補上漆</t>
    <phoneticPr fontId="2" type="noConversion"/>
  </si>
  <si>
    <t>其他木皮撿補上漆</t>
    <phoneticPr fontId="2" type="noConversion"/>
  </si>
  <si>
    <t>十五</t>
    <phoneticPr fontId="2" type="noConversion"/>
  </si>
  <si>
    <t>環境暨清潔工程</t>
    <phoneticPr fontId="2" type="noConversion"/>
  </si>
  <si>
    <t>施工期間現場粗清</t>
    <phoneticPr fontId="2" type="noConversion"/>
  </si>
  <si>
    <t>粗清垃圾清除</t>
    <phoneticPr fontId="2" type="noConversion"/>
  </si>
  <si>
    <t>完工交屋精緻清潔</t>
    <phoneticPr fontId="2" type="noConversion"/>
  </si>
  <si>
    <t>交屋時大樓梯間清潔</t>
    <phoneticPr fontId="2" type="noConversion"/>
  </si>
  <si>
    <t>公共空間</t>
    <phoneticPr fontId="2" type="noConversion"/>
  </si>
  <si>
    <t>白蟻藥蒸噴塗佈</t>
    <phoneticPr fontId="2" type="noConversion"/>
  </si>
  <si>
    <t>保固三年</t>
    <phoneticPr fontId="2" type="noConversion"/>
  </si>
  <si>
    <t>預算統計總表</t>
    <phoneticPr fontId="2" type="noConversion"/>
  </si>
  <si>
    <t>成本統計總表</t>
    <phoneticPr fontId="2" type="noConversion"/>
  </si>
  <si>
    <t>工程名稱</t>
    <phoneticPr fontId="2" type="noConversion"/>
  </si>
  <si>
    <t>金額</t>
    <phoneticPr fontId="2" type="noConversion"/>
  </si>
  <si>
    <t>備攷</t>
    <phoneticPr fontId="2" type="noConversion"/>
  </si>
  <si>
    <t>合計成本</t>
    <phoneticPr fontId="2" type="noConversion"/>
  </si>
  <si>
    <t>合計已付</t>
    <phoneticPr fontId="2" type="noConversion"/>
  </si>
  <si>
    <t>合計待付</t>
    <phoneticPr fontId="2" type="noConversion"/>
  </si>
  <si>
    <t>合計毛利</t>
    <phoneticPr fontId="2" type="noConversion"/>
  </si>
  <si>
    <t>十六</t>
    <phoneticPr fontId="2" type="noConversion"/>
  </si>
  <si>
    <t>現場工程管理監工費</t>
    <phoneticPr fontId="2" type="noConversion"/>
  </si>
  <si>
    <t>十七</t>
    <phoneticPr fontId="2" type="noConversion"/>
  </si>
  <si>
    <t>全室工程委託乙方之監工費折讓</t>
    <phoneticPr fontId="2" type="noConversion"/>
  </si>
  <si>
    <t>十八</t>
    <phoneticPr fontId="2" type="noConversion"/>
  </si>
  <si>
    <t>十九</t>
    <phoneticPr fontId="2" type="noConversion"/>
  </si>
  <si>
    <t>二十</t>
    <phoneticPr fontId="2" type="noConversion"/>
  </si>
  <si>
    <t>二一</t>
    <phoneticPr fontId="2" type="noConversion"/>
  </si>
  <si>
    <t>二二</t>
    <phoneticPr fontId="2" type="noConversion"/>
  </si>
  <si>
    <t>二三</t>
    <phoneticPr fontId="2" type="noConversion"/>
  </si>
  <si>
    <t>二四</t>
    <phoneticPr fontId="2" type="noConversion"/>
  </si>
  <si>
    <t>二五</t>
    <phoneticPr fontId="2" type="noConversion"/>
  </si>
  <si>
    <t>二六</t>
    <phoneticPr fontId="2" type="noConversion"/>
  </si>
  <si>
    <t>二七</t>
    <phoneticPr fontId="2" type="noConversion"/>
  </si>
  <si>
    <t>二八</t>
    <phoneticPr fontId="2" type="noConversion"/>
  </si>
  <si>
    <t>二九</t>
    <phoneticPr fontId="2" type="noConversion"/>
  </si>
  <si>
    <t>三十</t>
    <phoneticPr fontId="2" type="noConversion"/>
  </si>
  <si>
    <t>全戶工程成本合計</t>
    <phoneticPr fontId="2" type="noConversion"/>
  </si>
  <si>
    <t>預算總計金額</t>
    <phoneticPr fontId="2" type="noConversion"/>
  </si>
  <si>
    <t>附錄二+附錄三合計</t>
    <phoneticPr fontId="2" type="noConversion"/>
  </si>
  <si>
    <t>設計費</t>
    <phoneticPr fontId="2" type="noConversion"/>
  </si>
  <si>
    <t>工程總成本</t>
    <phoneticPr fontId="2" type="noConversion"/>
  </si>
  <si>
    <t>已支付成本</t>
    <phoneticPr fontId="2" type="noConversion"/>
  </si>
  <si>
    <r>
      <t>30A 5.5</t>
    </r>
    <r>
      <rPr>
        <sz val="12"/>
        <rFont val="新細明體"/>
        <family val="1"/>
        <charset val="129"/>
      </rPr>
      <t>㎟</t>
    </r>
    <r>
      <rPr>
        <sz val="12"/>
        <rFont val="方正平黑"/>
        <family val="4"/>
        <charset val="136"/>
      </rPr>
      <t>供電迴路</t>
    </r>
    <phoneticPr fontId="2" type="noConversion"/>
  </si>
  <si>
    <t>成 本 估 算</t>
    <phoneticPr fontId="2" type="noConversion"/>
  </si>
  <si>
    <t>基本資料</t>
    <phoneticPr fontId="3" type="noConversion"/>
  </si>
  <si>
    <t>案場地址</t>
    <phoneticPr fontId="2" type="noConversion"/>
  </si>
  <si>
    <t>台北</t>
    <phoneticPr fontId="2" type="noConversion"/>
  </si>
  <si>
    <t>市</t>
    <phoneticPr fontId="2" type="noConversion"/>
  </si>
  <si>
    <t>區</t>
    <phoneticPr fontId="2" type="noConversion"/>
  </si>
  <si>
    <t>路</t>
    <phoneticPr fontId="2" type="noConversion"/>
  </si>
  <si>
    <t>樓</t>
    <phoneticPr fontId="2" type="noConversion"/>
  </si>
  <si>
    <t>委託/聯絡人資料</t>
    <phoneticPr fontId="2" type="noConversion"/>
  </si>
  <si>
    <t>姓名</t>
    <phoneticPr fontId="2" type="noConversion"/>
  </si>
  <si>
    <t>性別</t>
    <phoneticPr fontId="2" type="noConversion"/>
  </si>
  <si>
    <t>市話</t>
    <phoneticPr fontId="2" type="noConversion"/>
  </si>
  <si>
    <t>行動電話</t>
    <phoneticPr fontId="2" type="noConversion"/>
  </si>
  <si>
    <t>身份證字號</t>
    <phoneticPr fontId="2" type="noConversion"/>
  </si>
  <si>
    <t>年齡</t>
    <phoneticPr fontId="2" type="noConversion"/>
  </si>
  <si>
    <t>身高</t>
    <phoneticPr fontId="2" type="noConversion"/>
  </si>
  <si>
    <t>體型</t>
    <phoneticPr fontId="2" type="noConversion"/>
  </si>
  <si>
    <t>肩寬</t>
    <phoneticPr fontId="2" type="noConversion"/>
  </si>
  <si>
    <t>抽菸</t>
    <phoneticPr fontId="2" type="noConversion"/>
  </si>
  <si>
    <t>職業</t>
    <phoneticPr fontId="2" type="noConversion"/>
  </si>
  <si>
    <t>先生</t>
    <phoneticPr fontId="2" type="noConversion"/>
  </si>
  <si>
    <t>否</t>
    <phoneticPr fontId="2" type="noConversion"/>
  </si>
  <si>
    <t>小姐</t>
    <phoneticPr fontId="2" type="noConversion"/>
  </si>
  <si>
    <t>總坪數約</t>
    <phoneticPr fontId="2" type="noConversion"/>
  </si>
  <si>
    <t>室內約</t>
    <phoneticPr fontId="2" type="noConversion"/>
  </si>
  <si>
    <t>合約計價坪數</t>
    <phoneticPr fontId="2" type="noConversion"/>
  </si>
  <si>
    <t>每坪設計費</t>
    <phoneticPr fontId="2" type="noConversion"/>
  </si>
  <si>
    <t>壁癌、瓷磚等局部拆除時，拆除輸入1並直接填入面積</t>
    <phoneticPr fontId="2" type="noConversion"/>
  </si>
  <si>
    <t>面積</t>
    <phoneticPr fontId="2" type="noConversion"/>
  </si>
  <si>
    <t>換算</t>
    <phoneticPr fontId="2" type="noConversion"/>
  </si>
  <si>
    <t>總週長</t>
    <phoneticPr fontId="2" type="noConversion"/>
  </si>
  <si>
    <t>開放邊</t>
    <phoneticPr fontId="2" type="noConversion"/>
  </si>
  <si>
    <r>
      <t>地面拆除見底</t>
    </r>
    <r>
      <rPr>
        <b/>
        <sz val="12"/>
        <rFont val="方正平黑"/>
        <family val="4"/>
        <charset val="136"/>
      </rPr>
      <t>(不拆=0/拆=1)</t>
    </r>
    <phoneticPr fontId="2" type="noConversion"/>
  </si>
  <si>
    <r>
      <t>牆表面拆除</t>
    </r>
    <r>
      <rPr>
        <b/>
        <sz val="12"/>
        <rFont val="方正平黑"/>
        <family val="4"/>
        <charset val="136"/>
      </rPr>
      <t>(不拆=0/拆=1)</t>
    </r>
    <phoneticPr fontId="2" type="noConversion"/>
  </si>
  <si>
    <t>地面拆除面積</t>
    <phoneticPr fontId="2" type="noConversion"/>
  </si>
  <si>
    <t>地面貼磚面積</t>
    <phoneticPr fontId="2" type="noConversion"/>
  </si>
  <si>
    <t>牆面拆除面積</t>
    <phoneticPr fontId="2" type="noConversion"/>
  </si>
  <si>
    <r>
      <t>㎡</t>
    </r>
    <r>
      <rPr>
        <sz val="12"/>
        <color indexed="8"/>
        <rFont val="文鼎細圓"/>
        <family val="3"/>
        <charset val="136"/>
      </rPr>
      <t/>
    </r>
    <phoneticPr fontId="2" type="noConversion"/>
  </si>
  <si>
    <t>天花高</t>
    <phoneticPr fontId="2" type="noConversion"/>
  </si>
  <si>
    <t>走道區</t>
    <phoneticPr fontId="2" type="noConversion"/>
  </si>
  <si>
    <t>儲藏室</t>
    <phoneticPr fontId="2" type="noConversion"/>
  </si>
  <si>
    <t>工作室</t>
    <phoneticPr fontId="2" type="noConversion"/>
  </si>
  <si>
    <t>全室公共空間</t>
    <phoneticPr fontId="2" type="noConversion"/>
  </si>
  <si>
    <t>公共空間地面拆除</t>
    <phoneticPr fontId="2" type="noConversion"/>
  </si>
  <si>
    <t>公共空間地面貼磚</t>
    <phoneticPr fontId="2" type="noConversion"/>
  </si>
  <si>
    <t>公共空間牆面拆除</t>
    <phoneticPr fontId="2" type="noConversion"/>
  </si>
  <si>
    <r>
      <t>室內臥房空間</t>
    </r>
    <r>
      <rPr>
        <b/>
        <sz val="12"/>
        <color rgb="FFFF0000"/>
        <rFont val="方正平黑"/>
        <family val="4"/>
        <charset val="136"/>
      </rPr>
      <t>(無該空間配置者，整列刪除或更名，勿保留不存在的空間名稱)</t>
    </r>
    <phoneticPr fontId="2" type="noConversion"/>
  </si>
  <si>
    <t>男孩房</t>
    <phoneticPr fontId="2" type="noConversion"/>
  </si>
  <si>
    <t>女孩房</t>
    <phoneticPr fontId="2" type="noConversion"/>
  </si>
  <si>
    <t>全室臥房空間</t>
    <phoneticPr fontId="2" type="noConversion"/>
  </si>
  <si>
    <t>全室臥房地面拆除</t>
    <phoneticPr fontId="2" type="noConversion"/>
  </si>
  <si>
    <t>全室臥房地面貼磚</t>
    <phoneticPr fontId="2" type="noConversion"/>
  </si>
  <si>
    <t>全室臥房牆面拆除</t>
    <phoneticPr fontId="2" type="noConversion"/>
  </si>
  <si>
    <r>
      <t>廚房茶水空間</t>
    </r>
    <r>
      <rPr>
        <b/>
        <sz val="12"/>
        <color rgb="FFFF0000"/>
        <rFont val="方正平黑"/>
        <family val="4"/>
        <charset val="136"/>
      </rPr>
      <t>(無該空間配置者，整列刪除或更名，勿保留不存在的空間名稱)</t>
    </r>
    <phoneticPr fontId="2" type="noConversion"/>
  </si>
  <si>
    <r>
      <t>舊牆表面拆除</t>
    </r>
    <r>
      <rPr>
        <b/>
        <sz val="12"/>
        <rFont val="方正平黑"/>
        <family val="4"/>
        <charset val="136"/>
      </rPr>
      <t>(不拆=0/拆=1)</t>
    </r>
    <phoneticPr fontId="2" type="noConversion"/>
  </si>
  <si>
    <t>廚房</t>
    <phoneticPr fontId="2" type="noConversion"/>
  </si>
  <si>
    <t>牆面貼磚面積</t>
    <phoneticPr fontId="2" type="noConversion"/>
  </si>
  <si>
    <t>廚房茶水間地面拆除</t>
    <phoneticPr fontId="2" type="noConversion"/>
  </si>
  <si>
    <t>廚房茶水間地面貼磚</t>
    <phoneticPr fontId="2" type="noConversion"/>
  </si>
  <si>
    <t>廚房茶水間牆面拆除</t>
    <phoneticPr fontId="2" type="noConversion"/>
  </si>
  <si>
    <t>廚房茶水間牆面貼磚</t>
    <phoneticPr fontId="2" type="noConversion"/>
  </si>
  <si>
    <r>
      <t>室內盥洗空間</t>
    </r>
    <r>
      <rPr>
        <b/>
        <sz val="12"/>
        <color rgb="FFFF0000"/>
        <rFont val="方正平黑"/>
        <family val="4"/>
        <charset val="136"/>
      </rPr>
      <t>(無該空間配置者，整列刪除或更名)</t>
    </r>
    <phoneticPr fontId="2" type="noConversion"/>
  </si>
  <si>
    <t>洗衣間</t>
    <phoneticPr fontId="2" type="noConversion"/>
  </si>
  <si>
    <t>衛生間</t>
    <phoneticPr fontId="2" type="noConversion"/>
  </si>
  <si>
    <t>全室盥洗空間</t>
    <phoneticPr fontId="2" type="noConversion"/>
  </si>
  <si>
    <t>盥洗室地面拆除</t>
    <phoneticPr fontId="2" type="noConversion"/>
  </si>
  <si>
    <t>盥洗室地面貼磚</t>
    <phoneticPr fontId="2" type="noConversion"/>
  </si>
  <si>
    <t>盥洗室牆面拆除</t>
    <phoneticPr fontId="2" type="noConversion"/>
  </si>
  <si>
    <t>盥洗室牆面貼磚</t>
    <phoneticPr fontId="2" type="noConversion"/>
  </si>
  <si>
    <r>
      <t>室外陽台_有頂</t>
    </r>
    <r>
      <rPr>
        <b/>
        <sz val="12"/>
        <color rgb="FFFF0000"/>
        <rFont val="方正平黑"/>
        <family val="4"/>
        <charset val="136"/>
      </rPr>
      <t>(無該空間配置者，整列刪除或更名)</t>
    </r>
    <phoneticPr fontId="2" type="noConversion"/>
  </si>
  <si>
    <t>高牆高</t>
    <phoneticPr fontId="2" type="noConversion"/>
  </si>
  <si>
    <t>高牆長</t>
    <phoneticPr fontId="2" type="noConversion"/>
  </si>
  <si>
    <t>低牆高</t>
    <phoneticPr fontId="2" type="noConversion"/>
  </si>
  <si>
    <t>矮牆長</t>
    <phoneticPr fontId="2" type="noConversion"/>
  </si>
  <si>
    <r>
      <t>坪</t>
    </r>
    <r>
      <rPr>
        <sz val="12"/>
        <color indexed="8"/>
        <rFont val="文鼎細圓"/>
        <family val="3"/>
        <charset val="136"/>
      </rPr>
      <t/>
    </r>
    <phoneticPr fontId="2" type="noConversion"/>
  </si>
  <si>
    <t>全室陽台</t>
    <phoneticPr fontId="2" type="noConversion"/>
  </si>
  <si>
    <t>全室陽台地面拆除</t>
    <phoneticPr fontId="2" type="noConversion"/>
  </si>
  <si>
    <t>全室陽台地面貼磚</t>
    <phoneticPr fontId="2" type="noConversion"/>
  </si>
  <si>
    <t>全室陽台牆面拆除</t>
    <phoneticPr fontId="2" type="noConversion"/>
  </si>
  <si>
    <t>全室陽台牆面貼磚</t>
    <phoneticPr fontId="2" type="noConversion"/>
  </si>
  <si>
    <r>
      <t>室外露天區域_無頂</t>
    </r>
    <r>
      <rPr>
        <b/>
        <sz val="12"/>
        <color rgb="FFFF0000"/>
        <rFont val="方正平黑"/>
        <family val="4"/>
        <charset val="136"/>
      </rPr>
      <t>(無該空間配置者，整列刪除或更名)</t>
    </r>
    <phoneticPr fontId="2" type="noConversion"/>
  </si>
  <si>
    <t>全室露天區域</t>
    <phoneticPr fontId="2" type="noConversion"/>
  </si>
  <si>
    <t>露天區域地面拆除</t>
    <phoneticPr fontId="2" type="noConversion"/>
  </si>
  <si>
    <t>露天區域地面貼磚</t>
    <phoneticPr fontId="2" type="noConversion"/>
  </si>
  <si>
    <t>露天區域牆面拆除</t>
    <phoneticPr fontId="2" type="noConversion"/>
  </si>
  <si>
    <t>露天區域牆面貼磚</t>
    <phoneticPr fontId="2" type="noConversion"/>
  </si>
  <si>
    <t>全室牆、地打除及垃圾數量統計</t>
    <phoneticPr fontId="2" type="noConversion"/>
  </si>
  <si>
    <t>打牆面</t>
    <phoneticPr fontId="2" type="noConversion"/>
  </si>
  <si>
    <t>打地面</t>
    <phoneticPr fontId="2" type="noConversion"/>
  </si>
  <si>
    <t>合計打除</t>
    <phoneticPr fontId="2" type="noConversion"/>
  </si>
  <si>
    <t>板下高</t>
    <phoneticPr fontId="2" type="noConversion"/>
  </si>
  <si>
    <t>貼壁磚</t>
    <phoneticPr fontId="2" type="noConversion"/>
  </si>
  <si>
    <t>貼地磚</t>
    <phoneticPr fontId="2" type="noConversion"/>
  </si>
  <si>
    <t>牆/天花漆面積(不漆=0/漆=1)</t>
    <phoneticPr fontId="2" type="noConversion"/>
  </si>
  <si>
    <t>合計貼磚</t>
    <phoneticPr fontId="2" type="noConversion"/>
  </si>
  <si>
    <t>砌1/2B磚牆面積</t>
    <phoneticPr fontId="2" type="noConversion"/>
  </si>
  <si>
    <t>砌1B磚牆面積</t>
    <phoneticPr fontId="2" type="noConversion"/>
  </si>
  <si>
    <t>磚砌浴缸邊牆</t>
    <phoneticPr fontId="2" type="noConversion"/>
  </si>
  <si>
    <t>全室砌磚面積</t>
    <phoneticPr fontId="2" type="noConversion"/>
  </si>
  <si>
    <t>全室牆面打底</t>
    <phoneticPr fontId="2" type="noConversion"/>
  </si>
  <si>
    <t>全室牆面粉光</t>
    <phoneticPr fontId="2" type="noConversion"/>
  </si>
  <si>
    <t>全室地面粉光</t>
    <phoneticPr fontId="2" type="noConversion"/>
  </si>
  <si>
    <t>踢腳板數量統計</t>
    <phoneticPr fontId="2" type="noConversion"/>
  </si>
  <si>
    <t>全室房門數量</t>
    <phoneticPr fontId="2" type="noConversion"/>
  </si>
  <si>
    <t>扣除系統櫃約</t>
    <phoneticPr fontId="2" type="noConversion"/>
  </si>
  <si>
    <t>合計踢腳板長</t>
    <phoneticPr fontId="2" type="noConversion"/>
  </si>
  <si>
    <r>
      <rPr>
        <sz val="12"/>
        <color theme="1"/>
        <rFont val="方正平黑"/>
        <family val="4"/>
        <charset val="136"/>
      </rPr>
      <t>衛浴廚房設備品牌折數清單</t>
    </r>
    <phoneticPr fontId="6" type="noConversion"/>
  </si>
  <si>
    <r>
      <rPr>
        <sz val="12"/>
        <color theme="1"/>
        <rFont val="方正平黑"/>
        <family val="4"/>
        <charset val="136"/>
      </rPr>
      <t>正新鋁窗規格單價項目清單</t>
    </r>
    <phoneticPr fontId="6" type="noConversion"/>
  </si>
  <si>
    <r>
      <rPr>
        <sz val="12"/>
        <color theme="1"/>
        <rFont val="方正平黑"/>
        <family val="4"/>
        <charset val="136"/>
      </rPr>
      <t>外牆加裝防盜外窗、雨遮、花架品牌規格單價項目清單</t>
    </r>
    <phoneticPr fontId="6" type="noConversion"/>
  </si>
  <si>
    <r>
      <rPr>
        <sz val="12"/>
        <color theme="1"/>
        <rFont val="方正平黑"/>
        <family val="4"/>
        <charset val="136"/>
      </rPr>
      <t>地坪材料參數設定清單</t>
    </r>
    <phoneticPr fontId="6" type="noConversion"/>
  </si>
  <si>
    <r>
      <rPr>
        <sz val="12"/>
        <color theme="1"/>
        <rFont val="方正平黑"/>
        <family val="4"/>
        <charset val="136"/>
      </rPr>
      <t>壁磚參數設定清單</t>
    </r>
    <phoneticPr fontId="6" type="noConversion"/>
  </si>
  <si>
    <r>
      <rPr>
        <sz val="12"/>
        <color theme="1"/>
        <rFont val="方正平黑"/>
        <family val="4"/>
        <charset val="136"/>
      </rPr>
      <t>衛浴品牌清單</t>
    </r>
    <phoneticPr fontId="6" type="noConversion"/>
  </si>
  <si>
    <r>
      <rPr>
        <sz val="12"/>
        <color theme="1"/>
        <rFont val="方正平黑"/>
        <family val="4"/>
        <charset val="136"/>
      </rPr>
      <t>折數</t>
    </r>
    <phoneticPr fontId="6" type="noConversion"/>
  </si>
  <si>
    <r>
      <rPr>
        <sz val="12"/>
        <color theme="1"/>
        <rFont val="方正平黑"/>
        <family val="4"/>
        <charset val="136"/>
      </rPr>
      <t>成本折數</t>
    </r>
    <phoneticPr fontId="6" type="noConversion"/>
  </si>
  <si>
    <r>
      <rPr>
        <sz val="12"/>
        <color theme="1"/>
        <rFont val="方正平黑"/>
        <family val="4"/>
        <charset val="136"/>
      </rPr>
      <t>鋁窗種類清單</t>
    </r>
    <phoneticPr fontId="6" type="noConversion"/>
  </si>
  <si>
    <r>
      <rPr>
        <sz val="12"/>
        <color theme="1"/>
        <rFont val="方正平黑"/>
        <family val="4"/>
        <charset val="136"/>
      </rPr>
      <t>規格/型號</t>
    </r>
    <phoneticPr fontId="2" type="noConversion"/>
  </si>
  <si>
    <r>
      <rPr>
        <sz val="12"/>
        <color theme="1"/>
        <rFont val="方正平黑"/>
        <family val="4"/>
        <charset val="136"/>
      </rPr>
      <t>單價</t>
    </r>
    <phoneticPr fontId="6" type="noConversion"/>
  </si>
  <si>
    <r>
      <rPr>
        <sz val="12"/>
        <color theme="1"/>
        <rFont val="方正平黑"/>
        <family val="4"/>
        <charset val="136"/>
      </rPr>
      <t>成本價</t>
    </r>
    <phoneticPr fontId="6" type="noConversion"/>
  </si>
  <si>
    <r>
      <rPr>
        <sz val="12"/>
        <color theme="1"/>
        <rFont val="方正平黑"/>
        <family val="4"/>
        <charset val="136"/>
      </rPr>
      <t>鐵窗雨遮花架清單</t>
    </r>
    <phoneticPr fontId="2" type="noConversion"/>
  </si>
  <si>
    <r>
      <rPr>
        <sz val="12"/>
        <color theme="1"/>
        <rFont val="方正平黑"/>
        <family val="4"/>
        <charset val="136"/>
      </rPr>
      <t>材料名稱</t>
    </r>
    <phoneticPr fontId="2" type="noConversion"/>
  </si>
  <si>
    <r>
      <rPr>
        <sz val="12"/>
        <color theme="1"/>
        <rFont val="方正平黑"/>
        <family val="4"/>
        <charset val="136"/>
      </rPr>
      <t>品牌</t>
    </r>
    <phoneticPr fontId="2" type="noConversion"/>
  </si>
  <si>
    <r>
      <rPr>
        <sz val="12"/>
        <color theme="1"/>
        <rFont val="方正平黑"/>
        <family val="4"/>
        <charset val="136"/>
      </rPr>
      <t>天花項目清單</t>
    </r>
    <phoneticPr fontId="2" type="noConversion"/>
  </si>
  <si>
    <r>
      <rPr>
        <sz val="12"/>
        <color theme="1"/>
        <rFont val="方正平黑"/>
        <family val="4"/>
        <charset val="136"/>
      </rPr>
      <t>地坪項目清單</t>
    </r>
    <phoneticPr fontId="2" type="noConversion"/>
  </si>
  <si>
    <r>
      <rPr>
        <sz val="12"/>
        <color theme="1"/>
        <rFont val="方正平黑"/>
        <family val="4"/>
        <charset val="136"/>
      </rPr>
      <t>參數A</t>
    </r>
    <phoneticPr fontId="2" type="noConversion"/>
  </si>
  <si>
    <r>
      <rPr>
        <sz val="12"/>
        <color theme="1"/>
        <rFont val="方正平黑"/>
        <family val="4"/>
        <charset val="136"/>
      </rPr>
      <t>參數B</t>
    </r>
    <phoneticPr fontId="2" type="noConversion"/>
  </si>
  <si>
    <r>
      <rPr>
        <sz val="12"/>
        <color theme="1"/>
        <rFont val="方正平黑"/>
        <family val="4"/>
        <charset val="136"/>
      </rPr>
      <t>單位</t>
    </r>
    <phoneticPr fontId="2" type="noConversion"/>
  </si>
  <si>
    <r>
      <rPr>
        <sz val="12"/>
        <color theme="1"/>
        <rFont val="方正平黑"/>
        <family val="4"/>
        <charset val="136"/>
      </rPr>
      <t>壁磚項目清單</t>
    </r>
    <phoneticPr fontId="2" type="noConversion"/>
  </si>
  <si>
    <r>
      <rPr>
        <sz val="12"/>
        <color theme="1"/>
        <rFont val="方正平黑"/>
        <family val="4"/>
        <charset val="136"/>
      </rPr>
      <t>工程項目</t>
    </r>
    <phoneticPr fontId="2" type="noConversion"/>
  </si>
  <si>
    <r>
      <rPr>
        <sz val="12"/>
        <color theme="1"/>
        <rFont val="方正平黑"/>
        <family val="4"/>
        <charset val="136"/>
      </rPr>
      <t>顏色</t>
    </r>
    <phoneticPr fontId="2" type="noConversion"/>
  </si>
  <si>
    <r>
      <rPr>
        <sz val="12"/>
        <color theme="1"/>
        <rFont val="方正平黑"/>
        <family val="4"/>
        <charset val="136"/>
      </rPr>
      <t>東陶TOTO</t>
    </r>
    <phoneticPr fontId="6" type="noConversion"/>
  </si>
  <si>
    <r>
      <t>5</t>
    </r>
    <r>
      <rPr>
        <sz val="12"/>
        <color theme="1"/>
        <rFont val="方正平黑"/>
        <family val="4"/>
        <charset val="136"/>
      </rPr>
      <t>㎜光玻橫拉鋁窗</t>
    </r>
    <phoneticPr fontId="6" type="noConversion"/>
  </si>
  <si>
    <r>
      <rPr>
        <sz val="12"/>
        <color theme="1"/>
        <rFont val="方正平黑"/>
        <family val="4"/>
        <charset val="136"/>
      </rPr>
      <t>鋁管防盜外窗</t>
    </r>
    <phoneticPr fontId="6" type="noConversion"/>
  </si>
  <si>
    <r>
      <rPr>
        <sz val="12"/>
        <color theme="1"/>
        <rFont val="方正平黑"/>
        <family val="4"/>
        <charset val="136"/>
      </rPr>
      <t>穿梭管</t>
    </r>
    <phoneticPr fontId="6" type="noConversion"/>
  </si>
  <si>
    <r>
      <rPr>
        <sz val="12"/>
        <color theme="1"/>
        <rFont val="方正平黑"/>
        <family val="4"/>
        <charset val="136"/>
      </rPr>
      <t>大吉</t>
    </r>
    <phoneticPr fontId="6" type="noConversion"/>
  </si>
  <si>
    <r>
      <t>O</t>
    </r>
    <r>
      <rPr>
        <sz val="12"/>
        <color theme="1"/>
        <rFont val="方正平黑"/>
        <family val="4"/>
        <charset val="136"/>
      </rPr>
      <t>型鋁穿梭管</t>
    </r>
    <phoneticPr fontId="6" type="noConversion"/>
  </si>
  <si>
    <r>
      <rPr>
        <sz val="12"/>
        <color theme="1"/>
        <rFont val="方正平黑"/>
        <family val="4"/>
        <charset val="136"/>
      </rPr>
      <t>木作耐燃造型天花</t>
    </r>
    <phoneticPr fontId="6" type="noConversion"/>
  </si>
  <si>
    <r>
      <rPr>
        <sz val="12"/>
        <color theme="1"/>
        <rFont val="方正平黑"/>
        <family val="4"/>
        <charset val="136"/>
      </rPr>
      <t>矽酸鈣板</t>
    </r>
    <phoneticPr fontId="2" type="noConversion"/>
  </si>
  <si>
    <r>
      <t>NA LUX/</t>
    </r>
    <r>
      <rPr>
        <sz val="12"/>
        <color theme="1"/>
        <rFont val="方正平黑"/>
        <family val="4"/>
        <charset val="136"/>
      </rPr>
      <t>三菱</t>
    </r>
    <phoneticPr fontId="2" type="noConversion"/>
  </si>
  <si>
    <r>
      <t>6</t>
    </r>
    <r>
      <rPr>
        <sz val="12"/>
        <color theme="1"/>
        <rFont val="方正平黑"/>
        <family val="4"/>
        <charset val="136"/>
      </rPr>
      <t>㎜ 0.8FK</t>
    </r>
    <phoneticPr fontId="6" type="noConversion"/>
  </si>
  <si>
    <r>
      <rPr>
        <sz val="12"/>
        <color theme="1"/>
        <rFont val="方正平黑"/>
        <family val="4"/>
        <charset val="136"/>
      </rPr>
      <t>㎡</t>
    </r>
    <phoneticPr fontId="2" type="noConversion"/>
  </si>
  <si>
    <r>
      <rPr>
        <sz val="12"/>
        <color theme="1"/>
        <rFont val="方正平黑"/>
        <family val="4"/>
        <charset val="136"/>
      </rPr>
      <t>會議室</t>
    </r>
    <phoneticPr fontId="7" type="noConversion"/>
  </si>
  <si>
    <r>
      <rPr>
        <sz val="12"/>
        <color theme="1"/>
        <rFont val="方正平黑"/>
        <family val="4"/>
        <charset val="136"/>
      </rPr>
      <t>水平門把暨輔助鎖</t>
    </r>
    <phoneticPr fontId="2" type="noConversion"/>
  </si>
  <si>
    <r>
      <rPr>
        <sz val="12"/>
        <color theme="1"/>
        <rFont val="方正平黑"/>
        <family val="4"/>
        <charset val="136"/>
      </rPr>
      <t>實心門把</t>
    </r>
    <phoneticPr fontId="2" type="noConversion"/>
  </si>
  <si>
    <r>
      <rPr>
        <sz val="12"/>
        <color theme="1"/>
        <rFont val="方正平黑"/>
        <family val="4"/>
        <charset val="136"/>
      </rPr>
      <t>九宏</t>
    </r>
    <phoneticPr fontId="2" type="noConversion"/>
  </si>
  <si>
    <r>
      <rPr>
        <sz val="12"/>
        <color theme="1"/>
        <rFont val="方正平黑"/>
        <family val="4"/>
        <charset val="136"/>
      </rPr>
      <t>深咖啡</t>
    </r>
    <phoneticPr fontId="2" type="noConversion"/>
  </si>
  <si>
    <r>
      <t>PU</t>
    </r>
    <r>
      <rPr>
        <sz val="12"/>
        <color theme="1"/>
        <rFont val="方正平黑"/>
        <family val="4"/>
        <charset val="136"/>
      </rPr>
      <t>發泡</t>
    </r>
    <phoneticPr fontId="2" type="noConversion"/>
  </si>
  <si>
    <r>
      <rPr>
        <sz val="12"/>
        <color theme="1"/>
        <rFont val="方正平黑"/>
        <family val="4"/>
        <charset val="136"/>
      </rPr>
      <t>盛餘</t>
    </r>
    <phoneticPr fontId="2" type="noConversion"/>
  </si>
  <si>
    <r>
      <t>0.5</t>
    </r>
    <r>
      <rPr>
        <sz val="12"/>
        <color theme="1"/>
        <rFont val="方正平黑"/>
        <family val="4"/>
        <charset val="136"/>
      </rPr>
      <t>㎜鋼板內襯PU</t>
    </r>
    <phoneticPr fontId="2" type="noConversion"/>
  </si>
  <si>
    <r>
      <rPr>
        <sz val="12"/>
        <color theme="1"/>
        <rFont val="方正平黑"/>
        <family val="4"/>
        <charset val="136"/>
      </rPr>
      <t>和成HCG</t>
    </r>
    <phoneticPr fontId="6" type="noConversion"/>
  </si>
  <si>
    <r>
      <t>5</t>
    </r>
    <r>
      <rPr>
        <sz val="12"/>
        <color theme="1"/>
        <rFont val="方正平黑"/>
        <family val="4"/>
        <charset val="136"/>
      </rPr>
      <t>㎜銀霞玻橫拉鋁窗</t>
    </r>
    <phoneticPr fontId="6" type="noConversion"/>
  </si>
  <si>
    <r>
      <rPr>
        <sz val="12"/>
        <color theme="1"/>
        <rFont val="方正平黑"/>
        <family val="4"/>
        <charset val="136"/>
      </rPr>
      <t>烤漆鋁管防盜外窗</t>
    </r>
    <phoneticPr fontId="6" type="noConversion"/>
  </si>
  <si>
    <r>
      <rPr>
        <sz val="12"/>
        <color theme="1"/>
        <rFont val="方正平黑"/>
        <family val="4"/>
        <charset val="136"/>
      </rPr>
      <t>木作耐燃天花平封</t>
    </r>
    <phoneticPr fontId="6" type="noConversion"/>
  </si>
  <si>
    <r>
      <rPr>
        <sz val="12"/>
        <color theme="1"/>
        <rFont val="方正平黑"/>
        <family val="4"/>
        <charset val="136"/>
      </rPr>
      <t>片</t>
    </r>
    <phoneticPr fontId="2" type="noConversion"/>
  </si>
  <si>
    <r>
      <rPr>
        <sz val="12"/>
        <color theme="1"/>
        <rFont val="方正平黑"/>
        <family val="4"/>
        <charset val="136"/>
      </rPr>
      <t>廚 房</t>
    </r>
    <phoneticPr fontId="7" type="noConversion"/>
  </si>
  <si>
    <r>
      <rPr>
        <sz val="12"/>
        <color theme="1"/>
        <rFont val="方正平黑"/>
        <family val="4"/>
        <charset val="136"/>
      </rPr>
      <t>水平門把</t>
    </r>
    <phoneticPr fontId="2" type="noConversion"/>
  </si>
  <si>
    <r>
      <rPr>
        <sz val="12"/>
        <color theme="1"/>
        <rFont val="方正平黑"/>
        <family val="4"/>
        <charset val="136"/>
      </rPr>
      <t>銀</t>
    </r>
    <phoneticPr fontId="2" type="noConversion"/>
  </si>
  <si>
    <r>
      <rPr>
        <sz val="12"/>
        <color theme="1"/>
        <rFont val="方正平黑"/>
        <family val="4"/>
        <charset val="136"/>
      </rPr>
      <t>彈性樹脂+水泥</t>
    </r>
    <phoneticPr fontId="2" type="noConversion"/>
  </si>
  <si>
    <r>
      <rPr>
        <sz val="12"/>
        <color theme="1"/>
        <rFont val="方正平黑"/>
        <family val="4"/>
        <charset val="136"/>
      </rPr>
      <t>凱撒Caesar</t>
    </r>
    <phoneticPr fontId="6" type="noConversion"/>
  </si>
  <si>
    <r>
      <t>5</t>
    </r>
    <r>
      <rPr>
        <sz val="12"/>
        <color theme="1"/>
        <rFont val="方正平黑"/>
        <family val="4"/>
        <charset val="136"/>
      </rPr>
      <t>㎜噴砂玻橫拉鋁窗</t>
    </r>
    <phoneticPr fontId="6" type="noConversion"/>
  </si>
  <si>
    <r>
      <t>6</t>
    </r>
    <r>
      <rPr>
        <sz val="12"/>
        <color theme="1"/>
        <rFont val="方正平黑"/>
        <family val="4"/>
        <charset val="136"/>
      </rPr>
      <t>㎜ 0.8FK</t>
    </r>
    <r>
      <rPr>
        <sz val="12"/>
        <color theme="1"/>
        <rFont val="新細明體"/>
        <family val="2"/>
        <charset val="136"/>
        <scheme val="minor"/>
      </rPr>
      <t/>
    </r>
    <phoneticPr fontId="6" type="noConversion"/>
  </si>
  <si>
    <r>
      <rPr>
        <sz val="12"/>
        <color theme="1"/>
        <rFont val="方正平黑"/>
        <family val="4"/>
        <charset val="136"/>
      </rPr>
      <t>地坪鋪設80*80地磚</t>
    </r>
    <r>
      <rPr>
        <sz val="12"/>
        <color indexed="8"/>
        <rFont val="新細明體"/>
        <family val="1"/>
        <charset val="136"/>
        <scheme val="minor"/>
      </rPr>
      <t/>
    </r>
    <phoneticPr fontId="6" type="noConversion"/>
  </si>
  <si>
    <r>
      <rPr>
        <sz val="12"/>
        <color theme="1"/>
        <rFont val="方正平黑"/>
        <family val="4"/>
        <charset val="136"/>
      </rPr>
      <t>石英磚</t>
    </r>
    <phoneticPr fontId="2" type="noConversion"/>
  </si>
  <si>
    <r>
      <rPr>
        <sz val="12"/>
        <color theme="1"/>
        <rFont val="方正平黑"/>
        <family val="4"/>
        <charset val="136"/>
      </rPr>
      <t>牆面鋪設33*60壁磚</t>
    </r>
    <r>
      <rPr>
        <sz val="12"/>
        <color indexed="8"/>
        <rFont val="新細明體"/>
        <family val="1"/>
        <charset val="136"/>
        <scheme val="minor"/>
      </rPr>
      <t/>
    </r>
    <phoneticPr fontId="6" type="noConversion"/>
  </si>
  <si>
    <r>
      <rPr>
        <sz val="12"/>
        <color theme="1"/>
        <rFont val="方正平黑"/>
        <family val="4"/>
        <charset val="136"/>
      </rPr>
      <t>實木踢腳板</t>
    </r>
    <phoneticPr fontId="6" type="noConversion"/>
  </si>
  <si>
    <r>
      <rPr>
        <sz val="12"/>
        <color theme="1"/>
        <rFont val="方正平黑"/>
        <family val="4"/>
        <charset val="136"/>
      </rPr>
      <t>實木車製</t>
    </r>
    <phoneticPr fontId="6" type="noConversion"/>
  </si>
  <si>
    <r>
      <rPr>
        <sz val="12"/>
        <color theme="1"/>
        <rFont val="方正平黑"/>
        <family val="4"/>
        <charset val="136"/>
      </rPr>
      <t>無</t>
    </r>
    <phoneticPr fontId="6" type="noConversion"/>
  </si>
  <si>
    <r>
      <rPr>
        <sz val="12"/>
        <color theme="1"/>
        <rFont val="方正平黑"/>
        <family val="4"/>
        <charset val="136"/>
      </rPr>
      <t>盥洗室(大)</t>
    </r>
    <phoneticPr fontId="7" type="noConversion"/>
  </si>
  <si>
    <r>
      <rPr>
        <sz val="12"/>
        <color theme="1"/>
        <rFont val="方正平黑"/>
        <family val="4"/>
        <charset val="136"/>
      </rPr>
      <t>水平門把附鎖</t>
    </r>
    <phoneticPr fontId="2" type="noConversion"/>
  </si>
  <si>
    <r>
      <rPr>
        <sz val="12"/>
        <color theme="1"/>
        <rFont val="方正平黑"/>
        <family val="4"/>
        <charset val="136"/>
      </rPr>
      <t>空心門把</t>
    </r>
    <phoneticPr fontId="2" type="noConversion"/>
  </si>
  <si>
    <r>
      <rPr>
        <sz val="12"/>
        <color theme="1"/>
        <rFont val="方正平黑"/>
        <family val="4"/>
        <charset val="136"/>
      </rPr>
      <t>不銹鋼板屋頂含骨料</t>
    </r>
    <phoneticPr fontId="2" type="noConversion"/>
  </si>
  <si>
    <r>
      <t>#304</t>
    </r>
    <r>
      <rPr>
        <sz val="12"/>
        <color theme="1"/>
        <rFont val="方正平黑"/>
        <family val="4"/>
        <charset val="136"/>
      </rPr>
      <t>不銹鋼</t>
    </r>
    <phoneticPr fontId="6" type="noConversion"/>
  </si>
  <si>
    <r>
      <t>0.5</t>
    </r>
    <r>
      <rPr>
        <sz val="12"/>
        <color theme="1"/>
        <rFont val="方正平黑"/>
        <family val="4"/>
        <charset val="136"/>
      </rPr>
      <t>㎜不銹鋼板</t>
    </r>
    <phoneticPr fontId="2" type="noConversion"/>
  </si>
  <si>
    <r>
      <rPr>
        <sz val="12"/>
        <color theme="1"/>
        <rFont val="方正平黑"/>
        <family val="4"/>
        <charset val="136"/>
      </rPr>
      <t>林內Rinnai</t>
    </r>
    <phoneticPr fontId="6" type="noConversion"/>
  </si>
  <si>
    <r>
      <t>5+5</t>
    </r>
    <r>
      <rPr>
        <sz val="12"/>
        <color theme="1"/>
        <rFont val="方正平黑"/>
        <family val="4"/>
        <charset val="136"/>
      </rPr>
      <t>㎜膠合玻橫拉鋁窗</t>
    </r>
    <phoneticPr fontId="6" type="noConversion"/>
  </si>
  <si>
    <r>
      <rPr>
        <sz val="12"/>
        <color theme="1"/>
        <rFont val="方正平黑"/>
        <family val="4"/>
        <charset val="136"/>
      </rPr>
      <t>鋁管花架</t>
    </r>
    <phoneticPr fontId="6" type="noConversion"/>
  </si>
  <si>
    <r>
      <t>40dB</t>
    </r>
    <r>
      <rPr>
        <sz val="12"/>
        <color theme="1"/>
        <rFont val="方正平黑"/>
        <family val="4"/>
        <charset val="136"/>
      </rPr>
      <t>隔音造型天花</t>
    </r>
    <phoneticPr fontId="6" type="noConversion"/>
  </si>
  <si>
    <r>
      <rPr>
        <sz val="12"/>
        <color theme="1"/>
        <rFont val="方正平黑"/>
        <family val="4"/>
        <charset val="136"/>
      </rPr>
      <t>三層夾心</t>
    </r>
    <phoneticPr fontId="6" type="noConversion"/>
  </si>
  <si>
    <r>
      <rPr>
        <sz val="12"/>
        <color theme="1"/>
        <rFont val="方正平黑"/>
        <family val="4"/>
        <charset val="136"/>
      </rPr>
      <t>複合材料</t>
    </r>
    <phoneticPr fontId="6" type="noConversion"/>
  </si>
  <si>
    <r>
      <t>1.2</t>
    </r>
    <r>
      <rPr>
        <sz val="12"/>
        <color theme="1"/>
        <rFont val="方正平黑"/>
        <family val="4"/>
        <charset val="136"/>
      </rPr>
      <t>㎜防焰隔音毯</t>
    </r>
    <phoneticPr fontId="6" type="noConversion"/>
  </si>
  <si>
    <r>
      <rPr>
        <sz val="12"/>
        <color theme="1"/>
        <rFont val="方正平黑"/>
        <family val="4"/>
        <charset val="136"/>
      </rPr>
      <t>牆面鋪設33*60花磚</t>
    </r>
    <r>
      <rPr>
        <sz val="12"/>
        <color indexed="8"/>
        <rFont val="新細明體"/>
        <family val="1"/>
        <charset val="136"/>
        <scheme val="minor"/>
      </rPr>
      <t/>
    </r>
    <phoneticPr fontId="6" type="noConversion"/>
  </si>
  <si>
    <r>
      <rPr>
        <sz val="12"/>
        <color theme="1"/>
        <rFont val="方正平黑"/>
        <family val="4"/>
        <charset val="136"/>
      </rPr>
      <t>烤漆鐵皮更換不銹鋼</t>
    </r>
    <phoneticPr fontId="2" type="noConversion"/>
  </si>
  <si>
    <r>
      <rPr>
        <sz val="12"/>
        <color theme="1"/>
        <rFont val="方正平黑"/>
        <family val="4"/>
        <charset val="136"/>
      </rPr>
      <t>櫻花Sakura</t>
    </r>
    <phoneticPr fontId="6" type="noConversion"/>
  </si>
  <si>
    <r>
      <t>5+5</t>
    </r>
    <r>
      <rPr>
        <sz val="12"/>
        <color theme="1"/>
        <rFont val="方正平黑"/>
        <family val="4"/>
        <charset val="136"/>
      </rPr>
      <t>㎜膠合玻落地鋁窗</t>
    </r>
    <phoneticPr fontId="6" type="noConversion"/>
  </si>
  <si>
    <r>
      <rPr>
        <sz val="12"/>
        <color theme="1"/>
        <rFont val="方正平黑"/>
        <family val="4"/>
        <charset val="136"/>
      </rPr>
      <t>烤漆鋁管花架</t>
    </r>
    <phoneticPr fontId="6" type="noConversion"/>
  </si>
  <si>
    <r>
      <t>40dB</t>
    </r>
    <r>
      <rPr>
        <sz val="12"/>
        <color theme="1"/>
        <rFont val="方正平黑"/>
        <family val="4"/>
        <charset val="136"/>
      </rPr>
      <t>隔音天花平封</t>
    </r>
    <phoneticPr fontId="6" type="noConversion"/>
  </si>
  <si>
    <r>
      <rPr>
        <sz val="12"/>
        <color theme="1"/>
        <rFont val="方正平黑"/>
        <family val="4"/>
        <charset val="136"/>
      </rPr>
      <t>地坪鋪設45*45地磚</t>
    </r>
    <r>
      <rPr>
        <sz val="12"/>
        <color indexed="8"/>
        <rFont val="新細明體"/>
        <family val="1"/>
        <charset val="136"/>
        <scheme val="minor"/>
      </rPr>
      <t/>
    </r>
    <phoneticPr fontId="6" type="noConversion"/>
  </si>
  <si>
    <r>
      <rPr>
        <sz val="12"/>
        <color theme="1"/>
        <rFont val="方正平黑"/>
        <family val="4"/>
        <charset val="136"/>
      </rPr>
      <t>牆面鋪設30*60壁磚</t>
    </r>
    <r>
      <rPr>
        <sz val="12"/>
        <color indexed="8"/>
        <rFont val="新細明體"/>
        <family val="1"/>
        <charset val="136"/>
        <scheme val="minor"/>
      </rPr>
      <t/>
    </r>
    <phoneticPr fontId="6" type="noConversion"/>
  </si>
  <si>
    <r>
      <rPr>
        <sz val="12"/>
        <color theme="1"/>
        <rFont val="方正平黑"/>
        <family val="4"/>
        <charset val="136"/>
      </rPr>
      <t>硯房間</t>
    </r>
    <phoneticPr fontId="7" type="noConversion"/>
  </si>
  <si>
    <r>
      <rPr>
        <sz val="12"/>
        <color theme="1"/>
        <rFont val="方正平黑"/>
        <family val="4"/>
        <charset val="136"/>
      </rPr>
      <t>連體鎖水平門把</t>
    </r>
    <phoneticPr fontId="2" type="noConversion"/>
  </si>
  <si>
    <r>
      <rPr>
        <sz val="12"/>
        <color theme="1"/>
        <rFont val="方正平黑"/>
        <family val="4"/>
        <charset val="136"/>
      </rPr>
      <t>古銅/銀</t>
    </r>
    <phoneticPr fontId="2" type="noConversion"/>
  </si>
  <si>
    <r>
      <rPr>
        <sz val="12"/>
        <color theme="1"/>
        <rFont val="方正平黑"/>
        <family val="4"/>
        <charset val="136"/>
      </rPr>
      <t>壁面包覆烤漆鋼板</t>
    </r>
    <phoneticPr fontId="6" type="noConversion"/>
  </si>
  <si>
    <r>
      <rPr>
        <sz val="12"/>
        <color theme="1"/>
        <rFont val="方正平黑"/>
        <family val="4"/>
        <charset val="136"/>
      </rPr>
      <t>金龍板</t>
    </r>
    <phoneticPr fontId="6" type="noConversion"/>
  </si>
  <si>
    <r>
      <rPr>
        <sz val="12"/>
        <color theme="1"/>
        <rFont val="方正平黑"/>
        <family val="4"/>
        <charset val="136"/>
      </rPr>
      <t>豪山Hosun</t>
    </r>
    <phoneticPr fontId="6" type="noConversion"/>
  </si>
  <si>
    <r>
      <t>5+5</t>
    </r>
    <r>
      <rPr>
        <sz val="12"/>
        <color theme="1"/>
        <rFont val="方正平黑"/>
        <family val="4"/>
        <charset val="136"/>
      </rPr>
      <t>㎜膠合玻推射窗</t>
    </r>
    <phoneticPr fontId="6" type="noConversion"/>
  </si>
  <si>
    <r>
      <rPr>
        <sz val="12"/>
        <color theme="1"/>
        <rFont val="方正平黑"/>
        <family val="4"/>
        <charset val="136"/>
      </rPr>
      <t>鋁管PC雨遮</t>
    </r>
    <phoneticPr fontId="6" type="noConversion"/>
  </si>
  <si>
    <r>
      <rPr>
        <sz val="12"/>
        <color theme="1"/>
        <rFont val="方正平黑"/>
        <family val="4"/>
        <charset val="136"/>
      </rPr>
      <t>耐候PC</t>
    </r>
    <phoneticPr fontId="6" type="noConversion"/>
  </si>
  <si>
    <r>
      <rPr>
        <sz val="12"/>
        <color theme="1"/>
        <rFont val="方正平黑"/>
        <family val="4"/>
        <charset val="136"/>
      </rPr>
      <t>尚亞</t>
    </r>
    <phoneticPr fontId="6" type="noConversion"/>
  </si>
  <si>
    <r>
      <t>3</t>
    </r>
    <r>
      <rPr>
        <sz val="12"/>
        <color theme="1"/>
        <rFont val="方正平黑"/>
        <family val="4"/>
        <charset val="136"/>
      </rPr>
      <t>㎜顆粒PC板</t>
    </r>
    <phoneticPr fontId="6" type="noConversion"/>
  </si>
  <si>
    <r>
      <rPr>
        <sz val="12"/>
        <color theme="1"/>
        <rFont val="方正平黑"/>
        <family val="4"/>
        <charset val="136"/>
      </rPr>
      <t>輕型鋼明架天花</t>
    </r>
    <phoneticPr fontId="6" type="noConversion"/>
  </si>
  <si>
    <r>
      <rPr>
        <sz val="12"/>
        <color theme="1"/>
        <rFont val="方正平黑"/>
        <family val="4"/>
        <charset val="136"/>
      </rPr>
      <t>礦纖板</t>
    </r>
    <phoneticPr fontId="6" type="noConversion"/>
  </si>
  <si>
    <r>
      <t>12</t>
    </r>
    <r>
      <rPr>
        <sz val="12"/>
        <color theme="1"/>
        <rFont val="方正平黑"/>
        <family val="4"/>
        <charset val="136"/>
      </rPr>
      <t>㎜  #712</t>
    </r>
    <phoneticPr fontId="6" type="noConversion"/>
  </si>
  <si>
    <r>
      <rPr>
        <sz val="12"/>
        <color theme="1"/>
        <rFont val="方正平黑"/>
        <family val="4"/>
        <charset val="136"/>
      </rPr>
      <t>地坪鋪設30*60地磚</t>
    </r>
    <phoneticPr fontId="6" type="noConversion"/>
  </si>
  <si>
    <r>
      <rPr>
        <sz val="12"/>
        <color theme="1"/>
        <rFont val="方正平黑"/>
        <family val="4"/>
        <charset val="136"/>
      </rPr>
      <t>牆面鋪設30*60花磚</t>
    </r>
    <r>
      <rPr>
        <sz val="12"/>
        <color indexed="8"/>
        <rFont val="新細明體"/>
        <family val="1"/>
        <charset val="136"/>
        <scheme val="minor"/>
      </rPr>
      <t/>
    </r>
    <phoneticPr fontId="6" type="noConversion"/>
  </si>
  <si>
    <r>
      <rPr>
        <sz val="12"/>
        <color theme="1"/>
        <rFont val="方正平黑"/>
        <family val="4"/>
        <charset val="136"/>
      </rPr>
      <t>儲藏室</t>
    </r>
    <phoneticPr fontId="7" type="noConversion"/>
  </si>
  <si>
    <r>
      <rPr>
        <sz val="12"/>
        <color theme="1"/>
        <rFont val="方正平黑"/>
        <family val="4"/>
        <charset val="136"/>
      </rPr>
      <t>喇叭鎖</t>
    </r>
    <phoneticPr fontId="2" type="noConversion"/>
  </si>
  <si>
    <r>
      <rPr>
        <sz val="12"/>
        <color theme="1"/>
        <rFont val="方正平黑"/>
        <family val="4"/>
        <charset val="136"/>
      </rPr>
      <t>壁面包覆不銹鋼板</t>
    </r>
    <phoneticPr fontId="6" type="noConversion"/>
  </si>
  <si>
    <r>
      <rPr>
        <sz val="12"/>
        <color theme="1"/>
        <rFont val="方正平黑"/>
        <family val="4"/>
        <charset val="136"/>
      </rPr>
      <t>大吉熊(功林)</t>
    </r>
    <phoneticPr fontId="6" type="noConversion"/>
  </si>
  <si>
    <r>
      <t>5+5</t>
    </r>
    <r>
      <rPr>
        <sz val="12"/>
        <color theme="1"/>
        <rFont val="方正平黑"/>
        <family val="4"/>
        <charset val="136"/>
      </rPr>
      <t>㎜膠合玻下掀窗</t>
    </r>
    <phoneticPr fontId="6" type="noConversion"/>
  </si>
  <si>
    <r>
      <rPr>
        <sz val="12"/>
        <color theme="1"/>
        <rFont val="方正平黑"/>
        <family val="4"/>
        <charset val="136"/>
      </rPr>
      <t>烤漆鋁管PC雨遮</t>
    </r>
    <phoneticPr fontId="6" type="noConversion"/>
  </si>
  <si>
    <r>
      <rPr>
        <sz val="12"/>
        <color theme="1"/>
        <rFont val="方正平黑"/>
        <family val="4"/>
        <charset val="136"/>
      </rPr>
      <t>輕型鋼暗架天花</t>
    </r>
    <phoneticPr fontId="6" type="noConversion"/>
  </si>
  <si>
    <r>
      <rPr>
        <sz val="12"/>
        <color theme="1"/>
        <rFont val="方正平黑"/>
        <family val="4"/>
        <charset val="136"/>
      </rPr>
      <t>地坪鋪設30*30地磚</t>
    </r>
    <r>
      <rPr>
        <sz val="12"/>
        <color indexed="8"/>
        <rFont val="新細明體"/>
        <family val="1"/>
        <charset val="136"/>
        <scheme val="minor"/>
      </rPr>
      <t/>
    </r>
    <phoneticPr fontId="6" type="noConversion"/>
  </si>
  <si>
    <r>
      <rPr>
        <sz val="12"/>
        <color theme="1"/>
        <rFont val="方正平黑"/>
        <family val="4"/>
        <charset val="136"/>
      </rPr>
      <t>牆面鋪設30*30壁磚</t>
    </r>
    <r>
      <rPr>
        <sz val="12"/>
        <color indexed="8"/>
        <rFont val="新細明體"/>
        <family val="1"/>
        <charset val="136"/>
        <scheme val="minor"/>
      </rPr>
      <t/>
    </r>
    <phoneticPr fontId="6" type="noConversion"/>
  </si>
  <si>
    <r>
      <rPr>
        <sz val="12"/>
        <color theme="1"/>
        <rFont val="方正平黑"/>
        <family val="4"/>
        <charset val="136"/>
      </rPr>
      <t>和 室</t>
    </r>
    <phoneticPr fontId="7" type="noConversion"/>
  </si>
  <si>
    <r>
      <rPr>
        <sz val="12"/>
        <color theme="1"/>
        <rFont val="方正平黑"/>
        <family val="4"/>
        <charset val="136"/>
      </rPr>
      <t>古銅</t>
    </r>
    <phoneticPr fontId="2" type="noConversion"/>
  </si>
  <si>
    <r>
      <rPr>
        <sz val="12"/>
        <color theme="1"/>
        <rFont val="方正平黑"/>
        <family val="4"/>
        <charset val="136"/>
      </rPr>
      <t>瑋俊</t>
    </r>
    <phoneticPr fontId="6" type="noConversion"/>
  </si>
  <si>
    <r>
      <t>5+5</t>
    </r>
    <r>
      <rPr>
        <sz val="12"/>
        <color theme="1"/>
        <rFont val="方正平黑"/>
        <family val="4"/>
        <charset val="136"/>
      </rPr>
      <t>㎜膠合玻下推窗</t>
    </r>
    <phoneticPr fontId="6" type="noConversion"/>
  </si>
  <si>
    <r>
      <rPr>
        <sz val="12"/>
        <color theme="1"/>
        <rFont val="方正平黑"/>
        <family val="4"/>
        <charset val="136"/>
      </rPr>
      <t>鋁管玻璃雨遮</t>
    </r>
    <phoneticPr fontId="6" type="noConversion"/>
  </si>
  <si>
    <r>
      <rPr>
        <sz val="12"/>
        <color theme="1"/>
        <rFont val="方正平黑"/>
        <family val="4"/>
        <charset val="136"/>
      </rPr>
      <t>膠合強化</t>
    </r>
    <phoneticPr fontId="6" type="noConversion"/>
  </si>
  <si>
    <r>
      <rPr>
        <sz val="12"/>
        <color theme="1"/>
        <rFont val="方正平黑"/>
        <family val="4"/>
        <charset val="136"/>
      </rPr>
      <t>台玻</t>
    </r>
    <phoneticPr fontId="6" type="noConversion"/>
  </si>
  <si>
    <r>
      <t>5+5</t>
    </r>
    <r>
      <rPr>
        <sz val="12"/>
        <color theme="1"/>
        <rFont val="方正平黑"/>
        <family val="4"/>
        <charset val="136"/>
      </rPr>
      <t>㎜安全玻璃</t>
    </r>
    <phoneticPr fontId="6" type="noConversion"/>
  </si>
  <si>
    <r>
      <rPr>
        <sz val="12"/>
        <color theme="1"/>
        <rFont val="方正平黑"/>
        <family val="4"/>
        <charset val="136"/>
      </rPr>
      <t>地坪鋪設25*25地磚</t>
    </r>
    <r>
      <rPr>
        <sz val="12"/>
        <color indexed="8"/>
        <rFont val="新細明體"/>
        <family val="1"/>
        <charset val="136"/>
        <scheme val="minor"/>
      </rPr>
      <t/>
    </r>
    <phoneticPr fontId="6" type="noConversion"/>
  </si>
  <si>
    <r>
      <rPr>
        <sz val="12"/>
        <color theme="1"/>
        <rFont val="方正平黑"/>
        <family val="4"/>
        <charset val="136"/>
      </rPr>
      <t>牆面鋪設30*30花磚</t>
    </r>
    <r>
      <rPr>
        <sz val="12"/>
        <color indexed="8"/>
        <rFont val="新細明體"/>
        <family val="1"/>
        <charset val="136"/>
        <scheme val="minor"/>
      </rPr>
      <t/>
    </r>
    <phoneticPr fontId="6" type="noConversion"/>
  </si>
  <si>
    <r>
      <rPr>
        <sz val="12"/>
        <color theme="1"/>
        <rFont val="方正平黑"/>
        <family val="4"/>
        <charset val="136"/>
      </rPr>
      <t>油漆粉刷單價清單</t>
    </r>
    <phoneticPr fontId="6" type="noConversion"/>
  </si>
  <si>
    <r>
      <rPr>
        <sz val="12"/>
        <color theme="1"/>
        <rFont val="方正平黑"/>
        <family val="4"/>
        <charset val="136"/>
      </rPr>
      <t>黑鉤鎖</t>
    </r>
    <phoneticPr fontId="7" type="noConversion"/>
  </si>
  <si>
    <r>
      <rPr>
        <sz val="12"/>
        <color theme="1"/>
        <rFont val="方正平黑"/>
        <family val="4"/>
        <charset val="136"/>
      </rPr>
      <t>橫拉門鉤鎖附鑰匙</t>
    </r>
    <phoneticPr fontId="2" type="noConversion"/>
  </si>
  <si>
    <r>
      <rPr>
        <sz val="12"/>
        <color theme="1"/>
        <rFont val="方正平黑"/>
        <family val="4"/>
        <charset val="136"/>
      </rPr>
      <t>方型鎖</t>
    </r>
    <phoneticPr fontId="2" type="noConversion"/>
  </si>
  <si>
    <r>
      <rPr>
        <sz val="12"/>
        <color theme="1"/>
        <rFont val="方正平黑"/>
        <family val="4"/>
        <charset val="136"/>
      </rPr>
      <t>霧黑</t>
    </r>
    <phoneticPr fontId="2" type="noConversion"/>
  </si>
  <si>
    <r>
      <rPr>
        <sz val="12"/>
        <color theme="1"/>
        <rFont val="方正平黑"/>
        <family val="4"/>
        <charset val="136"/>
      </rPr>
      <t>傑泰</t>
    </r>
    <phoneticPr fontId="6" type="noConversion"/>
  </si>
  <si>
    <r>
      <t>5+5</t>
    </r>
    <r>
      <rPr>
        <sz val="12"/>
        <color theme="1"/>
        <rFont val="方正平黑"/>
        <family val="4"/>
        <charset val="136"/>
      </rPr>
      <t>㎜膠合玻外折窗</t>
    </r>
    <phoneticPr fontId="6" type="noConversion"/>
  </si>
  <si>
    <r>
      <rPr>
        <sz val="12"/>
        <color theme="1"/>
        <rFont val="方正平黑"/>
        <family val="4"/>
        <charset val="136"/>
      </rPr>
      <t>烤漆鋁管玻璃雨遮</t>
    </r>
    <phoneticPr fontId="6" type="noConversion"/>
  </si>
  <si>
    <r>
      <rPr>
        <sz val="12"/>
        <color theme="1"/>
        <rFont val="方正平黑"/>
        <family val="4"/>
        <charset val="136"/>
      </rPr>
      <t>地坪鋪設20*20地磚</t>
    </r>
    <r>
      <rPr>
        <sz val="12"/>
        <color indexed="8"/>
        <rFont val="新細明體"/>
        <family val="1"/>
        <charset val="136"/>
        <scheme val="minor"/>
      </rPr>
      <t/>
    </r>
    <phoneticPr fontId="6" type="noConversion"/>
  </si>
  <si>
    <r>
      <rPr>
        <sz val="12"/>
        <color theme="1"/>
        <rFont val="方正平黑"/>
        <family val="4"/>
        <charset val="136"/>
      </rPr>
      <t>牆面腰帶10*30腰帶</t>
    </r>
    <phoneticPr fontId="6" type="noConversion"/>
  </si>
  <si>
    <r>
      <rPr>
        <sz val="12"/>
        <color theme="1"/>
        <rFont val="方正平黑"/>
        <family val="4"/>
        <charset val="136"/>
      </rPr>
      <t>陶磚</t>
    </r>
    <phoneticPr fontId="6" type="noConversion"/>
  </si>
  <si>
    <r>
      <rPr>
        <sz val="12"/>
        <color theme="1"/>
        <rFont val="方正平黑"/>
        <family val="4"/>
        <charset val="136"/>
      </rPr>
      <t>工程清單</t>
    </r>
    <phoneticPr fontId="6" type="noConversion"/>
  </si>
  <si>
    <r>
      <rPr>
        <sz val="12"/>
        <color theme="1"/>
        <rFont val="方正平黑"/>
        <family val="4"/>
        <charset val="136"/>
      </rPr>
      <t>壁面撿補打磨</t>
    </r>
    <phoneticPr fontId="6" type="noConversion"/>
  </si>
  <si>
    <r>
      <rPr>
        <sz val="12"/>
        <color theme="1"/>
        <rFont val="方正平黑"/>
        <family val="4"/>
        <charset val="136"/>
      </rPr>
      <t>天花撿補打磨</t>
    </r>
    <phoneticPr fontId="6" type="noConversion"/>
  </si>
  <si>
    <r>
      <rPr>
        <sz val="12"/>
        <color theme="1"/>
        <rFont val="方正平黑"/>
        <family val="4"/>
        <charset val="136"/>
      </rPr>
      <t>面漆</t>
    </r>
    <phoneticPr fontId="6" type="noConversion"/>
  </si>
  <si>
    <r>
      <rPr>
        <sz val="12"/>
        <color theme="1"/>
        <rFont val="方正平黑"/>
        <family val="4"/>
        <charset val="136"/>
      </rPr>
      <t>不銹鋼鉤鎖</t>
    </r>
    <phoneticPr fontId="7" type="noConversion"/>
  </si>
  <si>
    <r>
      <rPr>
        <sz val="12"/>
        <color theme="1"/>
        <rFont val="方正平黑"/>
        <family val="4"/>
        <charset val="136"/>
      </rPr>
      <t>橢圓型鎖</t>
    </r>
    <phoneticPr fontId="2" type="noConversion"/>
  </si>
  <si>
    <r>
      <t>9960key-1.6</t>
    </r>
    <r>
      <rPr>
        <sz val="12"/>
        <color theme="1"/>
        <rFont val="方正平黑"/>
        <family val="4"/>
        <charset val="136"/>
      </rPr>
      <t>寸</t>
    </r>
    <phoneticPr fontId="2" type="noConversion"/>
  </si>
  <si>
    <r>
      <rPr>
        <sz val="12"/>
        <color theme="1"/>
        <rFont val="方正平黑"/>
        <family val="4"/>
        <charset val="136"/>
      </rPr>
      <t>不銹鋼</t>
    </r>
    <phoneticPr fontId="2" type="noConversion"/>
  </si>
  <si>
    <r>
      <t>8</t>
    </r>
    <r>
      <rPr>
        <sz val="12"/>
        <color theme="1"/>
        <rFont val="方正平黑"/>
        <family val="4"/>
        <charset val="136"/>
      </rPr>
      <t>㎜噴砂玻冷氣窗</t>
    </r>
    <phoneticPr fontId="6" type="noConversion"/>
  </si>
  <si>
    <r>
      <rPr>
        <sz val="12"/>
        <color theme="1"/>
        <rFont val="方正平黑"/>
        <family val="4"/>
        <charset val="136"/>
      </rPr>
      <t>不銹鋼管防盜外窗</t>
    </r>
    <phoneticPr fontId="6" type="noConversion"/>
  </si>
  <si>
    <r>
      <rPr>
        <sz val="12"/>
        <color theme="1"/>
        <rFont val="方正平黑"/>
        <family val="4"/>
        <charset val="136"/>
      </rPr>
      <t>鍍鉻處理</t>
    </r>
    <phoneticPr fontId="6" type="noConversion"/>
  </si>
  <si>
    <r>
      <rPr>
        <sz val="12"/>
        <color theme="1"/>
        <rFont val="方正平黑"/>
        <family val="4"/>
        <charset val="136"/>
      </rPr>
      <t>奇才</t>
    </r>
    <phoneticPr fontId="6" type="noConversion"/>
  </si>
  <si>
    <r>
      <t>SUS304</t>
    </r>
    <r>
      <rPr>
        <sz val="12"/>
        <color theme="1"/>
        <rFont val="方正平黑"/>
        <family val="4"/>
        <charset val="136"/>
      </rPr>
      <t>不銹鋼管</t>
    </r>
    <phoneticPr fontId="6" type="noConversion"/>
  </si>
  <si>
    <r>
      <rPr>
        <sz val="12"/>
        <color theme="1"/>
        <rFont val="方正平黑"/>
        <family val="4"/>
        <charset val="136"/>
      </rPr>
      <t>地坪鋪設10*10地磚</t>
    </r>
    <r>
      <rPr>
        <sz val="12"/>
        <color indexed="8"/>
        <rFont val="新細明體"/>
        <family val="1"/>
        <charset val="136"/>
        <scheme val="minor"/>
      </rPr>
      <t/>
    </r>
    <phoneticPr fontId="6" type="noConversion"/>
  </si>
  <si>
    <r>
      <rPr>
        <sz val="12"/>
        <color theme="1"/>
        <rFont val="方正平黑"/>
        <family val="4"/>
        <charset val="136"/>
      </rPr>
      <t>牆面腰帶7*30腰帶</t>
    </r>
    <phoneticPr fontId="6" type="noConversion"/>
  </si>
  <si>
    <r>
      <rPr>
        <sz val="12"/>
        <color theme="1"/>
        <rFont val="方正平黑"/>
        <family val="4"/>
        <charset val="136"/>
      </rPr>
      <t>油漆粉刷等級</t>
    </r>
    <phoneticPr fontId="6" type="noConversion"/>
  </si>
  <si>
    <r>
      <rPr>
        <sz val="12"/>
        <color theme="1"/>
        <rFont val="方正平黑"/>
        <family val="4"/>
        <charset val="136"/>
      </rPr>
      <t>嵌入長門把</t>
    </r>
    <phoneticPr fontId="6" type="noConversion"/>
  </si>
  <si>
    <r>
      <rPr>
        <sz val="12"/>
        <color theme="1"/>
        <rFont val="方正平黑"/>
        <family val="4"/>
        <charset val="136"/>
      </rPr>
      <t>門片嵌入方型長門把</t>
    </r>
    <phoneticPr fontId="6" type="noConversion"/>
  </si>
  <si>
    <r>
      <rPr>
        <sz val="12"/>
        <color theme="1"/>
        <rFont val="方正平黑"/>
        <family val="4"/>
        <charset val="136"/>
      </rPr>
      <t>鋁烤漆</t>
    </r>
    <phoneticPr fontId="6" type="noConversion"/>
  </si>
  <si>
    <r>
      <rPr>
        <sz val="12"/>
        <color theme="1"/>
        <rFont val="方正平黑"/>
        <family val="4"/>
        <charset val="136"/>
      </rPr>
      <t>霧銀</t>
    </r>
    <phoneticPr fontId="6" type="noConversion"/>
  </si>
  <si>
    <r>
      <rPr>
        <sz val="12"/>
        <color theme="1"/>
        <rFont val="方正平黑"/>
        <family val="4"/>
        <charset val="136"/>
      </rPr>
      <t>美標A.S</t>
    </r>
    <phoneticPr fontId="6" type="noConversion"/>
  </si>
  <si>
    <r>
      <t>8</t>
    </r>
    <r>
      <rPr>
        <sz val="12"/>
        <color theme="1"/>
        <rFont val="方正平黑"/>
        <family val="4"/>
        <charset val="136"/>
      </rPr>
      <t>㎜光玻橫拉鋁窗</t>
    </r>
    <phoneticPr fontId="6" type="noConversion"/>
  </si>
  <si>
    <r>
      <rPr>
        <sz val="12"/>
        <color theme="1"/>
        <rFont val="方正平黑"/>
        <family val="4"/>
        <charset val="136"/>
      </rPr>
      <t>烤漆不銹鋼管防盜窗</t>
    </r>
    <phoneticPr fontId="6" type="noConversion"/>
  </si>
  <si>
    <r>
      <rPr>
        <sz val="12"/>
        <color theme="1"/>
        <rFont val="方正平黑"/>
        <family val="4"/>
        <charset val="136"/>
      </rPr>
      <t>地坪造型馬賽克陶磚</t>
    </r>
    <phoneticPr fontId="6" type="noConversion"/>
  </si>
  <si>
    <r>
      <rPr>
        <sz val="12"/>
        <color theme="1"/>
        <rFont val="方正平黑"/>
        <family val="4"/>
        <charset val="136"/>
      </rPr>
      <t>才</t>
    </r>
    <phoneticPr fontId="2" type="noConversion"/>
  </si>
  <si>
    <r>
      <rPr>
        <sz val="12"/>
        <color theme="1"/>
        <rFont val="方正平黑"/>
        <family val="4"/>
        <charset val="136"/>
      </rPr>
      <t>牆面鋪設25*33壁磚</t>
    </r>
    <r>
      <rPr>
        <sz val="12"/>
        <color indexed="8"/>
        <rFont val="新細明體"/>
        <family val="1"/>
        <charset val="136"/>
        <scheme val="minor"/>
      </rPr>
      <t/>
    </r>
    <phoneticPr fontId="6" type="noConversion"/>
  </si>
  <si>
    <r>
      <t>A</t>
    </r>
    <r>
      <rPr>
        <sz val="12"/>
        <color theme="1"/>
        <rFont val="方正平黑"/>
        <family val="4"/>
        <charset val="136"/>
      </rPr>
      <t>：寶利A</t>
    </r>
    <phoneticPr fontId="6" type="noConversion"/>
  </si>
  <si>
    <r>
      <rPr>
        <sz val="12"/>
        <color theme="1"/>
        <rFont val="方正平黑"/>
        <family val="4"/>
        <charset val="136"/>
      </rPr>
      <t>晶典VOV</t>
    </r>
    <phoneticPr fontId="6" type="noConversion"/>
  </si>
  <si>
    <r>
      <t>8</t>
    </r>
    <r>
      <rPr>
        <sz val="12"/>
        <color theme="1"/>
        <rFont val="方正平黑"/>
        <family val="4"/>
        <charset val="136"/>
      </rPr>
      <t>㎜噴砂玻橫拉鋁窗</t>
    </r>
    <phoneticPr fontId="6" type="noConversion"/>
  </si>
  <si>
    <r>
      <rPr>
        <sz val="12"/>
        <color theme="1"/>
        <rFont val="方正平黑"/>
        <family val="4"/>
        <charset val="136"/>
      </rPr>
      <t>不銹鋼管花架</t>
    </r>
    <phoneticPr fontId="6" type="noConversion"/>
  </si>
  <si>
    <r>
      <rPr>
        <sz val="12"/>
        <color theme="1"/>
        <rFont val="方正平黑"/>
        <family val="4"/>
        <charset val="136"/>
      </rPr>
      <t>地坪鋪設抿石子</t>
    </r>
    <phoneticPr fontId="6" type="noConversion"/>
  </si>
  <si>
    <r>
      <t>1.2</t>
    </r>
    <r>
      <rPr>
        <sz val="12"/>
        <color theme="1"/>
        <rFont val="方正平黑"/>
        <family val="4"/>
        <charset val="136"/>
      </rPr>
      <t>分石子</t>
    </r>
    <phoneticPr fontId="6" type="noConversion"/>
  </si>
  <si>
    <r>
      <rPr>
        <sz val="12"/>
        <color theme="1"/>
        <rFont val="方正平黑"/>
        <family val="4"/>
        <charset val="136"/>
      </rPr>
      <t>牆面鋪設25*33花磚</t>
    </r>
    <r>
      <rPr>
        <sz val="12"/>
        <color indexed="8"/>
        <rFont val="新細明體"/>
        <family val="1"/>
        <charset val="136"/>
        <scheme val="minor"/>
      </rPr>
      <t/>
    </r>
    <phoneticPr fontId="6" type="noConversion"/>
  </si>
  <si>
    <r>
      <t>B</t>
    </r>
    <r>
      <rPr>
        <sz val="12"/>
        <color theme="1"/>
        <rFont val="方正平黑"/>
        <family val="4"/>
        <charset val="136"/>
      </rPr>
      <t>：寶利B</t>
    </r>
    <phoneticPr fontId="6" type="noConversion"/>
  </si>
  <si>
    <r>
      <t>RAY</t>
    </r>
    <r>
      <rPr>
        <sz val="12"/>
        <color theme="1"/>
        <rFont val="方正平黑"/>
        <family val="4"/>
        <charset val="136"/>
      </rPr>
      <t>房間</t>
    </r>
    <phoneticPr fontId="6" type="noConversion"/>
  </si>
  <si>
    <r>
      <t>8</t>
    </r>
    <r>
      <rPr>
        <sz val="12"/>
        <color theme="1"/>
        <rFont val="方正平黑"/>
        <family val="4"/>
        <charset val="136"/>
      </rPr>
      <t>㎜光玻落地鋁窗</t>
    </r>
    <phoneticPr fontId="6" type="noConversion"/>
  </si>
  <si>
    <r>
      <rPr>
        <sz val="12"/>
        <color theme="1"/>
        <rFont val="方正平黑"/>
        <family val="4"/>
        <charset val="136"/>
      </rPr>
      <t>烤漆不銹鋼管花架</t>
    </r>
    <phoneticPr fontId="6" type="noConversion"/>
  </si>
  <si>
    <r>
      <t>F1</t>
    </r>
    <r>
      <rPr>
        <sz val="12"/>
        <color theme="1"/>
        <rFont val="方正平黑"/>
        <family val="4"/>
        <charset val="136"/>
      </rPr>
      <t>級夾板</t>
    </r>
    <phoneticPr fontId="6" type="noConversion"/>
  </si>
  <si>
    <r>
      <rPr>
        <sz val="12"/>
        <color theme="1"/>
        <rFont val="方正平黑"/>
        <family val="4"/>
        <charset val="136"/>
      </rPr>
      <t>牆面鋪設15*15壁磚</t>
    </r>
    <r>
      <rPr>
        <sz val="12"/>
        <color indexed="8"/>
        <rFont val="新細明體"/>
        <family val="1"/>
        <charset val="136"/>
        <scheme val="minor"/>
      </rPr>
      <t/>
    </r>
    <phoneticPr fontId="6" type="noConversion"/>
  </si>
  <si>
    <r>
      <t>C</t>
    </r>
    <r>
      <rPr>
        <sz val="12"/>
        <color theme="1"/>
        <rFont val="方正平黑"/>
        <family val="4"/>
        <charset val="136"/>
      </rPr>
      <t>：NONO</t>
    </r>
    <phoneticPr fontId="6" type="noConversion"/>
  </si>
  <si>
    <r>
      <rPr>
        <sz val="12"/>
        <color theme="1"/>
        <rFont val="方正平黑"/>
        <family val="4"/>
        <charset val="136"/>
      </rPr>
      <t>銅合</t>
    </r>
    <phoneticPr fontId="6" type="noConversion"/>
  </si>
  <si>
    <r>
      <t>8</t>
    </r>
    <r>
      <rPr>
        <sz val="12"/>
        <color theme="1"/>
        <rFont val="方正平黑"/>
        <family val="4"/>
        <charset val="136"/>
      </rPr>
      <t>㎜噴砂玻落地鋁窗</t>
    </r>
    <phoneticPr fontId="6" type="noConversion"/>
  </si>
  <si>
    <r>
      <rPr>
        <sz val="12"/>
        <color theme="1"/>
        <rFont val="方正平黑"/>
        <family val="4"/>
        <charset val="136"/>
      </rPr>
      <t>不銹鋼管PC雨遮</t>
    </r>
    <phoneticPr fontId="6" type="noConversion"/>
  </si>
  <si>
    <r>
      <rPr>
        <sz val="12"/>
        <color theme="1"/>
        <rFont val="方正平黑"/>
        <family val="4"/>
        <charset val="136"/>
      </rPr>
      <t>牆面鋪設15*15 花磚</t>
    </r>
    <r>
      <rPr>
        <sz val="12"/>
        <color indexed="8"/>
        <rFont val="新細明體"/>
        <family val="1"/>
        <charset val="136"/>
        <scheme val="minor"/>
      </rPr>
      <t/>
    </r>
    <phoneticPr fontId="6" type="noConversion"/>
  </si>
  <si>
    <r>
      <t>D</t>
    </r>
    <r>
      <rPr>
        <sz val="12"/>
        <color theme="1"/>
        <rFont val="方正平黑"/>
        <family val="4"/>
        <charset val="136"/>
      </rPr>
      <t>：夏(鬍)</t>
    </r>
    <phoneticPr fontId="6" type="noConversion"/>
  </si>
  <si>
    <r>
      <t>10</t>
    </r>
    <r>
      <rPr>
        <sz val="12"/>
        <color theme="1"/>
        <rFont val="方正平黑"/>
        <family val="4"/>
        <charset val="136"/>
      </rPr>
      <t>㎜光玻橫拉鋁窗</t>
    </r>
    <phoneticPr fontId="6" type="noConversion"/>
  </si>
  <si>
    <r>
      <rPr>
        <sz val="12"/>
        <color theme="1"/>
        <rFont val="方正平黑"/>
        <family val="4"/>
        <charset val="136"/>
      </rPr>
      <t>烤漆不銹鋼管PC雨遮</t>
    </r>
    <phoneticPr fontId="6" type="noConversion"/>
  </si>
  <si>
    <r>
      <rPr>
        <sz val="12"/>
        <color theme="1"/>
        <rFont val="方正平黑"/>
        <family val="4"/>
        <charset val="136"/>
      </rPr>
      <t>牆面鋪設7.5*15 腰帶</t>
    </r>
    <phoneticPr fontId="6" type="noConversion"/>
  </si>
  <si>
    <r>
      <t>10</t>
    </r>
    <r>
      <rPr>
        <sz val="12"/>
        <color theme="1"/>
        <rFont val="方正平黑"/>
        <family val="4"/>
        <charset val="136"/>
      </rPr>
      <t>㎜噴砂玻橫拉鋁窗</t>
    </r>
    <phoneticPr fontId="6" type="noConversion"/>
  </si>
  <si>
    <r>
      <rPr>
        <sz val="12"/>
        <color theme="1"/>
        <rFont val="方正平黑"/>
        <family val="4"/>
        <charset val="136"/>
      </rPr>
      <t>不銹鋼管玻璃雨遮</t>
    </r>
    <phoneticPr fontId="6" type="noConversion"/>
  </si>
  <si>
    <r>
      <rPr>
        <sz val="12"/>
        <color theme="1"/>
        <rFont val="方正平黑"/>
        <family val="4"/>
        <charset val="136"/>
      </rPr>
      <t>耐刮面漆</t>
    </r>
    <phoneticPr fontId="6" type="noConversion"/>
  </si>
  <si>
    <r>
      <rPr>
        <sz val="12"/>
        <color theme="1"/>
        <rFont val="方正平黑"/>
        <family val="4"/>
        <charset val="136"/>
      </rPr>
      <t>牆面鋪設10*10壁磚</t>
    </r>
    <r>
      <rPr>
        <sz val="12"/>
        <color indexed="8"/>
        <rFont val="新細明體"/>
        <family val="1"/>
        <charset val="136"/>
        <scheme val="minor"/>
      </rPr>
      <t/>
    </r>
    <phoneticPr fontId="6" type="noConversion"/>
  </si>
  <si>
    <r>
      <t>10</t>
    </r>
    <r>
      <rPr>
        <sz val="12"/>
        <color theme="1"/>
        <rFont val="方正平黑"/>
        <family val="4"/>
        <charset val="136"/>
      </rPr>
      <t>㎜光玻落地鋁窗</t>
    </r>
    <phoneticPr fontId="6" type="noConversion"/>
  </si>
  <si>
    <r>
      <rPr>
        <sz val="12"/>
        <color theme="1"/>
        <rFont val="方正平黑"/>
        <family val="4"/>
        <charset val="136"/>
      </rPr>
      <t>烤漆不銹鋼玻璃雨遮</t>
    </r>
    <phoneticPr fontId="6" type="noConversion"/>
  </si>
  <si>
    <r>
      <rPr>
        <sz val="12"/>
        <color theme="1"/>
        <rFont val="方正平黑"/>
        <family val="4"/>
        <charset val="136"/>
      </rPr>
      <t>地坪鋪設海島實木地板</t>
    </r>
    <phoneticPr fontId="2" type="noConversion"/>
  </si>
  <si>
    <r>
      <rPr>
        <sz val="12"/>
        <color theme="1"/>
        <rFont val="方正平黑"/>
        <family val="4"/>
        <charset val="136"/>
      </rPr>
      <t>牆面鋪設10*10 花磚</t>
    </r>
    <r>
      <rPr>
        <sz val="12"/>
        <color indexed="8"/>
        <rFont val="新細明體"/>
        <family val="1"/>
        <charset val="136"/>
        <scheme val="minor"/>
      </rPr>
      <t/>
    </r>
    <phoneticPr fontId="6" type="noConversion"/>
  </si>
  <si>
    <r>
      <t>10</t>
    </r>
    <r>
      <rPr>
        <sz val="12"/>
        <color theme="1"/>
        <rFont val="方正平黑"/>
        <family val="4"/>
        <charset val="136"/>
      </rPr>
      <t>㎜噴砂玻落地鋁窗</t>
    </r>
    <phoneticPr fontId="6" type="noConversion"/>
  </si>
  <si>
    <r>
      <t>10*10</t>
    </r>
    <r>
      <rPr>
        <sz val="12"/>
        <color theme="1"/>
        <rFont val="方正平黑"/>
        <family val="4"/>
        <charset val="136"/>
      </rPr>
      <t>㎝H型鋼雨遮</t>
    </r>
    <phoneticPr fontId="6" type="noConversion"/>
  </si>
  <si>
    <r>
      <rPr>
        <sz val="12"/>
        <color theme="1"/>
        <rFont val="方正平黑"/>
        <family val="4"/>
        <charset val="136"/>
      </rPr>
      <t>熱浸鍍鋅</t>
    </r>
    <phoneticPr fontId="6" type="noConversion"/>
  </si>
  <si>
    <r>
      <rPr>
        <sz val="12"/>
        <color theme="1"/>
        <rFont val="方正平黑"/>
        <family val="4"/>
        <charset val="136"/>
      </rPr>
      <t>耐刮面膜</t>
    </r>
    <phoneticPr fontId="6" type="noConversion"/>
  </si>
  <si>
    <r>
      <rPr>
        <sz val="12"/>
        <color theme="1"/>
        <rFont val="方正平黑"/>
        <family val="4"/>
        <charset val="136"/>
      </rPr>
      <t>牆面鋪設5*10 腰帶</t>
    </r>
    <phoneticPr fontId="6" type="noConversion"/>
  </si>
  <si>
    <r>
      <t>10</t>
    </r>
    <r>
      <rPr>
        <sz val="12"/>
        <color theme="1"/>
        <rFont val="方正平黑"/>
        <family val="4"/>
        <charset val="136"/>
      </rPr>
      <t>㎜光玻推射窗</t>
    </r>
    <phoneticPr fontId="6" type="noConversion"/>
  </si>
  <si>
    <r>
      <rPr>
        <sz val="12"/>
        <color theme="1"/>
        <rFont val="方正平黑"/>
        <family val="4"/>
        <charset val="136"/>
      </rPr>
      <t>既有雨遮更換PC板</t>
    </r>
    <phoneticPr fontId="6" type="noConversion"/>
  </si>
  <si>
    <r>
      <rPr>
        <sz val="12"/>
        <color theme="1"/>
        <rFont val="方正平黑"/>
        <family val="4"/>
        <charset val="136"/>
      </rPr>
      <t>地坪鋪設3.0㎜PVC地磚</t>
    </r>
    <phoneticPr fontId="6" type="noConversion"/>
  </si>
  <si>
    <r>
      <rPr>
        <sz val="12"/>
        <color theme="1"/>
        <rFont val="方正平黑"/>
        <family val="4"/>
        <charset val="136"/>
      </rPr>
      <t>牆面造型馬賽克陶磚</t>
    </r>
    <phoneticPr fontId="6" type="noConversion"/>
  </si>
  <si>
    <r>
      <t>10</t>
    </r>
    <r>
      <rPr>
        <sz val="12"/>
        <color theme="1"/>
        <rFont val="方正平黑"/>
        <family val="4"/>
        <charset val="136"/>
      </rPr>
      <t>㎜光玻下掀窗</t>
    </r>
    <phoneticPr fontId="6" type="noConversion"/>
  </si>
  <si>
    <r>
      <rPr>
        <sz val="12"/>
        <color theme="1"/>
        <rFont val="方正平黑"/>
        <family val="4"/>
        <charset val="136"/>
      </rPr>
      <t>既有雨遮更換玻璃</t>
    </r>
    <phoneticPr fontId="6" type="noConversion"/>
  </si>
  <si>
    <r>
      <rPr>
        <sz val="12"/>
        <color theme="1"/>
        <rFont val="方正平黑"/>
        <family val="4"/>
        <charset val="136"/>
      </rPr>
      <t>地坪鋪設地毯</t>
    </r>
    <phoneticPr fontId="6" type="noConversion"/>
  </si>
  <si>
    <r>
      <rPr>
        <sz val="12"/>
        <color theme="1"/>
        <rFont val="方正平黑"/>
        <family val="4"/>
        <charset val="136"/>
      </rPr>
      <t>才</t>
    </r>
    <phoneticPr fontId="6" type="noConversion"/>
  </si>
  <si>
    <r>
      <rPr>
        <sz val="12"/>
        <color theme="1"/>
        <rFont val="方正平黑"/>
        <family val="4"/>
        <charset val="136"/>
      </rPr>
      <t>牆面造型玻璃馬賽克</t>
    </r>
    <phoneticPr fontId="6" type="noConversion"/>
  </si>
  <si>
    <r>
      <rPr>
        <sz val="12"/>
        <color theme="1"/>
        <rFont val="方正平黑"/>
        <family val="4"/>
        <charset val="136"/>
      </rPr>
      <t>玻璃磚</t>
    </r>
    <phoneticPr fontId="6" type="noConversion"/>
  </si>
  <si>
    <r>
      <t>10</t>
    </r>
    <r>
      <rPr>
        <sz val="12"/>
        <color theme="1"/>
        <rFont val="方正平黑"/>
        <family val="4"/>
        <charset val="136"/>
      </rPr>
      <t>㎜光玻下推窗</t>
    </r>
    <phoneticPr fontId="6" type="noConversion"/>
  </si>
  <si>
    <r>
      <rPr>
        <sz val="12"/>
        <color theme="1"/>
        <rFont val="方正平黑"/>
        <family val="4"/>
        <charset val="136"/>
      </rPr>
      <t>原雨遮更換烤漆浪板</t>
    </r>
    <phoneticPr fontId="6" type="noConversion"/>
  </si>
  <si>
    <r>
      <rPr>
        <sz val="12"/>
        <color theme="1"/>
        <rFont val="方正平黑"/>
        <family val="4"/>
        <charset val="136"/>
      </rPr>
      <t>不燃發泡</t>
    </r>
    <phoneticPr fontId="6" type="noConversion"/>
  </si>
  <si>
    <r>
      <rPr>
        <sz val="12"/>
        <color theme="1"/>
        <rFont val="方正平黑"/>
        <family val="4"/>
        <charset val="136"/>
      </rPr>
      <t>盛餘</t>
    </r>
    <phoneticPr fontId="6" type="noConversion"/>
  </si>
  <si>
    <r>
      <t>0.5</t>
    </r>
    <r>
      <rPr>
        <sz val="12"/>
        <color theme="1"/>
        <rFont val="方正平黑"/>
        <family val="4"/>
        <charset val="136"/>
      </rPr>
      <t>㎜鋼板內襯PU</t>
    </r>
    <phoneticPr fontId="6" type="noConversion"/>
  </si>
  <si>
    <r>
      <rPr>
        <sz val="12"/>
        <color theme="1"/>
        <rFont val="方正平黑"/>
        <family val="4"/>
        <charset val="136"/>
      </rPr>
      <t>地坪粉光工事</t>
    </r>
    <phoneticPr fontId="6" type="noConversion"/>
  </si>
  <si>
    <r>
      <rPr>
        <sz val="12"/>
        <color theme="1"/>
        <rFont val="方正平黑"/>
        <family val="4"/>
        <charset val="136"/>
      </rPr>
      <t>自平水泥</t>
    </r>
    <phoneticPr fontId="6" type="noConversion"/>
  </si>
  <si>
    <r>
      <rPr>
        <sz val="12"/>
        <color theme="1"/>
        <rFont val="方正平黑"/>
        <family val="4"/>
        <charset val="136"/>
      </rPr>
      <t>牆面鋪設抿石子</t>
    </r>
    <phoneticPr fontId="6" type="noConversion"/>
  </si>
  <si>
    <r>
      <rPr>
        <sz val="12"/>
        <color theme="1"/>
        <rFont val="方正平黑"/>
        <family val="4"/>
        <charset val="136"/>
      </rPr>
      <t>正新鋁百葉</t>
    </r>
    <phoneticPr fontId="6" type="noConversion"/>
  </si>
  <si>
    <r>
      <rPr>
        <sz val="12"/>
        <color theme="1"/>
        <rFont val="方正平黑"/>
        <family val="4"/>
        <charset val="136"/>
      </rPr>
      <t>原雨遮更換不銹鋼板</t>
    </r>
    <phoneticPr fontId="6" type="noConversion"/>
  </si>
  <si>
    <r>
      <rPr>
        <sz val="12"/>
        <color theme="1"/>
        <rFont val="方正平黑"/>
        <family val="4"/>
        <charset val="136"/>
      </rPr>
      <t>毛絲面板</t>
    </r>
    <phoneticPr fontId="6" type="noConversion"/>
  </si>
  <si>
    <r>
      <t>SUS304</t>
    </r>
    <r>
      <rPr>
        <sz val="12"/>
        <color theme="1"/>
        <rFont val="方正平黑"/>
        <family val="4"/>
        <charset val="136"/>
      </rPr>
      <t>不銹鋼板</t>
    </r>
    <phoneticPr fontId="6" type="noConversion"/>
  </si>
  <si>
    <r>
      <rPr>
        <sz val="12"/>
        <color theme="1"/>
        <rFont val="方正平黑"/>
        <family val="4"/>
        <charset val="136"/>
      </rPr>
      <t>梯間30*30止滑地磚</t>
    </r>
    <phoneticPr fontId="6" type="noConversion"/>
  </si>
  <si>
    <r>
      <rPr>
        <sz val="12"/>
        <color theme="1"/>
        <rFont val="方正平黑"/>
        <family val="4"/>
        <charset val="136"/>
      </rPr>
      <t>階</t>
    </r>
    <phoneticPr fontId="6" type="noConversion"/>
  </si>
  <si>
    <r>
      <rPr>
        <sz val="12"/>
        <color theme="1"/>
        <rFont val="方正平黑"/>
        <family val="4"/>
        <charset val="136"/>
      </rPr>
      <t>牆面鋪設6*22.7二丁掛</t>
    </r>
    <phoneticPr fontId="6" type="noConversion"/>
  </si>
  <si>
    <r>
      <rPr>
        <sz val="12"/>
        <color theme="1"/>
        <rFont val="方正平黑"/>
        <family val="4"/>
        <charset val="136"/>
      </rPr>
      <t>梯間踏立面超耐磨</t>
    </r>
    <phoneticPr fontId="6" type="noConversion"/>
  </si>
  <si>
    <r>
      <rPr>
        <sz val="12"/>
        <color theme="1"/>
        <rFont val="方正平黑"/>
        <family val="4"/>
        <charset val="136"/>
      </rPr>
      <t>實木收邊</t>
    </r>
    <phoneticPr fontId="2" type="noConversion"/>
  </si>
  <si>
    <r>
      <rPr>
        <sz val="12"/>
        <color theme="1"/>
        <rFont val="方正平黑"/>
        <family val="4"/>
        <charset val="136"/>
      </rPr>
      <t>牆面鋪設6*22.7山形磚</t>
    </r>
    <phoneticPr fontId="6" type="noConversion"/>
  </si>
  <si>
    <r>
      <rPr>
        <sz val="12"/>
        <color theme="1"/>
        <rFont val="方正平黑"/>
        <family val="4"/>
        <charset val="136"/>
      </rPr>
      <t>梯間踏面超耐磨</t>
    </r>
    <phoneticPr fontId="6" type="noConversion"/>
  </si>
  <si>
    <r>
      <rPr>
        <sz val="12"/>
        <color theme="1"/>
        <rFont val="方正平黑"/>
        <family val="4"/>
        <charset val="136"/>
      </rPr>
      <t>梯間踏立面實木地板</t>
    </r>
    <phoneticPr fontId="6" type="noConversion"/>
  </si>
  <si>
    <r>
      <rPr>
        <sz val="12"/>
        <color theme="1"/>
        <rFont val="方正平黑"/>
        <family val="4"/>
        <charset val="136"/>
      </rPr>
      <t>梯間踏面實木地板</t>
    </r>
    <phoneticPr fontId="6" type="noConversion"/>
  </si>
  <si>
    <r>
      <rPr>
        <sz val="12"/>
        <color theme="1"/>
        <rFont val="方正平黑"/>
        <family val="4"/>
        <charset val="136"/>
      </rPr>
      <t>梯間踏面推油地板</t>
    </r>
    <phoneticPr fontId="6" type="noConversion"/>
  </si>
  <si>
    <r>
      <t>3</t>
    </r>
    <r>
      <rPr>
        <sz val="12"/>
        <color theme="1"/>
        <rFont val="方正平黑"/>
        <family val="4"/>
        <charset val="136"/>
      </rPr>
      <t>㎝厚板</t>
    </r>
    <phoneticPr fontId="6" type="noConversion"/>
  </si>
  <si>
    <r>
      <rPr>
        <sz val="12"/>
        <color theme="1"/>
        <rFont val="方正平黑"/>
        <family val="4"/>
        <charset val="136"/>
      </rPr>
      <t>梯間踏立面海島實木</t>
    </r>
    <phoneticPr fontId="6" type="noConversion"/>
  </si>
  <si>
    <r>
      <rPr>
        <sz val="12"/>
        <color theme="1"/>
        <rFont val="方正平黑"/>
        <family val="4"/>
        <charset val="136"/>
      </rPr>
      <t>梯間踏面海島實木</t>
    </r>
    <phoneticPr fontId="6" type="noConversion"/>
  </si>
  <si>
    <r>
      <rPr>
        <sz val="12"/>
        <color theme="1"/>
        <rFont val="方正平黑"/>
        <family val="4"/>
        <charset val="136"/>
      </rPr>
      <t>梯間踏立面2.0㎜PVC</t>
    </r>
    <phoneticPr fontId="6" type="noConversion"/>
  </si>
  <si>
    <r>
      <rPr>
        <sz val="12"/>
        <color theme="1"/>
        <rFont val="方正平黑"/>
        <family val="4"/>
        <charset val="136"/>
      </rPr>
      <t>止滑鋁條</t>
    </r>
    <phoneticPr fontId="6" type="noConversion"/>
  </si>
  <si>
    <r>
      <rPr>
        <sz val="12"/>
        <color theme="1"/>
        <rFont val="方正平黑"/>
        <family val="4"/>
        <charset val="136"/>
      </rPr>
      <t>梯間踏立面3.0㎜PVC</t>
    </r>
    <phoneticPr fontId="6" type="noConversion"/>
  </si>
  <si>
    <t>維修日期</t>
    <phoneticPr fontId="2" type="noConversion"/>
  </si>
  <si>
    <t>維修項目</t>
    <phoneticPr fontId="2" type="noConversion"/>
  </si>
  <si>
    <t>說明</t>
    <phoneticPr fontId="2" type="noConversion"/>
  </si>
  <si>
    <t>追加減項目</t>
    <phoneticPr fontId="6" type="noConversion"/>
  </si>
  <si>
    <t>頁次</t>
    <phoneticPr fontId="6" type="noConversion"/>
  </si>
  <si>
    <t>第</t>
    <phoneticPr fontId="6" type="noConversion"/>
  </si>
  <si>
    <t>頁</t>
    <phoneticPr fontId="6" type="noConversion"/>
  </si>
  <si>
    <t>請款列帳日期</t>
    <phoneticPr fontId="6" type="noConversion"/>
  </si>
  <si>
    <t>本頁請款合計</t>
    <phoneticPr fontId="6" type="noConversion"/>
  </si>
  <si>
    <t>甲方簽章</t>
    <phoneticPr fontId="6" type="noConversion"/>
  </si>
  <si>
    <t>乙方簽章</t>
    <phoneticPr fontId="6" type="noConversion"/>
  </si>
  <si>
    <t>前頁未請款金額</t>
    <phoneticPr fontId="6" type="noConversion"/>
  </si>
  <si>
    <t>合計待請款金額</t>
    <phoneticPr fontId="6" type="noConversion"/>
  </si>
  <si>
    <t>甲方聯絡資訊</t>
    <phoneticPr fontId="6" type="noConversion"/>
  </si>
  <si>
    <t>乙方聯絡資訊</t>
    <phoneticPr fontId="6" type="noConversion"/>
  </si>
  <si>
    <t>鋯京室內裝修工程有限公司</t>
    <phoneticPr fontId="6" type="noConversion"/>
  </si>
  <si>
    <t>匯款帳號資訊</t>
    <phoneticPr fontId="6" type="noConversion"/>
  </si>
  <si>
    <t>樓層/空間</t>
    <phoneticPr fontId="2" type="noConversion"/>
  </si>
  <si>
    <t>原指定品牌</t>
    <phoneticPr fontId="2" type="noConversion"/>
  </si>
  <si>
    <t>原規格/型號</t>
    <phoneticPr fontId="2" type="noConversion"/>
  </si>
  <si>
    <t>原指定顏色</t>
    <phoneticPr fontId="2" type="noConversion"/>
  </si>
  <si>
    <t>簽章日期</t>
    <phoneticPr fontId="6" type="noConversion"/>
  </si>
  <si>
    <t>新指定品牌</t>
    <phoneticPr fontId="2" type="noConversion"/>
  </si>
  <si>
    <t>新規格/型號</t>
    <phoneticPr fontId="2" type="noConversion"/>
  </si>
  <si>
    <t>新指定顏色</t>
    <phoneticPr fontId="2" type="noConversion"/>
  </si>
  <si>
    <t>品牌</t>
    <phoneticPr fontId="2" type="noConversion"/>
  </si>
  <si>
    <t>指定顏色</t>
    <phoneticPr fontId="2" type="noConversion"/>
  </si>
  <si>
    <t>全室</t>
    <phoneticPr fontId="6" type="noConversion"/>
  </si>
  <si>
    <t>泥作</t>
    <phoneticPr fontId="2" type="noConversion"/>
  </si>
  <si>
    <t>水泥</t>
    <phoneticPr fontId="6" type="noConversion"/>
  </si>
  <si>
    <t>台灣水泥</t>
    <phoneticPr fontId="2" type="noConversion"/>
  </si>
  <si>
    <t>品牌卜蘭特I型</t>
    <phoneticPr fontId="2" type="noConversion"/>
  </si>
  <si>
    <t>砂</t>
    <phoneticPr fontId="2" type="noConversion"/>
  </si>
  <si>
    <t>台灣河砂</t>
    <phoneticPr fontId="6" type="noConversion"/>
  </si>
  <si>
    <t>熱水給水管</t>
    <phoneticPr fontId="2" type="noConversion"/>
  </si>
  <si>
    <t>不銹鋼管</t>
    <phoneticPr fontId="2" type="noConversion"/>
  </si>
  <si>
    <t>SUS304車牙管</t>
    <phoneticPr fontId="2" type="noConversion"/>
  </si>
  <si>
    <t>熱水彎頭/三通</t>
    <phoneticPr fontId="2" type="noConversion"/>
  </si>
  <si>
    <t>銅鑄品</t>
    <phoneticPr fontId="2" type="noConversion"/>
  </si>
  <si>
    <t>良品</t>
    <phoneticPr fontId="2" type="noConversion"/>
  </si>
  <si>
    <t>砲銅彎頭三通</t>
    <phoneticPr fontId="2" type="noConversion"/>
  </si>
  <si>
    <t>黃銅</t>
    <phoneticPr fontId="2" type="noConversion"/>
  </si>
  <si>
    <t>冷水給水管</t>
    <phoneticPr fontId="2" type="noConversion"/>
  </si>
  <si>
    <t>PVC管</t>
    <phoneticPr fontId="2" type="noConversion"/>
  </si>
  <si>
    <t>南亞</t>
    <phoneticPr fontId="2" type="noConversion"/>
  </si>
  <si>
    <t>3㎜W級自來水管</t>
    <phoneticPr fontId="2" type="noConversion"/>
  </si>
  <si>
    <t>灰</t>
    <phoneticPr fontId="2" type="noConversion"/>
  </si>
  <si>
    <t>排水管</t>
    <phoneticPr fontId="2" type="noConversion"/>
  </si>
  <si>
    <t>3㎜B級排水/電管</t>
    <phoneticPr fontId="2" type="noConversion"/>
  </si>
  <si>
    <t>牆面線路預埋硬管</t>
    <phoneticPr fontId="2" type="noConversion"/>
  </si>
  <si>
    <t>CD可撓管</t>
    <phoneticPr fontId="2" type="noConversion"/>
  </si>
  <si>
    <t>中承霖</t>
    <phoneticPr fontId="6" type="noConversion"/>
  </si>
  <si>
    <t>4分~1"CD可撓管</t>
    <phoneticPr fontId="2" type="noConversion"/>
  </si>
  <si>
    <t>天花/木作線路預埋管</t>
    <phoneticPr fontId="2" type="noConversion"/>
  </si>
  <si>
    <t>PVC浪管</t>
    <phoneticPr fontId="6" type="noConversion"/>
  </si>
  <si>
    <t>4分~6分套管</t>
    <phoneticPr fontId="2" type="noConversion"/>
  </si>
  <si>
    <t>鐵灰</t>
    <phoneticPr fontId="2" type="noConversion"/>
  </si>
  <si>
    <t>無融絲斷電開關</t>
    <phoneticPr fontId="2" type="noConversion"/>
  </si>
  <si>
    <t>卡式開關</t>
    <phoneticPr fontId="2" type="noConversion"/>
  </si>
  <si>
    <t>士林電機</t>
    <phoneticPr fontId="2" type="noConversion"/>
  </si>
  <si>
    <t>依各迴路規格</t>
    <phoneticPr fontId="2" type="noConversion"/>
  </si>
  <si>
    <t>黑</t>
    <phoneticPr fontId="2" type="noConversion"/>
  </si>
  <si>
    <t>網路訊號線</t>
    <phoneticPr fontId="2" type="noConversion"/>
  </si>
  <si>
    <t>PVC絞線</t>
    <phoneticPr fontId="2" type="noConversion"/>
  </si>
  <si>
    <t>CAT6 十字隔對絞</t>
    <phoneticPr fontId="2" type="noConversion"/>
  </si>
  <si>
    <t>Cable(電視)訊號線</t>
    <phoneticPr fontId="2" type="noConversion"/>
  </si>
  <si>
    <t>同軸纜線</t>
    <phoneticPr fontId="2" type="noConversion"/>
  </si>
  <si>
    <t>PX大通</t>
    <phoneticPr fontId="2" type="noConversion"/>
  </si>
  <si>
    <t>5C2V同軸纜線</t>
    <phoneticPr fontId="2" type="noConversion"/>
  </si>
  <si>
    <t>電話訊號線</t>
    <phoneticPr fontId="2" type="noConversion"/>
  </si>
  <si>
    <t>太平洋</t>
    <phoneticPr fontId="2" type="noConversion"/>
  </si>
  <si>
    <t>8蕊電話訊號線</t>
    <phoneticPr fontId="2" type="noConversion"/>
  </si>
  <si>
    <t>一對六</t>
    <phoneticPr fontId="2" type="noConversion"/>
  </si>
  <si>
    <t>正泰</t>
    <phoneticPr fontId="6" type="noConversion"/>
  </si>
  <si>
    <t>牙白</t>
    <phoneticPr fontId="2" type="noConversion"/>
  </si>
  <si>
    <t>一對七</t>
    <phoneticPr fontId="2" type="noConversion"/>
  </si>
  <si>
    <t>迴路幹線</t>
    <phoneticPr fontId="2" type="noConversion"/>
  </si>
  <si>
    <t>100A迴路</t>
    <phoneticPr fontId="2" type="noConversion"/>
  </si>
  <si>
    <r>
      <t>38</t>
    </r>
    <r>
      <rPr>
        <sz val="12"/>
        <rFont val="新細明體"/>
        <family val="3"/>
        <charset val="129"/>
      </rPr>
      <t>㎟</t>
    </r>
    <r>
      <rPr>
        <sz val="12"/>
        <rFont val="方正平黑"/>
        <family val="4"/>
        <charset val="136"/>
      </rPr>
      <t>RB電纜絞線</t>
    </r>
    <phoneticPr fontId="2" type="noConversion"/>
  </si>
  <si>
    <t>75A迴路</t>
    <phoneticPr fontId="2" type="noConversion"/>
  </si>
  <si>
    <r>
      <t>30</t>
    </r>
    <r>
      <rPr>
        <sz val="12"/>
        <rFont val="新細明體"/>
        <family val="3"/>
        <charset val="129"/>
      </rPr>
      <t>㎟</t>
    </r>
    <r>
      <rPr>
        <sz val="12"/>
        <rFont val="方正平黑"/>
        <family val="4"/>
        <charset val="136"/>
      </rPr>
      <t>RB電纜絞線</t>
    </r>
    <phoneticPr fontId="2" type="noConversion"/>
  </si>
  <si>
    <t>60A迴路</t>
    <phoneticPr fontId="2" type="noConversion"/>
  </si>
  <si>
    <r>
      <t>22</t>
    </r>
    <r>
      <rPr>
        <sz val="12"/>
        <rFont val="新細明體"/>
        <family val="3"/>
        <charset val="129"/>
      </rPr>
      <t>㎟</t>
    </r>
    <r>
      <rPr>
        <sz val="12"/>
        <rFont val="方正平黑"/>
        <family val="4"/>
        <charset val="136"/>
      </rPr>
      <t>RB電纜絞線</t>
    </r>
    <phoneticPr fontId="2" type="noConversion"/>
  </si>
  <si>
    <t>50A迴路</t>
    <phoneticPr fontId="2" type="noConversion"/>
  </si>
  <si>
    <r>
      <t>14</t>
    </r>
    <r>
      <rPr>
        <sz val="12"/>
        <rFont val="新細明體"/>
        <family val="3"/>
        <charset val="129"/>
      </rPr>
      <t>㎟</t>
    </r>
    <r>
      <rPr>
        <sz val="12"/>
        <rFont val="方正平黑"/>
        <family val="4"/>
        <charset val="136"/>
      </rPr>
      <t>RB電纜絞線</t>
    </r>
    <phoneticPr fontId="2" type="noConversion"/>
  </si>
  <si>
    <t>迴路幹線 火線</t>
    <phoneticPr fontId="2" type="noConversion"/>
  </si>
  <si>
    <t>30A迴路</t>
    <phoneticPr fontId="2" type="noConversion"/>
  </si>
  <si>
    <r>
      <t>5.5</t>
    </r>
    <r>
      <rPr>
        <sz val="12"/>
        <rFont val="新細明體"/>
        <family val="3"/>
        <charset val="129"/>
      </rPr>
      <t>㎟</t>
    </r>
    <r>
      <rPr>
        <sz val="12"/>
        <rFont val="方正平黑"/>
        <family val="4"/>
        <charset val="136"/>
      </rPr>
      <t>PVC絞線</t>
    </r>
    <phoneticPr fontId="2" type="noConversion"/>
  </si>
  <si>
    <t>紅</t>
    <phoneticPr fontId="2" type="noConversion"/>
  </si>
  <si>
    <t>迴路幹線 中立線</t>
    <phoneticPr fontId="2" type="noConversion"/>
  </si>
  <si>
    <t>白</t>
    <phoneticPr fontId="2" type="noConversion"/>
  </si>
  <si>
    <t>迴路幹線 接地線</t>
    <phoneticPr fontId="2" type="noConversion"/>
  </si>
  <si>
    <t>綠</t>
    <phoneticPr fontId="2" type="noConversion"/>
  </si>
  <si>
    <t>20A迴路</t>
    <phoneticPr fontId="2" type="noConversion"/>
  </si>
  <si>
    <t>2.0㎜PVC單蕊線</t>
    <phoneticPr fontId="2" type="noConversion"/>
  </si>
  <si>
    <t>220V迴路幹線 火線</t>
    <phoneticPr fontId="2" type="noConversion"/>
  </si>
  <si>
    <t>黑紅/黑黑</t>
    <phoneticPr fontId="2" type="noConversion"/>
  </si>
  <si>
    <t>220V迴路幹線 接地線</t>
    <phoneticPr fontId="2" type="noConversion"/>
  </si>
  <si>
    <t>燈具迴路 控制線</t>
    <phoneticPr fontId="2" type="noConversion"/>
  </si>
  <si>
    <t>燈具迴路 中立線</t>
    <phoneticPr fontId="2" type="noConversion"/>
  </si>
  <si>
    <t>燈具迴路 接地線</t>
    <phoneticPr fontId="2" type="noConversion"/>
  </si>
  <si>
    <t>1.6㎜PVC單蕊線</t>
    <phoneticPr fontId="2" type="noConversion"/>
  </si>
  <si>
    <t>電源插座 火線</t>
    <phoneticPr fontId="2" type="noConversion"/>
  </si>
  <si>
    <t>電源插座 中立線</t>
    <phoneticPr fontId="2" type="noConversion"/>
  </si>
  <si>
    <t>電源插座 接地線</t>
    <phoneticPr fontId="2" type="noConversion"/>
  </si>
  <si>
    <t>大型燈具開關面板</t>
    <phoneticPr fontId="2" type="noConversion"/>
  </si>
  <si>
    <t>附LED</t>
    <phoneticPr fontId="2" type="noConversion"/>
  </si>
  <si>
    <t>星光系列</t>
    <phoneticPr fontId="2" type="noConversion"/>
  </si>
  <si>
    <t>大型電源插座面板</t>
    <phoneticPr fontId="2" type="noConversion"/>
  </si>
  <si>
    <t>雙聯插座</t>
    <phoneticPr fontId="2" type="noConversion"/>
  </si>
  <si>
    <t>緩彈式</t>
    <phoneticPr fontId="6" type="noConversion"/>
  </si>
  <si>
    <t>大型弱電面板</t>
    <phoneticPr fontId="2" type="noConversion"/>
  </si>
  <si>
    <t>附蓋</t>
    <phoneticPr fontId="2" type="noConversion"/>
  </si>
  <si>
    <t>T5型螢光燈管</t>
    <phoneticPr fontId="2" type="noConversion"/>
  </si>
  <si>
    <t>柳安木心</t>
    <phoneticPr fontId="2" type="noConversion"/>
  </si>
  <si>
    <t>木作天花角材</t>
    <phoneticPr fontId="2" type="noConversion"/>
  </si>
  <si>
    <t>柳安集成</t>
    <phoneticPr fontId="2" type="noConversion"/>
  </si>
  <si>
    <t>1.2寸F1級</t>
    <phoneticPr fontId="2" type="noConversion"/>
  </si>
  <si>
    <t>木作天花夾板</t>
    <phoneticPr fontId="2" type="noConversion"/>
  </si>
  <si>
    <t>膠合夾板</t>
    <phoneticPr fontId="2" type="noConversion"/>
  </si>
  <si>
    <t>2~6分F1級</t>
    <phoneticPr fontId="2" type="noConversion"/>
  </si>
  <si>
    <t>木作耐潮天花角材</t>
    <phoneticPr fontId="2" type="noConversion"/>
  </si>
  <si>
    <t>仿木角材</t>
    <phoneticPr fontId="2" type="noConversion"/>
  </si>
  <si>
    <t>台塑</t>
    <phoneticPr fontId="2" type="noConversion"/>
  </si>
  <si>
    <t>1.2寸發泡</t>
    <phoneticPr fontId="2" type="noConversion"/>
  </si>
  <si>
    <t>兩劑型</t>
    <phoneticPr fontId="2" type="noConversion"/>
  </si>
  <si>
    <t>接近地磚顏色</t>
    <phoneticPr fontId="6" type="noConversion"/>
  </si>
  <si>
    <t>F3級夾板</t>
    <phoneticPr fontId="2" type="noConversion"/>
  </si>
  <si>
    <t>無</t>
    <phoneticPr fontId="6" type="noConversion"/>
  </si>
  <si>
    <t>F1級角材</t>
    <phoneticPr fontId="2" type="noConversion"/>
  </si>
  <si>
    <t>上項門內夾襯</t>
    <phoneticPr fontId="2" type="noConversion"/>
  </si>
  <si>
    <t>玻纖棉</t>
    <phoneticPr fontId="2" type="noConversion"/>
  </si>
  <si>
    <t>24K玻纖棉</t>
    <phoneticPr fontId="2" type="noConversion"/>
  </si>
  <si>
    <t>HDMI套管預埋</t>
    <phoneticPr fontId="6" type="noConversion"/>
  </si>
  <si>
    <t>1"CD可撓管</t>
    <phoneticPr fontId="6" type="noConversion"/>
  </si>
  <si>
    <t>喇叭線套管預埋</t>
    <phoneticPr fontId="6" type="noConversion"/>
  </si>
  <si>
    <t>4分~6分套管</t>
    <phoneticPr fontId="6" type="noConversion"/>
  </si>
  <si>
    <t>鋼製烤漆</t>
    <phoneticPr fontId="6" type="noConversion"/>
  </si>
  <si>
    <t>收藏家</t>
    <phoneticPr fontId="6" type="noConversion"/>
  </si>
  <si>
    <t>灰白</t>
    <phoneticPr fontId="6" type="noConversion"/>
  </si>
  <si>
    <t>追加減項目</t>
    <phoneticPr fontId="2" type="noConversion"/>
  </si>
  <si>
    <t>核帳日期</t>
    <phoneticPr fontId="6" type="noConversion"/>
  </si>
  <si>
    <t>本頁追加減小計</t>
    <phoneticPr fontId="6" type="noConversion"/>
  </si>
  <si>
    <t>追加減前金額</t>
    <phoneticPr fontId="6" type="noConversion"/>
  </si>
  <si>
    <t>合計結果金額</t>
    <phoneticPr fontId="6" type="noConversion"/>
  </si>
  <si>
    <t>六人份餐桌</t>
    <phoneticPr fontId="2" type="noConversion"/>
  </si>
  <si>
    <t>張</t>
    <phoneticPr fontId="2" type="noConversion"/>
  </si>
  <si>
    <t>餐椅</t>
    <phoneticPr fontId="2" type="noConversion"/>
  </si>
  <si>
    <t>梳妝檯</t>
    <phoneticPr fontId="2" type="noConversion"/>
  </si>
  <si>
    <t>梳妝椅</t>
    <phoneticPr fontId="2" type="noConversion"/>
  </si>
  <si>
    <t>加厚底板掀床床底</t>
    <phoneticPr fontId="2" type="noConversion"/>
  </si>
  <si>
    <t>獨立筒雙人床墊</t>
    <phoneticPr fontId="2" type="noConversion"/>
  </si>
  <si>
    <t>獨立筒單人床墊</t>
    <phoneticPr fontId="2" type="noConversion"/>
  </si>
  <si>
    <t>檯面8㎜透明玻璃</t>
    <phoneticPr fontId="2" type="noConversion"/>
  </si>
  <si>
    <t>強化光邊</t>
    <phoneticPr fontId="2" type="noConversion"/>
  </si>
  <si>
    <t>空調主機室內外排水</t>
    <phoneticPr fontId="2" type="noConversion"/>
  </si>
  <si>
    <t>盥洗室抽風扇排風管</t>
    <phoneticPr fontId="2" type="noConversion"/>
  </si>
  <si>
    <t>條</t>
    <phoneticPr fontId="2" type="noConversion"/>
  </si>
  <si>
    <t>活動式伸縮掛畫鉤</t>
    <phoneticPr fontId="2" type="noConversion"/>
  </si>
  <si>
    <t>不銹鋼纜索</t>
    <phoneticPr fontId="2" type="noConversion"/>
  </si>
  <si>
    <t>支</t>
    <phoneticPr fontId="2" type="noConversion"/>
  </si>
  <si>
    <t>室內裝修許可證跑照</t>
    <phoneticPr fontId="2" type="noConversion"/>
  </si>
  <si>
    <t>含建築師費用</t>
    <phoneticPr fontId="2" type="noConversion"/>
  </si>
  <si>
    <t>既有違建結構認證</t>
    <phoneticPr fontId="2" type="noConversion"/>
  </si>
  <si>
    <t>含結構技師費用</t>
    <phoneticPr fontId="2" type="noConversion"/>
  </si>
  <si>
    <t>依瓦斯公司估價</t>
    <phoneticPr fontId="2" type="noConversion"/>
  </si>
  <si>
    <t>窗簾工事</t>
    <phoneticPr fontId="2" type="noConversion"/>
  </si>
  <si>
    <t>以上所有項目預估營業稅金</t>
    <phoneticPr fontId="2" type="noConversion"/>
  </si>
  <si>
    <t>樓層</t>
    <phoneticPr fontId="2" type="noConversion"/>
  </si>
  <si>
    <t>裝修範圍</t>
    <phoneticPr fontId="2" type="noConversion"/>
  </si>
  <si>
    <t>結構牆以內所有範圍</t>
    <phoneticPr fontId="2" type="noConversion"/>
  </si>
  <si>
    <t>女兒牆含外推牆面內所有範圍</t>
    <phoneticPr fontId="2" type="noConversion"/>
  </si>
  <si>
    <t>甲方簽約代表：</t>
    <phoneticPr fontId="2" type="noConversion"/>
  </si>
  <si>
    <t>乙方簽約代表：</t>
    <phoneticPr fontId="2" type="noConversion"/>
  </si>
  <si>
    <t>薛</t>
    <phoneticPr fontId="2" type="noConversion"/>
  </si>
  <si>
    <t>人睿</t>
    <phoneticPr fontId="2" type="noConversion"/>
  </si>
  <si>
    <t>壹</t>
    <phoneticPr fontId="2" type="noConversion"/>
  </si>
  <si>
    <t>合約名詞定義：</t>
    <phoneticPr fontId="2" type="noConversion"/>
  </si>
  <si>
    <t>工作日：非例假日或上項不可抗力之原因導致無法工作，而可以正常上班工作之日期。</t>
    <phoneticPr fontId="2" type="noConversion"/>
  </si>
  <si>
    <t>貳</t>
    <phoneticPr fontId="2" type="noConversion"/>
  </si>
  <si>
    <t>年</t>
    <phoneticPr fontId="2" type="noConversion"/>
  </si>
  <si>
    <t>月</t>
    <phoneticPr fontId="2" type="noConversion"/>
  </si>
  <si>
    <t>參</t>
    <phoneticPr fontId="2" type="noConversion"/>
  </si>
  <si>
    <t>服務內容：</t>
    <phoneticPr fontId="2" type="noConversion"/>
  </si>
  <si>
    <t>本工程案乙方所提供之服務內容，應包括有：</t>
    <phoneticPr fontId="2" type="noConversion"/>
  </si>
  <si>
    <t>肆</t>
    <phoneticPr fontId="2" type="noConversion"/>
  </si>
  <si>
    <t>費用計收標準：</t>
    <phoneticPr fontId="2" type="noConversion"/>
  </si>
  <si>
    <t>伍</t>
    <phoneticPr fontId="2" type="noConversion"/>
  </si>
  <si>
    <t>陸</t>
    <phoneticPr fontId="2" type="noConversion"/>
  </si>
  <si>
    <t>柒</t>
    <phoneticPr fontId="2" type="noConversion"/>
  </si>
  <si>
    <t>違約之費用結算標準：</t>
    <phoneticPr fontId="2" type="noConversion"/>
  </si>
  <si>
    <t>捌</t>
    <phoneticPr fontId="2" type="noConversion"/>
  </si>
  <si>
    <t>凡法令規定應申請室內裝修許可證之建物，其規費、手續費、簽證費，概由甲方支付。</t>
    <phoneticPr fontId="2" type="noConversion"/>
  </si>
  <si>
    <t>凡法令規定應申請結構或建材鑑定之狀況，其規費、手續費、簽證費，概由甲方支付。</t>
    <phoneticPr fontId="2" type="noConversion"/>
  </si>
  <si>
    <t>玖</t>
    <phoneticPr fontId="2" type="noConversion"/>
  </si>
  <si>
    <t>拾</t>
    <phoneticPr fontId="2" type="noConversion"/>
  </si>
  <si>
    <t>拾壹</t>
    <phoneticPr fontId="2" type="noConversion"/>
  </si>
  <si>
    <t>拾貳</t>
    <phoneticPr fontId="2" type="noConversion"/>
  </si>
  <si>
    <t>拾參</t>
    <phoneticPr fontId="2" type="noConversion"/>
  </si>
  <si>
    <t>拾肆</t>
    <phoneticPr fontId="2" type="noConversion"/>
  </si>
  <si>
    <t>管轄法院：有關本合約之爭議事項，雙方同意約定以台灣台北地方法院為管轄法院。</t>
    <phoneticPr fontId="2" type="noConversion"/>
  </si>
  <si>
    <t>合約暨附件內容與複本份數：</t>
    <phoneticPr fontId="2" type="noConversion"/>
  </si>
  <si>
    <t>簽約人</t>
    <phoneticPr fontId="2" type="noConversion"/>
  </si>
  <si>
    <t>甲方：</t>
    <phoneticPr fontId="2" type="noConversion"/>
  </si>
  <si>
    <t>身份證字號：</t>
    <phoneticPr fontId="2" type="noConversion"/>
  </si>
  <si>
    <t>地址：</t>
    <phoneticPr fontId="2" type="noConversion"/>
  </si>
  <si>
    <t>甲方簽章：</t>
    <phoneticPr fontId="2" type="noConversion"/>
  </si>
  <si>
    <t>乙方：</t>
    <phoneticPr fontId="2" type="noConversion"/>
  </si>
  <si>
    <t>鋯京室內裝修工程有限公司</t>
    <phoneticPr fontId="2" type="noConversion"/>
  </si>
  <si>
    <t>營利事業統一編號：</t>
    <phoneticPr fontId="2" type="noConversion"/>
  </si>
  <si>
    <t>台北市松山區光復北路80巷43號一樓</t>
    <phoneticPr fontId="2" type="noConversion"/>
  </si>
  <si>
    <t>建築物室內裝修業登記證號：</t>
    <phoneticPr fontId="2" type="noConversion"/>
  </si>
  <si>
    <t>內營室業字第40E2006556號</t>
    <phoneticPr fontId="2" type="noConversion"/>
  </si>
  <si>
    <t>台北市室內設計裝修商業同業公會會員證號：設輝證字第1433719號</t>
    <phoneticPr fontId="2" type="noConversion"/>
  </si>
  <si>
    <t>公司大小章：</t>
    <phoneticPr fontId="2" type="noConversion"/>
  </si>
  <si>
    <t>乙方負責人暨履約保證人：</t>
    <phoneticPr fontId="2" type="noConversion"/>
  </si>
  <si>
    <t>薛人睿</t>
    <phoneticPr fontId="2" type="noConversion"/>
  </si>
  <si>
    <t>建築物室內裝修工程管理技術士證號：126-003188</t>
    <phoneticPr fontId="2" type="noConversion"/>
  </si>
  <si>
    <t>乙方負責人簽章：</t>
    <phoneticPr fontId="2" type="noConversion"/>
  </si>
  <si>
    <t>中華民國</t>
    <phoneticPr fontId="2" type="noConversion"/>
  </si>
  <si>
    <t>完稿暨裝修約定時間：</t>
    <phoneticPr fontId="2" type="noConversion"/>
  </si>
  <si>
    <t>設計圖面暨模型內容：</t>
    <phoneticPr fontId="2" type="noConversion"/>
  </si>
  <si>
    <t>本案乙方應交付甲方之圖面暨模型，應至少但不僅有下列內容：</t>
    <phoneticPr fontId="2" type="noConversion"/>
  </si>
  <si>
    <t>平面配置圖(A001)、全室動線尺寸圖(A002)各乙張，比例尺不小於一百分之一。</t>
    <phoneticPr fontId="2" type="noConversion"/>
  </si>
  <si>
    <t>隔間尺寸圖(A004)乙張，比例尺不小於一百分之一。</t>
    <phoneticPr fontId="2" type="noConversion"/>
  </si>
  <si>
    <t>給排水管路出口配置圖(A008)乙張，比例尺不小於一百分之一。</t>
    <phoneticPr fontId="2" type="noConversion"/>
  </si>
  <si>
    <t>天花配置圖(A010)乙張，比例尺不小於一百分之一。</t>
    <phoneticPr fontId="2" type="noConversion"/>
  </si>
  <si>
    <t>燈具迴路配置圖(A011_1)燈具尺寸配置圖、(A011_3)各乙張，比例尺不小於一百分之一。</t>
    <phoneticPr fontId="2" type="noConversion"/>
  </si>
  <si>
    <t>電源暨弱電插座出口配置圖(A013_1)乙張，比例尺不小於一百分之一。</t>
    <phoneticPr fontId="2" type="noConversion"/>
  </si>
  <si>
    <t>設計案含有建物外觀立面設計時，應繪製外觀立面圖乙張，比例尺不小於二百分之一。</t>
    <phoneticPr fontId="2" type="noConversion"/>
  </si>
  <si>
    <t>其他完成本設計案之工程內容所必要需求之圖面。</t>
    <phoneticPr fontId="2" type="noConversion"/>
  </si>
  <si>
    <t>本設計案乙方所提供之服務內容，應包括有：</t>
    <phoneticPr fontId="2" type="noConversion"/>
  </si>
  <si>
    <t>違約之規定暨處理方式：</t>
    <phoneticPr fontId="2" type="noConversion"/>
  </si>
  <si>
    <t>本合約所衍生之相關費用，處理原則如下：</t>
    <phoneticPr fontId="2" type="noConversion"/>
  </si>
  <si>
    <t>委託書</t>
    <phoneticPr fontId="2" type="noConversion"/>
  </si>
  <si>
    <t>本約乙式貳份，由甲、乙雙方各執乙份留存。</t>
    <phoneticPr fontId="3" type="noConversion"/>
  </si>
  <si>
    <t>合約除本文外，附有平面配置圖(圖號A001)乙張。</t>
    <phoneticPr fontId="3" type="noConversion"/>
  </si>
  <si>
    <t>計價資訊</t>
    <phoneticPr fontId="6" type="noConversion"/>
  </si>
  <si>
    <t>牌價</t>
    <phoneticPr fontId="2" type="noConversion"/>
  </si>
  <si>
    <t>折數</t>
    <phoneticPr fontId="2" type="noConversion"/>
  </si>
  <si>
    <t>成本折數</t>
    <phoneticPr fontId="2" type="noConversion"/>
  </si>
  <si>
    <t>成本</t>
    <phoneticPr fontId="2" type="noConversion"/>
  </si>
  <si>
    <t>收藏家電子防潮箱</t>
    <phoneticPr fontId="2" type="noConversion"/>
  </si>
  <si>
    <t>輕巧型</t>
    <phoneticPr fontId="2" type="noConversion"/>
  </si>
  <si>
    <t>企業版人體工學椅</t>
    <phoneticPr fontId="2" type="noConversion"/>
  </si>
  <si>
    <t>透氣網布</t>
    <phoneticPr fontId="6" type="noConversion"/>
  </si>
  <si>
    <t>台灣豪優</t>
    <phoneticPr fontId="6" type="noConversion"/>
  </si>
  <si>
    <t>人體工學跨腳凳</t>
    <phoneticPr fontId="2" type="noConversion"/>
  </si>
  <si>
    <t>檯面8㎜烤漆玻璃</t>
    <phoneticPr fontId="2" type="noConversion"/>
  </si>
  <si>
    <t>龍門</t>
    <phoneticPr fontId="2" type="noConversion"/>
  </si>
  <si>
    <t>XX色</t>
    <phoneticPr fontId="2" type="noConversion"/>
  </si>
  <si>
    <t>電子強排熱水器</t>
    <phoneticPr fontId="2" type="noConversion"/>
  </si>
  <si>
    <t>林內Rinnai</t>
  </si>
  <si>
    <t>白</t>
    <phoneticPr fontId="6" type="noConversion"/>
  </si>
  <si>
    <t>自動補水</t>
    <phoneticPr fontId="2" type="noConversion"/>
  </si>
  <si>
    <t>飲水前置過濾器</t>
    <phoneticPr fontId="2" type="noConversion"/>
  </si>
  <si>
    <t>櫃內式</t>
    <phoneticPr fontId="2" type="noConversion"/>
  </si>
  <si>
    <t>愛惠浦</t>
    <phoneticPr fontId="2" type="noConversion"/>
  </si>
  <si>
    <t>櫻花Sakura</t>
  </si>
  <si>
    <t>PX大通</t>
    <phoneticPr fontId="6" type="noConversion"/>
  </si>
  <si>
    <r>
      <t>3MX=800</t>
    </r>
    <r>
      <rPr>
        <b/>
        <sz val="12"/>
        <color theme="8" tint="-0.249977111117893"/>
        <rFont val="方正平黑"/>
        <family val="4"/>
        <charset val="136"/>
      </rPr>
      <t>/</t>
    </r>
    <r>
      <rPr>
        <sz val="12"/>
        <color theme="8" tint="-0.249977111117893"/>
        <rFont val="方正平黑"/>
        <family val="4"/>
        <charset val="136"/>
      </rPr>
      <t>5MX=1000</t>
    </r>
    <r>
      <rPr>
        <b/>
        <sz val="12"/>
        <color theme="8" tint="-0.249977111117893"/>
        <rFont val="方正平黑"/>
        <family val="4"/>
        <charset val="136"/>
      </rPr>
      <t>/</t>
    </r>
    <r>
      <rPr>
        <sz val="12"/>
        <color theme="8" tint="-0.249977111117893"/>
        <rFont val="方正平黑"/>
        <family val="4"/>
        <charset val="136"/>
      </rPr>
      <t>7.5MX=3700</t>
    </r>
    <r>
      <rPr>
        <b/>
        <sz val="12"/>
        <color theme="8" tint="-0.249977111117893"/>
        <rFont val="方正平黑"/>
        <family val="4"/>
        <charset val="136"/>
      </rPr>
      <t>/</t>
    </r>
    <r>
      <rPr>
        <sz val="12"/>
        <color theme="8" tint="-0.249977111117893"/>
        <rFont val="方正平黑"/>
        <family val="4"/>
        <charset val="136"/>
      </rPr>
      <t>10MX=4500</t>
    </r>
    <r>
      <rPr>
        <b/>
        <sz val="12"/>
        <color theme="8" tint="-0.249977111117893"/>
        <rFont val="方正平黑"/>
        <family val="4"/>
        <charset val="136"/>
      </rPr>
      <t>/</t>
    </r>
    <r>
      <rPr>
        <sz val="12"/>
        <color theme="8" tint="-0.249977111117893"/>
        <rFont val="方正平黑"/>
        <family val="4"/>
        <charset val="136"/>
      </rPr>
      <t>15MX=8000</t>
    </r>
    <phoneticPr fontId="6" type="noConversion"/>
  </si>
  <si>
    <t>烤漆鋼架</t>
    <phoneticPr fontId="6" type="noConversion"/>
  </si>
  <si>
    <t>C02(37"以下)=2400     C03(38"~65")=3200</t>
    <phoneticPr fontId="6" type="noConversion"/>
  </si>
  <si>
    <t>易利鉤</t>
    <phoneticPr fontId="2" type="noConversion"/>
  </si>
  <si>
    <t>鋁擠型</t>
    <phoneticPr fontId="2" type="noConversion"/>
  </si>
  <si>
    <t>附掛鉤*10</t>
    <phoneticPr fontId="2" type="noConversion"/>
  </si>
  <si>
    <t>銀</t>
    <phoneticPr fontId="2" type="noConversion"/>
  </si>
  <si>
    <t>凱撒Caesar</t>
  </si>
  <si>
    <t>毛巾桿</t>
    <phoneticPr fontId="2" type="noConversion"/>
  </si>
  <si>
    <t>浴巾環</t>
    <phoneticPr fontId="2" type="noConversion"/>
  </si>
  <si>
    <t>手動=2500/半自動=5000/自動=6250/電動AF8170=15000</t>
    <phoneticPr fontId="6" type="noConversion"/>
  </si>
  <si>
    <t>局部貼覆玻璃紙施作</t>
    <phoneticPr fontId="2" type="noConversion"/>
  </si>
  <si>
    <t>卡典西得</t>
    <phoneticPr fontId="6" type="noConversion"/>
  </si>
  <si>
    <t>依樣本價格填入單價</t>
    <phoneticPr fontId="6" type="noConversion"/>
  </si>
  <si>
    <r>
      <t>空調設備</t>
    </r>
    <r>
      <rPr>
        <b/>
        <sz val="12"/>
        <color rgb="FFFF0000"/>
        <rFont val="方正平黑"/>
        <family val="4"/>
        <charset val="136"/>
      </rPr>
      <t>(無裝設空調或出現"#REF!"均整列刪除)</t>
    </r>
    <phoneticPr fontId="6" type="noConversion"/>
  </si>
  <si>
    <t>日立吊隱冷暖</t>
    <phoneticPr fontId="6" type="noConversion"/>
  </si>
  <si>
    <t>日立吊隱冷專</t>
    <phoneticPr fontId="6" type="noConversion"/>
  </si>
  <si>
    <t>8.7KW變頻吊隱冷暖</t>
    <phoneticPr fontId="2" type="noConversion"/>
  </si>
  <si>
    <t>R410冷媒</t>
    <phoneticPr fontId="6" type="noConversion"/>
  </si>
  <si>
    <t>日立</t>
    <phoneticPr fontId="6" type="noConversion"/>
  </si>
  <si>
    <t>8.7KW變頻吊隱冷專</t>
  </si>
  <si>
    <t>8.0KW變頻吊隱冷暖</t>
    <phoneticPr fontId="2" type="noConversion"/>
  </si>
  <si>
    <t>8.0KW變頻吊隱冷專</t>
  </si>
  <si>
    <t>7.2KW變頻吊隱冷暖</t>
    <phoneticPr fontId="2" type="noConversion"/>
  </si>
  <si>
    <t>7.2KW變頻吊隱冷專</t>
  </si>
  <si>
    <t>6.3KW變頻吊隱冷暖</t>
    <phoneticPr fontId="2" type="noConversion"/>
  </si>
  <si>
    <t>6.3KW變頻吊隱冷專</t>
  </si>
  <si>
    <t>5.0KW變頻吊隱冷暖</t>
    <phoneticPr fontId="2" type="noConversion"/>
  </si>
  <si>
    <t>5.0KW變頻吊隱冷專</t>
  </si>
  <si>
    <t>4.1KW變頻吊隱冷暖</t>
    <phoneticPr fontId="2" type="noConversion"/>
  </si>
  <si>
    <t>4.1KW變頻吊隱冷專</t>
  </si>
  <si>
    <t>3.6KW變頻吊隱冷暖</t>
    <phoneticPr fontId="2" type="noConversion"/>
  </si>
  <si>
    <t>3.6KW變頻吊隱冷專</t>
  </si>
  <si>
    <t>2.8KW變頻吊隱冷暖</t>
    <phoneticPr fontId="2" type="noConversion"/>
  </si>
  <si>
    <t>2.8KW變頻吊隱冷專</t>
  </si>
  <si>
    <t>2.2KW變頻吊隱冷暖</t>
    <phoneticPr fontId="2" type="noConversion"/>
  </si>
  <si>
    <t>2.2KW變頻吊隱冷專</t>
  </si>
  <si>
    <t>日立壁掛冷暖</t>
    <phoneticPr fontId="6" type="noConversion"/>
  </si>
  <si>
    <t>日立壁掛冷專</t>
  </si>
  <si>
    <t>8.7KW變頻壁掛冷暖</t>
    <phoneticPr fontId="2" type="noConversion"/>
  </si>
  <si>
    <t>8.7KW變頻壁掛冷專</t>
  </si>
  <si>
    <t>8.0KW變頻壁掛冷暖</t>
  </si>
  <si>
    <t>8.0KW變頻壁掛冷專</t>
  </si>
  <si>
    <t>7.2KW變頻壁掛冷暖</t>
  </si>
  <si>
    <t>7.2KW變頻壁掛冷專</t>
  </si>
  <si>
    <t>6.3KW變頻壁掛冷暖</t>
  </si>
  <si>
    <t>6.3KW變頻壁掛冷專</t>
  </si>
  <si>
    <t>5.0KW變頻壁掛冷暖</t>
  </si>
  <si>
    <t>5.0KW變頻壁掛冷專</t>
  </si>
  <si>
    <t>4.1KW變頻壁掛冷暖</t>
  </si>
  <si>
    <t>4.1KW變頻壁掛冷專</t>
  </si>
  <si>
    <t>3.6KW變頻壁掛冷暖</t>
  </si>
  <si>
    <t>3.6KW變頻壁掛冷專</t>
  </si>
  <si>
    <t>2.8KW變頻壁掛冷暖</t>
  </si>
  <si>
    <t>2.8KW變頻壁掛冷專</t>
  </si>
  <si>
    <t>2.2KW變頻壁掛冷暖</t>
  </si>
  <si>
    <t>2.2KW變頻壁掛冷專</t>
  </si>
  <si>
    <t>日立窗型冷暖</t>
    <phoneticPr fontId="6" type="noConversion"/>
  </si>
  <si>
    <t>5.0KW變頻窗型冷暖</t>
  </si>
  <si>
    <t>4.0KW變頻窗型冷暖</t>
  </si>
  <si>
    <t>3.6KW變頻窗型冷暖</t>
  </si>
  <si>
    <t>2.8KW變頻窗型冷暖</t>
  </si>
  <si>
    <t>艾普頓吊隱冷暖</t>
    <phoneticPr fontId="6" type="noConversion"/>
  </si>
  <si>
    <t>8.5 KW變頻吊隱冷暖</t>
    <phoneticPr fontId="2" type="noConversion"/>
  </si>
  <si>
    <t>艾普頓</t>
    <phoneticPr fontId="6" type="noConversion"/>
  </si>
  <si>
    <t>7.3KW變頻吊隱冷暖</t>
    <phoneticPr fontId="2" type="noConversion"/>
  </si>
  <si>
    <t>5.1KW變頻吊隱冷暖</t>
    <phoneticPr fontId="2" type="noConversion"/>
  </si>
  <si>
    <t>4.2 KW變頻吊隱冷暖</t>
    <phoneticPr fontId="2" type="noConversion"/>
  </si>
  <si>
    <t>艾普頓壁掛冷暖</t>
    <phoneticPr fontId="6" type="noConversion"/>
  </si>
  <si>
    <t>8.5 KW變頻壁掛冷暖</t>
    <phoneticPr fontId="6" type="noConversion"/>
  </si>
  <si>
    <t>7.3 KW變頻壁掛冷暖</t>
    <phoneticPr fontId="6" type="noConversion"/>
  </si>
  <si>
    <t>5.1KW變頻壁掛冷暖</t>
    <phoneticPr fontId="6" type="noConversion"/>
  </si>
  <si>
    <t>4.1KW變頻壁掛冷暖</t>
    <phoneticPr fontId="6" type="noConversion"/>
  </si>
  <si>
    <t>2.8KW變頻壁掛冷暖</t>
    <phoneticPr fontId="6" type="noConversion"/>
  </si>
  <si>
    <t>5.0KW變頻壁掛冷暖</t>
    <phoneticPr fontId="6" type="noConversion"/>
  </si>
  <si>
    <t>R32冷媒</t>
    <phoneticPr fontId="6" type="noConversion"/>
  </si>
  <si>
    <t>7.1KW變頻壁掛冷暖</t>
    <phoneticPr fontId="6" type="noConversion"/>
  </si>
  <si>
    <t>4.0KW變頻壁掛冷暖</t>
    <phoneticPr fontId="6" type="noConversion"/>
  </si>
  <si>
    <t>6.0KW變頻壁掛冷暖</t>
    <phoneticPr fontId="6" type="noConversion"/>
  </si>
  <si>
    <t>3.0KW變頻壁掛冷暖</t>
    <phoneticPr fontId="6" type="noConversion"/>
  </si>
  <si>
    <t>2.5KW變頻壁掛冷暖</t>
    <phoneticPr fontId="6" type="noConversion"/>
  </si>
  <si>
    <t>2.0KW變頻壁掛冷暖</t>
    <phoneticPr fontId="6" type="noConversion"/>
  </si>
  <si>
    <t>3.5KW變頻壁掛冷暖</t>
    <phoneticPr fontId="6" type="noConversion"/>
  </si>
  <si>
    <t>2.2KW變頻壁掛冷暖</t>
    <phoneticPr fontId="6" type="noConversion"/>
  </si>
  <si>
    <t>7.2KW變頻壁掛冷暖</t>
    <phoneticPr fontId="6" type="noConversion"/>
  </si>
  <si>
    <t>暖風機/抽風機</t>
    <phoneticPr fontId="6" type="noConversion"/>
  </si>
  <si>
    <t>天花換氣扇</t>
    <phoneticPr fontId="2" type="noConversion"/>
  </si>
  <si>
    <t>附過濾網</t>
    <phoneticPr fontId="6" type="noConversion"/>
  </si>
  <si>
    <t>順光</t>
    <phoneticPr fontId="6" type="noConversion"/>
  </si>
  <si>
    <t>陶瓷加熱</t>
    <phoneticPr fontId="6" type="noConversion"/>
  </si>
  <si>
    <r>
      <t>廚具/茶水/盥洗櫃暨水槽面盆</t>
    </r>
    <r>
      <rPr>
        <b/>
        <sz val="12"/>
        <color rgb="FFFF0000"/>
        <rFont val="方正平黑"/>
        <family val="4"/>
        <charset val="136"/>
      </rPr>
      <t>(空間名稱出現"#REF!"即為空項，整列刪除)</t>
    </r>
    <phoneticPr fontId="2" type="noConversion"/>
  </si>
  <si>
    <t>D60流理檯矮櫃</t>
    <phoneticPr fontId="2" type="noConversion"/>
  </si>
  <si>
    <t>木心桶身</t>
    <phoneticPr fontId="2" type="noConversion"/>
  </si>
  <si>
    <t>D60流理檯水槽櫃</t>
    <phoneticPr fontId="2" type="noConversion"/>
  </si>
  <si>
    <t>發泡桶身</t>
    <phoneticPr fontId="2" type="noConversion"/>
  </si>
  <si>
    <t>立體 結鋼=235/美耐=220</t>
    <phoneticPr fontId="2" type="noConversion"/>
  </si>
  <si>
    <t>D38收納吊櫃</t>
    <phoneticPr fontId="2" type="noConversion"/>
  </si>
  <si>
    <t>D55電器高櫃</t>
    <phoneticPr fontId="2" type="noConversion"/>
  </si>
  <si>
    <t>立體 結鋼=250/美耐=230</t>
    <phoneticPr fontId="2" type="noConversion"/>
  </si>
  <si>
    <t>流理檯檯面</t>
    <phoneticPr fontId="2" type="noConversion"/>
  </si>
  <si>
    <t>人造石門檻</t>
    <phoneticPr fontId="2" type="noConversion"/>
  </si>
  <si>
    <t>皇家 矽鋼=80/三星 LG=40</t>
    <phoneticPr fontId="2" type="noConversion"/>
  </si>
  <si>
    <t>刀具砧板架擇一</t>
    <phoneticPr fontId="2" type="noConversion"/>
  </si>
  <si>
    <t>W40刀具砧板調味架</t>
    <phoneticPr fontId="2" type="noConversion"/>
  </si>
  <si>
    <t>隱藏軌道</t>
    <phoneticPr fontId="2" type="noConversion"/>
  </si>
  <si>
    <t>鋁合金抽屜組</t>
    <phoneticPr fontId="2" type="noConversion"/>
  </si>
  <si>
    <t>木心板</t>
    <phoneticPr fontId="2" type="noConversion"/>
  </si>
  <si>
    <t>木製重型抽拉盤</t>
    <phoneticPr fontId="2" type="noConversion"/>
  </si>
  <si>
    <t>落地式洗碗機</t>
    <phoneticPr fontId="2" type="noConversion"/>
  </si>
  <si>
    <t>全嵌式</t>
    <phoneticPr fontId="2" type="noConversion"/>
  </si>
  <si>
    <t>嵌入式</t>
    <phoneticPr fontId="2" type="noConversion"/>
  </si>
  <si>
    <t>深罩式抽油煙機</t>
    <phoneticPr fontId="2" type="noConversion"/>
  </si>
  <si>
    <t>檯面水槽</t>
    <phoneticPr fontId="2" type="noConversion"/>
  </si>
  <si>
    <t>瑋俊</t>
  </si>
  <si>
    <t>活動式</t>
    <phoneticPr fontId="2" type="noConversion"/>
  </si>
  <si>
    <t>水槽龍頭</t>
    <phoneticPr fontId="2" type="noConversion"/>
  </si>
  <si>
    <t>鏡面鍍鉻</t>
    <phoneticPr fontId="2" type="noConversion"/>
  </si>
  <si>
    <t>牆面5㎜烤漆玻璃</t>
    <phoneticPr fontId="2" type="noConversion"/>
  </si>
  <si>
    <t>盥洗櫃矮櫃</t>
    <phoneticPr fontId="2" type="noConversion"/>
  </si>
  <si>
    <t>盥洗面盆</t>
    <phoneticPr fontId="2" type="noConversion"/>
  </si>
  <si>
    <t>檯面式</t>
    <phoneticPr fontId="2" type="noConversion"/>
  </si>
  <si>
    <t>面盆龍頭</t>
    <phoneticPr fontId="2" type="noConversion"/>
  </si>
  <si>
    <r>
      <t>衛生設備</t>
    </r>
    <r>
      <rPr>
        <b/>
        <sz val="12"/>
        <color rgb="FFFF0000"/>
        <rFont val="方正平黑"/>
        <family val="4"/>
        <charset val="136"/>
      </rPr>
      <t>(空間名稱出現"#REF!"即為空項，整列刪除)</t>
    </r>
    <phoneticPr fontId="6" type="noConversion"/>
  </si>
  <si>
    <t>沐浴花灑/龍頭</t>
    <phoneticPr fontId="2" type="noConversion"/>
  </si>
  <si>
    <t>台玻</t>
    <phoneticPr fontId="2" type="noConversion"/>
  </si>
  <si>
    <t>10㎜=200  8㎜=180  噴砂加20</t>
    <phoneticPr fontId="6" type="noConversion"/>
  </si>
  <si>
    <t>淋浴間夾具鉸鍊拉桿</t>
    <phoneticPr fontId="2" type="noConversion"/>
  </si>
  <si>
    <t>純銅/不銹鋼</t>
    <phoneticPr fontId="2" type="noConversion"/>
  </si>
  <si>
    <t>開門式=13000_11500   橫拉式=15000_13000</t>
    <phoneticPr fontId="6" type="noConversion"/>
  </si>
  <si>
    <t>無銅耐蝕鏡</t>
    <phoneticPr fontId="6" type="noConversion"/>
  </si>
  <si>
    <t>10*80地面落水頭</t>
    <phoneticPr fontId="2" type="noConversion"/>
  </si>
  <si>
    <t>防臭水門</t>
    <phoneticPr fontId="2" type="noConversion"/>
  </si>
  <si>
    <t>10*10地面落水頭</t>
    <phoneticPr fontId="2" type="noConversion"/>
  </si>
  <si>
    <t>沖水馬桶</t>
    <phoneticPr fontId="2" type="noConversion"/>
  </si>
  <si>
    <t>東陶TOTO</t>
  </si>
  <si>
    <t>馬桶便座</t>
    <phoneticPr fontId="2" type="noConversion"/>
  </si>
  <si>
    <t>電腦便座</t>
    <phoneticPr fontId="2" type="noConversion"/>
  </si>
  <si>
    <t>馬桶側噴射洗地龍頭</t>
    <phoneticPr fontId="2" type="noConversion"/>
  </si>
  <si>
    <t>選現成時，另填入牌價、折數</t>
    <phoneticPr fontId="6" type="noConversion"/>
  </si>
  <si>
    <t>雜項冷水龍頭</t>
    <phoneticPr fontId="2" type="noConversion"/>
  </si>
  <si>
    <t>陶瓷龍頭</t>
    <phoneticPr fontId="6" type="noConversion"/>
  </si>
  <si>
    <t>雜項地面排水</t>
    <phoneticPr fontId="2" type="noConversion"/>
  </si>
  <si>
    <t>不生銹</t>
    <phoneticPr fontId="6" type="noConversion"/>
  </si>
  <si>
    <t>木川泵浦</t>
    <phoneticPr fontId="6" type="noConversion"/>
  </si>
  <si>
    <t>留言板5㎜烤漆玻璃</t>
    <phoneticPr fontId="2" type="noConversion"/>
  </si>
  <si>
    <t>壁紙工事</t>
    <phoneticPr fontId="2" type="noConversion"/>
  </si>
  <si>
    <t>鐵鋁木門窗/防盜窗/雨遮/花架/捲門/鋼梯</t>
    <phoneticPr fontId="2" type="noConversion"/>
  </si>
  <si>
    <t>粉體烤漆</t>
    <phoneticPr fontId="2" type="noConversion"/>
  </si>
  <si>
    <t>正新</t>
    <phoneticPr fontId="2" type="noConversion"/>
  </si>
  <si>
    <t>鐵砂色</t>
    <phoneticPr fontId="2" type="noConversion"/>
  </si>
  <si>
    <t>5+5㎜膠合玻落地鋁窗</t>
  </si>
  <si>
    <t>上項玄關門鎖具</t>
    <phoneticPr fontId="2" type="noConversion"/>
  </si>
  <si>
    <r>
      <t>木作工程</t>
    </r>
    <r>
      <rPr>
        <b/>
        <sz val="12"/>
        <color rgb="FFFF0000"/>
        <rFont val="方正平黑"/>
        <family val="4"/>
        <charset val="136"/>
      </rPr>
      <t>(空間名稱出現"#REF!"即為空項，整列刪除)</t>
    </r>
    <phoneticPr fontId="2" type="noConversion"/>
  </si>
  <si>
    <t>壁板嵌入人造皮背墊</t>
    <phoneticPr fontId="2" type="noConversion"/>
  </si>
  <si>
    <t>高密度棉</t>
    <phoneticPr fontId="2" type="noConversion"/>
  </si>
  <si>
    <t>2"高密度泡棉</t>
    <phoneticPr fontId="2" type="noConversion"/>
  </si>
  <si>
    <t>木作空心夾襯門</t>
    <phoneticPr fontId="2" type="noConversion"/>
  </si>
  <si>
    <t>安怡</t>
    <phoneticPr fontId="2" type="noConversion"/>
  </si>
  <si>
    <t>木作多層實心門框</t>
    <phoneticPr fontId="2" type="noConversion"/>
  </si>
  <si>
    <t>面噴漆</t>
    <phoneticPr fontId="2" type="noConversion"/>
  </si>
  <si>
    <t>虹牌噴漆</t>
    <phoneticPr fontId="2" type="noConversion"/>
  </si>
  <si>
    <t>臥房門擋</t>
    <phoneticPr fontId="2" type="noConversion"/>
  </si>
  <si>
    <t>磁吸貼地</t>
    <phoneticPr fontId="2" type="noConversion"/>
  </si>
  <si>
    <t>盥洗室門擋</t>
    <phoneticPr fontId="2" type="noConversion"/>
  </si>
  <si>
    <t>吸震式</t>
    <phoneticPr fontId="2" type="noConversion"/>
  </si>
  <si>
    <t>附掛衣勾</t>
    <phoneticPr fontId="2" type="noConversion"/>
  </si>
  <si>
    <r>
      <t>系統櫃暨木作櫃</t>
    </r>
    <r>
      <rPr>
        <b/>
        <sz val="12"/>
        <color rgb="FFFF0000"/>
        <rFont val="方正平黑"/>
        <family val="4"/>
        <charset val="136"/>
      </rPr>
      <t>(空間名稱出現"#REF!"即為空項，整列刪除)</t>
    </r>
    <phoneticPr fontId="2" type="noConversion"/>
  </si>
  <si>
    <t>系統高低櫃</t>
    <phoneticPr fontId="2" type="noConversion"/>
  </si>
  <si>
    <r>
      <t>天花工事</t>
    </r>
    <r>
      <rPr>
        <b/>
        <sz val="12"/>
        <color rgb="FFFF0000"/>
        <rFont val="方正平黑"/>
        <family val="4"/>
        <charset val="136"/>
      </rPr>
      <t>(空間名稱出現"#REF!"即為空項，整列刪除)(統一建材時，保留"全室"，刪除其他空間)</t>
    </r>
    <phoneticPr fontId="2" type="noConversion"/>
  </si>
  <si>
    <t>NA LUX/三菱</t>
    <phoneticPr fontId="2" type="noConversion"/>
  </si>
  <si>
    <t>6㎜ 0.8FK</t>
  </si>
  <si>
    <r>
      <t>壁面工事</t>
    </r>
    <r>
      <rPr>
        <b/>
        <sz val="12"/>
        <color rgb="FFFF0000"/>
        <rFont val="方正平黑"/>
        <family val="4"/>
        <charset val="136"/>
      </rPr>
      <t>(空間名稱出現"#REF!"即為空項，整列刪除)</t>
    </r>
    <phoneticPr fontId="2" type="noConversion"/>
  </si>
  <si>
    <t>㎡成本</t>
    <phoneticPr fontId="2" type="noConversion"/>
  </si>
  <si>
    <t>冠軍</t>
    <phoneticPr fontId="2" type="noConversion"/>
  </si>
  <si>
    <t>香檳</t>
    <phoneticPr fontId="2" type="noConversion"/>
  </si>
  <si>
    <r>
      <t>地坪工事</t>
    </r>
    <r>
      <rPr>
        <b/>
        <sz val="12"/>
        <color rgb="FFFF0000"/>
        <rFont val="方正平黑"/>
        <family val="4"/>
        <charset val="136"/>
      </rPr>
      <t>(空間名稱出現"#REF!"即為空項，整列刪除)</t>
    </r>
    <phoneticPr fontId="2" type="noConversion"/>
  </si>
  <si>
    <r>
      <t>天花粉刷</t>
    </r>
    <r>
      <rPr>
        <b/>
        <sz val="12"/>
        <color rgb="FFFF0000"/>
        <rFont val="方正平黑"/>
        <family val="4"/>
        <charset val="136"/>
      </rPr>
      <t>(空間名稱出現"#REF!"即為空項，整列刪除)(統一建材時，保留"全室"，刪除其他空間)</t>
    </r>
    <phoneticPr fontId="2" type="noConversion"/>
  </si>
  <si>
    <t>天花表面塗裝</t>
    <phoneticPr fontId="2" type="noConversion"/>
  </si>
  <si>
    <t>乳膠漆</t>
    <phoneticPr fontId="2" type="noConversion"/>
  </si>
  <si>
    <t>得利ICI</t>
    <phoneticPr fontId="2" type="noConversion"/>
  </si>
  <si>
    <r>
      <t>壁面粉刷</t>
    </r>
    <r>
      <rPr>
        <b/>
        <sz val="12"/>
        <color rgb="FFFF0000"/>
        <rFont val="方正平黑"/>
        <family val="4"/>
        <charset val="136"/>
      </rPr>
      <t>(空間名稱出現"#REF!"即為空項，整列刪除)(統一建材時，保留"全室"，刪除其他空間)</t>
    </r>
    <phoneticPr fontId="2" type="noConversion"/>
  </si>
  <si>
    <t>牆面表面塗裝</t>
    <phoneticPr fontId="2" type="noConversion"/>
  </si>
  <si>
    <t>壁面撿補打磨</t>
    <phoneticPr fontId="6" type="noConversion"/>
  </si>
  <si>
    <t>天花撿補打磨</t>
    <phoneticPr fontId="6" type="noConversion"/>
  </si>
  <si>
    <t>面漆</t>
    <phoneticPr fontId="6" type="noConversion"/>
  </si>
  <si>
    <t>單價</t>
    <phoneticPr fontId="6" type="noConversion"/>
  </si>
  <si>
    <t>成本價</t>
    <phoneticPr fontId="6" type="noConversion"/>
  </si>
  <si>
    <t xml:space="preserve">    經甲乙雙方協議，約定合約條款如下：</t>
    <phoneticPr fontId="2" type="noConversion"/>
  </si>
  <si>
    <t>不可抗力之原因：工作地點之停電或限電、建築或消防勞工安全等主管機關之停止施工命令、人事機關公佈之停止上班狀況(如地震、風災、水災等天然災害或彈性調整休假日)等，導致乙方無法進行工作之不可抗力之原因。</t>
    <phoneticPr fontId="2" type="noConversion"/>
  </si>
  <si>
    <t>書面通知：以信件、簡訊、電子郵件或甲乙雙方均使用之電子通訊軟體(如Line、Messenger等)，可以透過文字通知，並加以記錄、保存通知之時間及文字內容之各種方式。</t>
    <phoneticPr fontId="2" type="noConversion"/>
  </si>
  <si>
    <t>提供予甲方本案工程內容所需之其他相關必要資訊。</t>
    <phoneticPr fontId="3" type="noConversion"/>
  </si>
  <si>
    <t>提供予甲方適當金額之工程預算估算書。</t>
    <phoneticPr fontId="3" type="noConversion"/>
  </si>
  <si>
    <t>外觀設計費</t>
    <phoneticPr fontId="2" type="noConversion"/>
  </si>
  <si>
    <t>預計工期</t>
    <phoneticPr fontId="2" type="noConversion"/>
  </si>
  <si>
    <t>提前協議中止設計合約或設計合約異動之費用結算方式：</t>
    <phoneticPr fontId="2" type="noConversion"/>
  </si>
  <si>
    <t>履約尾款：甲方應於乙方完成所有圖面之繪製暨修改，並收到乙方所交付之完整設計圖集後三日內，一次結清設計費之剩餘款項。</t>
    <phoneticPr fontId="2" type="noConversion"/>
  </si>
  <si>
    <t>收付款帳號：本合約之收付款帳戶清單詳見合約封底內，甲乙雙方約定所有收付款均透過銀行交易方式，匯/轉入乙方負責人之本人帳戶。</t>
    <phoneticPr fontId="2" type="noConversion"/>
  </si>
  <si>
    <t>本合約所有設計圖面暨模型，其版權暨所涉之智慧財產權仍歸乙方所有，若有涉及侵害其他第三人之版權或智慧財產權時，俱由乙方負責。如因乙方涉及侵害其他第三人版權或智慧財產權之行為，致使甲方權益受損時，甲方得檢附相關單據向乙方求償。</t>
    <phoneticPr fontId="2" type="noConversion"/>
  </si>
  <si>
    <t>凡本設計合約進行中，有需要申請建築物之使用執照、空照圖、消防設備或區劃圖等主管機關建檔圖面複本時，其申請規費暨工本、材料費，概由甲方支付。</t>
    <phoneticPr fontId="2" type="noConversion"/>
  </si>
  <si>
    <t>凡因甲方所授意或指示乙方所為之設計或圖面繪製，導致乙方因上項相關法令之規定，遭受罰款或行政處分時，乙方得檢附相關單據，要求甲方負擔乙方之直接損失暨因處份所衍生之相關營業損失，甲方不得拒絕支付。</t>
    <phoneticPr fontId="2" type="noConversion"/>
  </si>
  <si>
    <t>乙方僅在甲方同意內容之情形下，為甲方進行本案標的建物之設計、規劃、發包、監工等服務。有關該設計、規劃之工程內容所涉及相關民法、刑法、建築法、消防法、勞安法、環保法或其他主管機關管理辦法等法令內容之合法性，乙方僅有提醒、告知甲方之責任。所有適法之相關結論決定權均在甲方。凡因違反上述各種法令之施工方式或內容所衍生導致之責任、處份或損失，概由甲方負責。</t>
    <phoneticPr fontId="2" type="noConversion"/>
  </si>
  <si>
    <t>違章建築或違反社區規約之設計內容責任歸屬：</t>
    <phoneticPr fontId="2" type="noConversion"/>
  </si>
  <si>
    <t xml:space="preserve">    本設計委託合約成立時，甲方同時委託乙方為裝修設計暨工程期間之房屋管理人，乙方得持本合約書充份代表甲方，行使下列甲方之權利暨義務：</t>
    <phoneticPr fontId="3" type="noConversion"/>
  </si>
  <si>
    <t>協同或代表甲方出席建商所舉行之客變會議、建材選擇會議、追加減帳會議。在甲方未出席時，乙方代表甲方所行使之所有權利主張、權利放棄或會議結論，均充份獲得甲方授權承認，與甲方本人所行使之主張、放棄、結論無異。</t>
    <phoneticPr fontId="3" type="noConversion"/>
  </si>
  <si>
    <t>協同或代表甲方出席社區管理委員會所舉行之協調會議、區分所有權人會議。在甲方未出席時，乙方代表甲方所行使之所有權利主張、權利放棄或會議結論，均充份獲得甲方授權承認，與甲方本人所行使之主張、放棄、結論無異。</t>
    <phoneticPr fontId="3" type="noConversion"/>
  </si>
  <si>
    <t>其他事項：本約如有未載明之事項，俱依國內相關工程慣例、相關法令及一般社會之善良風俗為辦理。</t>
    <phoneticPr fontId="2" type="noConversion"/>
  </si>
  <si>
    <t>特殊假日</t>
    <phoneticPr fontId="2" type="noConversion"/>
  </si>
  <si>
    <t>工作日</t>
    <phoneticPr fontId="2" type="noConversion"/>
  </si>
  <si>
    <t>實際開工日期</t>
    <phoneticPr fontId="2" type="noConversion"/>
  </si>
  <si>
    <t>實際交屋日期</t>
    <phoneticPr fontId="2" type="noConversion"/>
  </si>
  <si>
    <t>設計簽約日期</t>
    <phoneticPr fontId="2" type="noConversion"/>
  </si>
  <si>
    <t>設計完稿日期</t>
    <phoneticPr fontId="2" type="noConversion"/>
  </si>
  <si>
    <t>預估開工日期</t>
    <phoneticPr fontId="2" type="noConversion"/>
  </si>
  <si>
    <t>合約開工日期</t>
    <phoneticPr fontId="2" type="noConversion"/>
  </si>
  <si>
    <t>合約完工日期</t>
    <phoneticPr fontId="2" type="noConversion"/>
  </si>
  <si>
    <t>設計案含有建物外觀立面設計時，應製作外觀模型一座，比例尺不小於二百分之一。</t>
    <phoneticPr fontId="2" type="noConversion"/>
  </si>
  <si>
    <t>上項圖面完稿之認定，俱以甲方之收圖簽認或書面文字記錄為準。</t>
    <phoneticPr fontId="2" type="noConversion"/>
  </si>
  <si>
    <t>本約內容應將平面配置圖(圖號A001)經甲乙雙方確認後，列為合約附件，並以該份平面配置圖之範圍、配置、項目、說明等內容，作為乙方設計、繪圖之依據。</t>
    <phoneticPr fontId="2" type="noConversion"/>
  </si>
  <si>
    <t>平面配置圖(A001)所呈現，非現成量產之家具、櫥櫃，各獨立繪製一張立面圖，各立面圖之比例尺不小於五十分之一</t>
    <phoneticPr fontId="2" type="noConversion"/>
  </si>
  <si>
    <t>收付款金額暨方式：</t>
    <phoneticPr fontId="2" type="noConversion"/>
  </si>
  <si>
    <t>其他衍生費用：</t>
    <phoneticPr fontId="2" type="noConversion"/>
  </si>
  <si>
    <t>本裝修工程之任何部份如有追加減或變更之情形時，上項所規定之開工、完工日期應由甲乙雙方另依比例原則計算、議定之。</t>
    <phoneticPr fontId="2" type="noConversion"/>
  </si>
  <si>
    <t>凡甲方認為有必要時，得提前七日以書面通知乙方後，暫時停止工程之施作。其暫時停止工程之次數不得超過2次，累計工程停止之工作日不得超過20天。</t>
    <phoneticPr fontId="6" type="noConversion"/>
  </si>
  <si>
    <t>提供甲方工程內容所需之相關必要資訊。</t>
    <phoneticPr fontId="2" type="noConversion"/>
  </si>
  <si>
    <t>依甲乙雙方約定，凡乙方所承攬之工程部份，均不計收監工費用。如乙方承攬全部工程時，乙方應將所有監工費用全額扣除。</t>
    <phoneticPr fontId="6" type="noConversion"/>
  </si>
  <si>
    <t>提前中止合約之費用結算：</t>
    <phoneticPr fontId="2" type="noConversion"/>
  </si>
  <si>
    <t>已完成/半完成之工程修改、異動：</t>
    <phoneticPr fontId="2" type="noConversion"/>
  </si>
  <si>
    <t>週</t>
    <phoneticPr fontId="2" type="noConversion"/>
  </si>
  <si>
    <t>監工費：依施工時間，以每週NT$10000元或每日NT$2000元計收。</t>
    <phoneticPr fontId="2" type="noConversion"/>
  </si>
  <si>
    <t>完稿日期：乙方完成所有圖面、模型之第一次交付予甲方之日期。不含因甲方要求所產生之圖面修改、異動所需要之合理作業時間。</t>
    <phoneticPr fontId="2" type="noConversion"/>
  </si>
  <si>
    <t>不可抗力之原因：工作地點之停電或限電、建築或消防勞工安全等主管機關之停止施工命令、人事機關公佈之停止上班狀況(如地震、風災、水災等天然災害或彈性調整休假日)等，導致乙方無法進行工作之原因。</t>
    <phoneticPr fontId="2" type="noConversion"/>
  </si>
  <si>
    <t>設計案進行期間，甲方應提供每週至少3小時之會議空檔時間予乙方。凡因甲方之因素導致雙方無法依約定時間進行設計會議時，其所延滯之時間，俱計算為展延推遲完稿日期。</t>
    <phoneticPr fontId="2" type="noConversion"/>
  </si>
  <si>
    <t>提供予甲方正常施工方式所推估之工程進度表。</t>
    <phoneticPr fontId="3" type="noConversion"/>
  </si>
  <si>
    <t>監工費：本案之裝修工程開工後，甲方應於三日內以現金給付乙方第一個月之監工費用，並於施工每滿一個月時，給付下一個月之監工費用。唯若甲方將此設計案所衍生之工程俱委託乙方施作時，應依工程合約中對於監工費用之約定內容為準。</t>
    <phoneticPr fontId="2" type="noConversion"/>
  </si>
  <si>
    <t>本合約所衍生之圖面版權、影像版權及聲音版權，俱歸乙方所有，唯甲方得擁有上述圖面、影像、聲音之非商業用途使用權。如因甲方之疏忽或故意，致侵害乙方版權或商業利益時，乙方得依情節向甲方提出相當金額之求償。</t>
    <phoneticPr fontId="2" type="noConversion"/>
  </si>
  <si>
    <t>本合約所涉工程內容凡有抵觸法令之情事，乙方應對該內容負必要之保密責任。如有因乙方之惡意洩密，或經乙方本人或授意他人檢舉而致官方機關之介入時，經查證屬實，則上兩項所涉之法律責任、罰款、處份概由乙方負責，甲方得為免責。</t>
    <phoneticPr fontId="2" type="noConversion"/>
  </si>
  <si>
    <t>工程簽約日期</t>
    <phoneticPr fontId="2" type="noConversion"/>
  </si>
  <si>
    <t>上項乙方無法順利進入工地現場施工之狀況，乙方無法通知甲方之時間超過10個工作天以上時，即為甲方違約。其處理方式同上項。</t>
    <phoneticPr fontId="2" type="noConversion"/>
  </si>
  <si>
    <t>上項損鄰、破壞公共設備或結構等糾紛，其可歸因於甲方所授意乙方進行之違建工程項目時，俱由甲方負責所有賠償、修復之費用。</t>
    <phoneticPr fontId="2" type="noConversion"/>
  </si>
  <si>
    <t>本合約工程進行期間，標的建物之門禁應交由乙方管制。如因甲方之疏忽或故意或授意非乙方同意之人員進出，而工地現場之材料或設備、機具、工具、成品、半成品有遺失或遭破壞之情形時，乙方得檢附相關單據，由甲方全額支付賠償。應賠償之金額不因材料、設備、機具、工具、成品、半成品之完整性或已使用之折舊或原有小損傷而折扣之。</t>
    <phoneticPr fontId="6" type="noConversion"/>
  </si>
  <si>
    <t>本合約工程進行期間，如有因地震、風災、水災、火災等非可歸責於甲方、乙方之災害造成工程原物料、成品、機具設備之毀損時，其損失應由甲乙雙方共同承擔。</t>
    <phoneticPr fontId="2" type="noConversion"/>
  </si>
  <si>
    <t>凡標的建物之社區管理單位設有管理費、清潔費等施工期間之規定費用，概由甲方支付。</t>
    <phoneticPr fontId="2" type="noConversion"/>
  </si>
  <si>
    <t>工程完工驗收暨保管</t>
    <phoneticPr fontId="2" type="noConversion"/>
  </si>
  <si>
    <t>自乙方通知交屋之完工日期起15日內，甲方應完成工程品質之驗收，並應詳列待改善項目之瑕疵清單後，以書面通知乙方進行瑕疵改善、維修。</t>
    <phoneticPr fontId="3" type="noConversion"/>
  </si>
  <si>
    <t>凡甲方未能於完工日期後15日內完成驗收並提出驗收清單者，視同甲方完全驗收通過。</t>
    <phoneticPr fontId="3" type="noConversion"/>
  </si>
  <si>
    <t>保固條款</t>
    <phoneticPr fontId="2" type="noConversion"/>
  </si>
  <si>
    <t>違章建築或違反社區規約之設計內容責任歸屬</t>
    <phoneticPr fontId="2" type="noConversion"/>
  </si>
  <si>
    <t>其他衍生費用</t>
    <phoneticPr fontId="2" type="noConversion"/>
  </si>
  <si>
    <t>違約暨工程毀損之規定暨處理方式</t>
    <phoneticPr fontId="2" type="noConversion"/>
  </si>
  <si>
    <t>收付款金額暨方式</t>
    <phoneticPr fontId="2" type="noConversion"/>
  </si>
  <si>
    <t>費用計收標準</t>
    <phoneticPr fontId="2" type="noConversion"/>
  </si>
  <si>
    <t>服務內容</t>
    <phoneticPr fontId="2" type="noConversion"/>
  </si>
  <si>
    <t>裝修工程約定時間</t>
    <phoneticPr fontId="2" type="noConversion"/>
  </si>
  <si>
    <t>合約名詞定義</t>
    <phoneticPr fontId="2" type="noConversion"/>
  </si>
  <si>
    <t>凡燈泡、濾心、潤滑液或活動五金、電池、墊片等因正常使用即持續造成損耗之材料，係屬正常耗材，不在保固範圍內。</t>
    <phoneticPr fontId="3" type="noConversion"/>
  </si>
  <si>
    <t>門禁管理</t>
    <phoneticPr fontId="2" type="noConversion"/>
  </si>
  <si>
    <t>本合約經甲乙雙方簽約成立之日起，至完工交屋之日止，甲方充份授權乙方執行標的建物之門禁管理，內容如下：</t>
    <phoneticPr fontId="2" type="noConversion"/>
  </si>
  <si>
    <t>乙方得在無需事先知會甲方之情形下，自行決定建材、工具、施作廠商或其他人員進出本案標的建物之時間及次數。</t>
    <phoneticPr fontId="3" type="noConversion"/>
  </si>
  <si>
    <t>乙方管理門禁期間內，甲方本人暨其家人均得自由進出標的建物，唯甲方或甲方進出工地時所攜入、攜出之建材、工具、設備，應受乙方之管制為之。</t>
    <phoneticPr fontId="3" type="noConversion"/>
  </si>
  <si>
    <t>拾伍</t>
    <phoneticPr fontId="2" type="noConversion"/>
  </si>
  <si>
    <t>合約暨附件內容與複本份數</t>
    <phoneticPr fontId="2" type="noConversion"/>
  </si>
  <si>
    <t>合約除本文外，附有平面配置圖(圖號A001)乙張，並附有以下合約附錄。所有附錄內容效力與合約本文效力相同：</t>
    <phoneticPr fontId="3" type="noConversion"/>
  </si>
  <si>
    <t>拾陸</t>
    <phoneticPr fontId="2" type="noConversion"/>
  </si>
  <si>
    <t>廚房/茶水間</t>
    <phoneticPr fontId="2" type="noConversion"/>
  </si>
  <si>
    <t>拆1/2B磚牆之長度</t>
    <phoneticPr fontId="2" type="noConversion"/>
  </si>
  <si>
    <t>拆1B磚牆之長度</t>
    <phoneticPr fontId="2" type="noConversion"/>
  </si>
  <si>
    <t>拆RC牆之長度</t>
    <phoneticPr fontId="2" type="noConversion"/>
  </si>
  <si>
    <t>合計拆牆垃圾</t>
    <phoneticPr fontId="2" type="noConversion"/>
  </si>
  <si>
    <t>拆  牆</t>
    <phoneticPr fontId="2" type="noConversion"/>
  </si>
  <si>
    <t>板下牆高度</t>
    <phoneticPr fontId="2" type="noConversion"/>
  </si>
  <si>
    <t>打除見底</t>
    <phoneticPr fontId="2" type="noConversion"/>
  </si>
  <si>
    <t>全室牆面地面拆見底</t>
    <phoneticPr fontId="2" type="noConversion"/>
  </si>
  <si>
    <t>全室拆除見底之垃圾</t>
    <phoneticPr fontId="2" type="noConversion"/>
  </si>
  <si>
    <t>預估全室其他垃圾量</t>
    <phoneticPr fontId="2" type="noConversion"/>
  </si>
  <si>
    <t>室內牆總長</t>
    <phoneticPr fontId="2" type="noConversion"/>
  </si>
  <si>
    <t>合計全室拆除垃圾</t>
    <phoneticPr fontId="2" type="noConversion"/>
  </si>
  <si>
    <t>0939-099-688</t>
    <phoneticPr fontId="6" type="noConversion"/>
  </si>
  <si>
    <t>Steven</t>
    <phoneticPr fontId="6" type="noConversion"/>
  </si>
  <si>
    <t>地面防護工事</t>
    <phoneticPr fontId="2" type="noConversion"/>
  </si>
  <si>
    <t>牆包覆瓦楞板防護</t>
    <phoneticPr fontId="2" type="noConversion"/>
  </si>
  <si>
    <t>含底紙刮淨</t>
    <phoneticPr fontId="2" type="noConversion"/>
  </si>
  <si>
    <t>耐燃耐潮天花平封</t>
  </si>
  <si>
    <t>耐燃耐潮天花平封</t>
    <phoneticPr fontId="6" type="noConversion"/>
  </si>
  <si>
    <t>大和器</t>
    <phoneticPr fontId="6" type="noConversion"/>
  </si>
  <si>
    <t>B：寶利B</t>
  </si>
  <si>
    <t>木皮=12500/馬鞍皮=28500</t>
    <phoneticPr fontId="2" type="noConversion"/>
  </si>
  <si>
    <t>純白色</t>
    <phoneticPr fontId="2" type="noConversion"/>
  </si>
  <si>
    <t>膠填縫工事</t>
    <phoneticPr fontId="2" type="noConversion"/>
  </si>
  <si>
    <r>
      <t>工程管理保險費用3</t>
    </r>
    <r>
      <rPr>
        <sz val="12"/>
        <rFont val="新細明體"/>
        <family val="1"/>
        <charset val="136"/>
      </rPr>
      <t>‰</t>
    </r>
    <phoneticPr fontId="2" type="noConversion"/>
  </si>
  <si>
    <t>地坪鋪設石塑地板</t>
    <phoneticPr fontId="6" type="noConversion"/>
  </si>
  <si>
    <t>石塑卡扣</t>
    <phoneticPr fontId="6" type="noConversion"/>
  </si>
  <si>
    <t>㎡</t>
    <phoneticPr fontId="6" type="noConversion"/>
  </si>
  <si>
    <t>以上所有項目均含工資、工具、材料、五金零件。</t>
    <phoneticPr fontId="2" type="noConversion"/>
  </si>
  <si>
    <t>全室採用水泥：台泥  品牌水泥  卜特蘭I型。</t>
    <phoneticPr fontId="35" type="noConversion"/>
  </si>
  <si>
    <t>全室新砌磚牆一律採用植筋(1支/M)+全交丁方式施作。</t>
    <phoneticPr fontId="35" type="noConversion"/>
  </si>
  <si>
    <t>全室新砌磚牆之打底粉光工事，垂直最大誤差不大於1/1000。</t>
    <phoneticPr fontId="35" type="noConversion"/>
  </si>
  <si>
    <t>盥洗室地、壁交接處轉角及新舊磚牆交接處均舖設FRP纖維抗裂網。</t>
    <phoneticPr fontId="35" type="noConversion"/>
  </si>
  <si>
    <t>全室地、壁磚之對花對縫，依盥洗室立面圖所指定內容。</t>
    <phoneticPr fontId="35" type="noConversion"/>
  </si>
  <si>
    <t>凡打鑿見底項目，表面水泥殘留率不高於5%。</t>
    <phoneticPr fontId="2" type="noConversion"/>
  </si>
  <si>
    <t>大金壁掛冷暖_R32橫綱V系列</t>
    <phoneticPr fontId="6" type="noConversion"/>
  </si>
  <si>
    <t>RXM/FTXM22VVLT</t>
    <phoneticPr fontId="6" type="noConversion"/>
  </si>
  <si>
    <t>RXM/FTXM28VVLT</t>
    <phoneticPr fontId="6" type="noConversion"/>
  </si>
  <si>
    <t>RXM/FTXM36VVLT</t>
    <phoneticPr fontId="6" type="noConversion"/>
  </si>
  <si>
    <t>RXM/FTXM41VVLT</t>
    <phoneticPr fontId="6" type="noConversion"/>
  </si>
  <si>
    <t>RXM/FTXM50VVLT</t>
    <phoneticPr fontId="6" type="noConversion"/>
  </si>
  <si>
    <t>RXM/FTXM60VVLT</t>
    <phoneticPr fontId="6" type="noConversion"/>
  </si>
  <si>
    <t>RXM/FTXM71VVLT</t>
    <phoneticPr fontId="6" type="noConversion"/>
  </si>
  <si>
    <t>大金壁掛冷暖_R32大觀U系列</t>
    <phoneticPr fontId="6" type="noConversion"/>
  </si>
  <si>
    <t>RXV/FTXV22UVLT</t>
    <phoneticPr fontId="6" type="noConversion"/>
  </si>
  <si>
    <t>RXV/FTXV28UVLT</t>
    <phoneticPr fontId="6" type="noConversion"/>
  </si>
  <si>
    <t>RXV/FTXV36UVLT</t>
    <phoneticPr fontId="6" type="noConversion"/>
  </si>
  <si>
    <t>RXV/FTXV41UVLT</t>
    <phoneticPr fontId="6" type="noConversion"/>
  </si>
  <si>
    <t>RXV/FTXV50UVLT</t>
    <phoneticPr fontId="6" type="noConversion"/>
  </si>
  <si>
    <t>RXV/FTXV60UVLT</t>
    <phoneticPr fontId="6" type="noConversion"/>
  </si>
  <si>
    <t>RXV/FTXV71UVLT</t>
    <phoneticPr fontId="6" type="noConversion"/>
  </si>
  <si>
    <t>大金吊隱冷暖_R32</t>
    <phoneticPr fontId="6" type="noConversion"/>
  </si>
  <si>
    <t>RAD/RAC-22NK1</t>
    <phoneticPr fontId="2" type="noConversion"/>
  </si>
  <si>
    <t>RAD/RAC-28NK1</t>
    <phoneticPr fontId="2" type="noConversion"/>
  </si>
  <si>
    <t>RAD/RAC-36NK1</t>
    <phoneticPr fontId="2" type="noConversion"/>
  </si>
  <si>
    <t>RAD/RAC-40NK1</t>
    <phoneticPr fontId="2" type="noConversion"/>
  </si>
  <si>
    <t>RAD/RAC-50NK1</t>
    <phoneticPr fontId="2" type="noConversion"/>
  </si>
  <si>
    <t>RAD/RAC-80NK1</t>
    <phoneticPr fontId="2" type="noConversion"/>
  </si>
  <si>
    <t>RAD/RAC-90NK1</t>
    <phoneticPr fontId="2" type="noConversion"/>
  </si>
  <si>
    <t>RAD/RAC-63NK</t>
    <phoneticPr fontId="2" type="noConversion"/>
  </si>
  <si>
    <t>RAD/RAC-71NK</t>
    <phoneticPr fontId="2" type="noConversion"/>
  </si>
  <si>
    <t>RAD/RAC-90JK1</t>
  </si>
  <si>
    <t>RAD/RAC-80JK1</t>
  </si>
  <si>
    <t>RAD/RAC-50JK1</t>
  </si>
  <si>
    <t>RAD/RAC-40JK1</t>
  </si>
  <si>
    <t>RAD/RAC-36JK1</t>
  </si>
  <si>
    <t>RAD/RAC-28JK1</t>
  </si>
  <si>
    <t>RAD/RAC-22JK1</t>
  </si>
  <si>
    <t>RAD/RAC-71JK</t>
    <phoneticPr fontId="6" type="noConversion"/>
  </si>
  <si>
    <t>RAD/RAC-63JK</t>
    <phoneticPr fontId="6" type="noConversion"/>
  </si>
  <si>
    <t>RAS/RAC-90NK1</t>
  </si>
  <si>
    <t>RAS/RAC-80NK1</t>
  </si>
  <si>
    <t>RAS/RAC-50NK1</t>
  </si>
  <si>
    <t>RAS/RAC-40NK1</t>
  </si>
  <si>
    <t>RAS/RAC-36NK1</t>
  </si>
  <si>
    <t>RAS/RAC-28NK1</t>
  </si>
  <si>
    <t>RAS/RAC-22NK1</t>
  </si>
  <si>
    <t>RAS/RAC-71NK</t>
    <phoneticPr fontId="6" type="noConversion"/>
  </si>
  <si>
    <t>RAS/RAC-63NK</t>
    <phoneticPr fontId="6" type="noConversion"/>
  </si>
  <si>
    <t>RA-50NV</t>
    <phoneticPr fontId="2" type="noConversion"/>
  </si>
  <si>
    <t>RA-40NV</t>
    <phoneticPr fontId="2" type="noConversion"/>
  </si>
  <si>
    <t>RA-36NV</t>
    <phoneticPr fontId="2" type="noConversion"/>
  </si>
  <si>
    <t>RA-28NV1</t>
    <phoneticPr fontId="2" type="noConversion"/>
  </si>
  <si>
    <t>AF085A6VR/TVR</t>
    <phoneticPr fontId="6" type="noConversion"/>
  </si>
  <si>
    <t>AF073A6VR/TVR</t>
    <phoneticPr fontId="6" type="noConversion"/>
  </si>
  <si>
    <t>AF051A6VR/TVR</t>
    <phoneticPr fontId="6" type="noConversion"/>
  </si>
  <si>
    <t>AF042A6VR/TVR</t>
    <phoneticPr fontId="6" type="noConversion"/>
  </si>
  <si>
    <t>AF028A6VR/TVR</t>
    <phoneticPr fontId="6" type="noConversion"/>
  </si>
  <si>
    <t>AFC-300/85TVR</t>
    <phoneticPr fontId="6" type="noConversion"/>
  </si>
  <si>
    <t>AFC-250/73TVR</t>
    <phoneticPr fontId="6" type="noConversion"/>
  </si>
  <si>
    <t>AFC-180/51TVR</t>
    <phoneticPr fontId="6" type="noConversion"/>
  </si>
  <si>
    <t>AFC-150/42TVR</t>
    <phoneticPr fontId="6" type="noConversion"/>
  </si>
  <si>
    <t>AFC-100/28TVR</t>
    <phoneticPr fontId="6" type="noConversion"/>
  </si>
  <si>
    <t>FV40BE3W</t>
    <phoneticPr fontId="2" type="noConversion"/>
  </si>
  <si>
    <t>FV40BE2W</t>
    <phoneticPr fontId="2" type="noConversion"/>
  </si>
  <si>
    <t>FV40BD2W</t>
    <phoneticPr fontId="2" type="noConversion"/>
  </si>
  <si>
    <t>220V遙控暖風換氣扇</t>
    <phoneticPr fontId="2" type="noConversion"/>
  </si>
  <si>
    <t>FV40BD1R</t>
    <phoneticPr fontId="2" type="noConversion"/>
  </si>
  <si>
    <t>110V線控暖風換氣扇</t>
    <phoneticPr fontId="2" type="noConversion"/>
  </si>
  <si>
    <t>220V線控暖風換氣扇</t>
    <phoneticPr fontId="2" type="noConversion"/>
  </si>
  <si>
    <t>110V遙控暖風換氣扇</t>
    <phoneticPr fontId="2" type="noConversion"/>
  </si>
  <si>
    <t>FV40BD1W</t>
    <phoneticPr fontId="2" type="noConversion"/>
  </si>
  <si>
    <t>FV40BU1W</t>
    <phoneticPr fontId="2" type="noConversion"/>
  </si>
  <si>
    <t>FV40BU1R</t>
    <phoneticPr fontId="2" type="noConversion"/>
  </si>
  <si>
    <t>FV40BUY1R</t>
    <phoneticPr fontId="2" type="noConversion"/>
  </si>
  <si>
    <t>FV30BU3R</t>
    <phoneticPr fontId="2" type="noConversion"/>
  </si>
  <si>
    <t>110遙控暖風換氣扇</t>
    <phoneticPr fontId="2" type="noConversion"/>
  </si>
  <si>
    <t>FV40BUY1W</t>
    <phoneticPr fontId="2" type="noConversion"/>
  </si>
  <si>
    <t>FV30BU3W</t>
    <phoneticPr fontId="2" type="noConversion"/>
  </si>
  <si>
    <t>FV30BUY3W</t>
    <phoneticPr fontId="2" type="noConversion"/>
  </si>
  <si>
    <t>FV30BUY3R</t>
    <phoneticPr fontId="2" type="noConversion"/>
  </si>
  <si>
    <t>FV40BF3R</t>
    <phoneticPr fontId="2" type="noConversion"/>
  </si>
  <si>
    <t>紅外線加熱</t>
    <phoneticPr fontId="6" type="noConversion"/>
  </si>
  <si>
    <t>FV40BF3W</t>
    <phoneticPr fontId="2" type="noConversion"/>
  </si>
  <si>
    <t>FV40BF2R</t>
    <phoneticPr fontId="2" type="noConversion"/>
  </si>
  <si>
    <t>FV40BF2W</t>
    <phoneticPr fontId="2" type="noConversion"/>
  </si>
  <si>
    <r>
      <rPr>
        <sz val="12"/>
        <rFont val="微軟正黑體"/>
        <family val="2"/>
        <charset val="136"/>
      </rPr>
      <t>以上所有項目均含工資、工具、材料、五金零件。</t>
    </r>
    <phoneticPr fontId="2" type="noConversion"/>
  </si>
  <si>
    <r>
      <rPr>
        <sz val="12"/>
        <rFont val="微軟正黑體"/>
        <family val="2"/>
        <charset val="136"/>
      </rPr>
      <t>全室矽酸鈣板材料：日本進口</t>
    </r>
    <r>
      <rPr>
        <sz val="12"/>
        <rFont val="Arial Narrow"/>
        <family val="2"/>
      </rPr>
      <t>NA LUX</t>
    </r>
    <r>
      <rPr>
        <sz val="12"/>
        <rFont val="微軟正黑體"/>
        <family val="2"/>
        <charset val="136"/>
      </rPr>
      <t>或三菱之</t>
    </r>
    <r>
      <rPr>
        <sz val="12"/>
        <rFont val="Arial Narrow"/>
        <family val="2"/>
      </rPr>
      <t>6</t>
    </r>
    <r>
      <rPr>
        <sz val="12"/>
        <rFont val="微軟正黑體"/>
        <family val="2"/>
        <charset val="136"/>
      </rPr>
      <t>㎜</t>
    </r>
    <r>
      <rPr>
        <sz val="12"/>
        <rFont val="Arial Narrow"/>
        <family val="2"/>
      </rPr>
      <t xml:space="preserve"> 0.8FK</t>
    </r>
    <r>
      <rPr>
        <sz val="12"/>
        <rFont val="微軟正黑體"/>
        <family val="2"/>
        <charset val="136"/>
      </rPr>
      <t>矽酸鈣板</t>
    </r>
    <phoneticPr fontId="35" type="noConversion"/>
  </si>
  <si>
    <r>
      <rPr>
        <sz val="12"/>
        <rFont val="微軟正黑體"/>
        <family val="2"/>
        <charset val="136"/>
      </rPr>
      <t>全室天花之間接照明層板上方，均加以矽酸鈣板封平。</t>
    </r>
    <phoneticPr fontId="35" type="noConversion"/>
  </si>
  <si>
    <r>
      <rPr>
        <sz val="12"/>
        <rFont val="微軟正黑體"/>
        <family val="2"/>
        <charset val="136"/>
      </rPr>
      <t>標示耐潮天花之角材：南亞</t>
    </r>
    <r>
      <rPr>
        <sz val="12"/>
        <rFont val="Arial Narrow"/>
        <family val="2"/>
      </rPr>
      <t>PVC</t>
    </r>
    <r>
      <rPr>
        <sz val="12"/>
        <rFont val="微軟正黑體"/>
        <family val="2"/>
        <charset val="136"/>
      </rPr>
      <t>實心發泡角材</t>
    </r>
    <phoneticPr fontId="35" type="noConversion"/>
  </si>
  <si>
    <r>
      <rPr>
        <sz val="12"/>
        <rFont val="微軟正黑體"/>
        <family val="2"/>
        <charset val="136"/>
      </rPr>
      <t>全室門片之鉸鍊除特殊規格鉸鍊以外，其他均採用</t>
    </r>
    <r>
      <rPr>
        <sz val="12"/>
        <rFont val="Arial Narrow"/>
        <family val="2"/>
      </rPr>
      <t>4</t>
    </r>
    <r>
      <rPr>
        <sz val="12"/>
        <rFont val="微軟正黑體"/>
        <family val="2"/>
        <charset val="136"/>
      </rPr>
      <t>寸不銹鋼平頭附不銹鋼軸承鉸鍊。</t>
    </r>
    <phoneticPr fontId="35" type="noConversion"/>
  </si>
  <si>
    <r>
      <rPr>
        <sz val="12"/>
        <rFont val="微軟正黑體"/>
        <family val="2"/>
        <charset val="136"/>
      </rPr>
      <t>全室木作採用之氣槍擊釘，均採用不銹鋼釘材質。</t>
    </r>
    <phoneticPr fontId="35" type="noConversion"/>
  </si>
  <si>
    <r>
      <rPr>
        <sz val="12"/>
        <rFont val="微軟正黑體"/>
        <family val="2"/>
        <charset val="136"/>
      </rPr>
      <t>全室木地板底板夾板：</t>
    </r>
    <r>
      <rPr>
        <sz val="12"/>
        <rFont val="Arial Narrow"/>
        <family val="2"/>
      </rPr>
      <t>12~18</t>
    </r>
    <r>
      <rPr>
        <sz val="12"/>
        <rFont val="微軟正黑體"/>
        <family val="2"/>
        <charset val="136"/>
      </rPr>
      <t>㎜</t>
    </r>
    <r>
      <rPr>
        <sz val="12"/>
        <rFont val="Arial Narrow"/>
        <family val="2"/>
      </rPr>
      <t>F1/F3</t>
    </r>
    <r>
      <rPr>
        <sz val="12"/>
        <rFont val="微軟正黑體"/>
        <family val="2"/>
        <charset val="136"/>
      </rPr>
      <t>級紅膠夾板。</t>
    </r>
    <phoneticPr fontId="2" type="noConversion"/>
  </si>
  <si>
    <r>
      <t>PVC</t>
    </r>
    <r>
      <rPr>
        <sz val="12"/>
        <rFont val="微軟正黑體"/>
        <family val="2"/>
        <charset val="136"/>
      </rPr>
      <t>踢腳板均為正面擊釘，表面可見凹陷釘痕為正常現象。</t>
    </r>
    <phoneticPr fontId="35" type="noConversion"/>
  </si>
  <si>
    <r>
      <rPr>
        <sz val="12"/>
        <rFont val="微軟正黑體"/>
        <family val="2"/>
        <charset val="136"/>
      </rPr>
      <t xml:space="preserve">全室採用木心板料：三朋行/永新 </t>
    </r>
    <r>
      <rPr>
        <sz val="12"/>
        <rFont val="Arial Narrow"/>
        <family val="2"/>
      </rPr>
      <t>F1</t>
    </r>
    <r>
      <rPr>
        <sz val="12"/>
        <rFont val="微軟正黑體"/>
        <family val="2"/>
        <charset val="136"/>
      </rPr>
      <t>級</t>
    </r>
    <r>
      <rPr>
        <sz val="12"/>
        <rFont val="Arial Narrow"/>
        <family val="2"/>
      </rPr>
      <t>6</t>
    </r>
    <r>
      <rPr>
        <sz val="12"/>
        <rFont val="微軟正黑體"/>
        <family val="2"/>
        <charset val="136"/>
      </rPr>
      <t>分柳安木心板。</t>
    </r>
    <phoneticPr fontId="35" type="noConversion"/>
  </si>
  <si>
    <r>
      <rPr>
        <sz val="12"/>
        <rFont val="微軟正黑體"/>
        <family val="2"/>
        <charset val="136"/>
      </rPr>
      <t xml:space="preserve">全室採用夾板料：三朋行/永新 </t>
    </r>
    <r>
      <rPr>
        <sz val="12"/>
        <rFont val="Arial Narrow"/>
        <family val="2"/>
      </rPr>
      <t>F1</t>
    </r>
    <r>
      <rPr>
        <sz val="12"/>
        <rFont val="微軟正黑體"/>
        <family val="2"/>
        <charset val="136"/>
      </rPr>
      <t>級夾板。</t>
    </r>
    <phoneticPr fontId="35" type="noConversion"/>
  </si>
  <si>
    <r>
      <rPr>
        <sz val="12"/>
        <rFont val="微軟正黑體"/>
        <family val="2"/>
        <charset val="136"/>
      </rPr>
      <t xml:space="preserve">全室室內天花之角材：三朋行/永新 </t>
    </r>
    <r>
      <rPr>
        <sz val="12"/>
        <rFont val="Arial Narrow"/>
        <family val="2"/>
      </rPr>
      <t>F1</t>
    </r>
    <r>
      <rPr>
        <sz val="12"/>
        <rFont val="微軟正黑體"/>
        <family val="2"/>
        <charset val="136"/>
      </rPr>
      <t>級</t>
    </r>
    <r>
      <rPr>
        <sz val="12"/>
        <rFont val="Arial Narrow"/>
        <family val="2"/>
      </rPr>
      <t>1.2</t>
    </r>
    <r>
      <rPr>
        <sz val="12"/>
        <rFont val="微軟正黑體"/>
        <family val="2"/>
        <charset val="136"/>
      </rPr>
      <t>寸集成角材</t>
    </r>
    <r>
      <rPr>
        <sz val="12"/>
        <rFont val="Arial Narrow"/>
        <family val="2"/>
      </rPr>
      <t>+</t>
    </r>
    <r>
      <rPr>
        <sz val="12"/>
        <rFont val="微軟正黑體"/>
        <family val="2"/>
        <charset val="136"/>
      </rPr>
      <t>防蟲防腐處理。</t>
    </r>
    <phoneticPr fontId="35" type="noConversion"/>
  </si>
  <si>
    <r>
      <rPr>
        <sz val="12"/>
        <rFont val="微軟正黑體"/>
        <family val="2"/>
        <charset val="136"/>
      </rPr>
      <t xml:space="preserve">全室木地板架高角材：三朋行/永新 </t>
    </r>
    <r>
      <rPr>
        <sz val="12"/>
        <rFont val="Arial Narrow"/>
        <family val="2"/>
      </rPr>
      <t>F1</t>
    </r>
    <r>
      <rPr>
        <sz val="12"/>
        <rFont val="微軟正黑體"/>
        <family val="2"/>
        <charset val="136"/>
      </rPr>
      <t>級</t>
    </r>
    <r>
      <rPr>
        <sz val="12"/>
        <rFont val="Arial Narrow"/>
        <family val="2"/>
      </rPr>
      <t>1.6</t>
    </r>
    <r>
      <rPr>
        <sz val="12"/>
        <rFont val="微軟正黑體"/>
        <family val="2"/>
        <charset val="136"/>
      </rPr>
      <t>寸集成角材</t>
    </r>
    <r>
      <rPr>
        <sz val="12"/>
        <rFont val="Arial Narrow"/>
        <family val="2"/>
      </rPr>
      <t>+</t>
    </r>
    <r>
      <rPr>
        <sz val="12"/>
        <rFont val="微軟正黑體"/>
        <family val="2"/>
        <charset val="136"/>
      </rPr>
      <t>防蟲防腐處理。</t>
    </r>
    <phoneticPr fontId="35" type="noConversion"/>
  </si>
  <si>
    <t>三朋行/永新</t>
    <phoneticPr fontId="2" type="noConversion"/>
  </si>
  <si>
    <t>工地現場雜項支出</t>
    <phoneticPr fontId="2" type="noConversion"/>
  </si>
  <si>
    <t>無法通知：採用對方所提供，可以文字聯繫之方式，連續無回應或無可以確收到通知之跡象，已記錄之通知次數連續達到三次以上。</t>
    <phoneticPr fontId="2" type="noConversion"/>
  </si>
  <si>
    <t>凡乙方認為有必要時，得提前二日取得甲方之同意後，暫時停止工程之施作。其暫時停止工程之次數不得超過2次，累計工程停止之工作日不得超過20天。惟乙方無法通知到甲方或遭遇不可抗力之原因時，得在必要之合理範圍內，自行決定暫時停止工程之次數暨日數，不受上述次數、日數之限制。</t>
    <phoneticPr fontId="6" type="noConversion"/>
  </si>
  <si>
    <t>完工後配合甲方之需求，收費代甲方採買、訂購甲方所需之耗材、備料。</t>
    <phoneticPr fontId="2" type="noConversion"/>
  </si>
  <si>
    <t>乙方未承攬全部工程時，應詳細記錄甲方另行發包內容之施工日期、時間、項目，依每週NT$10000元或每日NT$2000元計收監工費用。</t>
    <phoneticPr fontId="6" type="noConversion"/>
  </si>
  <si>
    <t>上項施工天數之記載，依甲方所發包廠商之進料送貨、組裝、施工、收尾、修繕之實際天數計算。同一日有兩種以上工程施作時，合併依1日計監工費。但不因該日期廠商施工時間未滿整日，或該日期另有乙方之工程內容施作而有減扣。</t>
    <phoneticPr fontId="6" type="noConversion"/>
  </si>
  <si>
    <t>未履約項目：提前中止工程合約時，乙方應提列所有預訂廠製建材、家具、設備等未進場項目之訂金、預付款、備料費、工資等支出單據，為未履約工程項目之應結算金額。</t>
    <phoneticPr fontId="6" type="noConversion"/>
  </si>
  <si>
    <t>建材暨工法、尺寸規範</t>
    <phoneticPr fontId="2" type="noConversion"/>
  </si>
  <si>
    <t>凡法令規定應申請室內裝修許可證之案件，其規費、手續費、簽證費，概由甲方支付。</t>
    <phoneticPr fontId="2" type="noConversion"/>
  </si>
  <si>
    <t>凡法令規定應申請結構或建材鑑定之案件，其規費、手續費、簽證費，概由甲方支付。</t>
    <phoneticPr fontId="2" type="noConversion"/>
  </si>
  <si>
    <t>凡因甲方所授意或指示乙方所為之設計或圖面繪製或施工，導致乙方因上項相關法令之規定，遭受罰款或行政處分時，乙方得檢附相關單據，要求甲方負擔乙方之直接損失暨因處份所衍生之相關營業損失，甲方不得拒絕支付。</t>
    <phoneticPr fontId="2" type="noConversion"/>
  </si>
  <si>
    <t>上兩項規定之瑕疵改善、維修完成並驗收通過後，甲方仍得於一年內繼續提出其他後續發現之瑕疵項目，要求乙方維修。唯後續提出之項目均視為乙方保固服務，甲方不得據後續發現之瑕疵項目為原因，拒絕或拖延工程尾款之支付。</t>
    <phoneticPr fontId="3" type="noConversion"/>
  </si>
  <si>
    <t>自本案完工交屋之日開始一年內，乙方負責合約內容所有建材、設備、管線、器具之保固。凡有建材、設備、管線、器具在正常使用下發生故障或損壞時，保固期內乙方應負責無償修復或更新。唯損壞之原因肇因於異常天候之因素或可歸責於甲方之原因時，乙方得免除保固責任，由甲方支付維修之費用。</t>
    <phoneticPr fontId="3" type="noConversion"/>
  </si>
  <si>
    <t>乙方管理門禁期間內，甲方所另行發包、施作之工程項目，應依乙方所規劃、指定之日期、時間、次數進行施工。其建材、工具、施工人員、設備之進出工地，應受乙方之管制為之。</t>
    <phoneticPr fontId="3" type="noConversion"/>
  </si>
  <si>
    <t>乙方管理門禁期間內，甲方開放或同意或攜帶其他人員進出標的物前，應事先取得乙方之同意，並依乙方所指定之日期、時間、次數為之。</t>
    <phoneticPr fontId="3" type="noConversion"/>
  </si>
  <si>
    <r>
      <rPr>
        <sz val="12"/>
        <rFont val="微軟正黑體"/>
        <family val="2"/>
        <charset val="136"/>
      </rPr>
      <t>全室系統櫃落地高櫃，一律至少採用上中下三道背拉。</t>
    </r>
    <phoneticPr fontId="35" type="noConversion"/>
  </si>
  <si>
    <r>
      <rPr>
        <sz val="12"/>
        <rFont val="微軟正黑體"/>
        <family val="2"/>
        <charset val="136"/>
      </rPr>
      <t>全室系統櫃矮櫃及吊櫃，一律至少採用上下二道背拉。</t>
    </r>
    <phoneticPr fontId="35" type="noConversion"/>
  </si>
  <si>
    <r>
      <rPr>
        <sz val="12"/>
        <rFont val="微軟正黑體"/>
        <family val="2"/>
        <charset val="136"/>
      </rPr>
      <t>全室特殊規格鉸鍊</t>
    </r>
    <r>
      <rPr>
        <sz val="12"/>
        <rFont val="Arial Narrow"/>
        <family val="2"/>
      </rPr>
      <t>(</t>
    </r>
    <r>
      <rPr>
        <sz val="12"/>
        <rFont val="微軟正黑體"/>
        <family val="2"/>
        <charset val="136"/>
      </rPr>
      <t>如</t>
    </r>
    <r>
      <rPr>
        <sz val="12"/>
        <rFont val="Arial Narrow"/>
        <family val="2"/>
      </rPr>
      <t>180°</t>
    </r>
    <r>
      <rPr>
        <sz val="12"/>
        <rFont val="微軟正黑體"/>
        <family val="2"/>
        <charset val="136"/>
      </rPr>
      <t>外開鉸鍊等</t>
    </r>
    <r>
      <rPr>
        <sz val="12"/>
        <rFont val="Arial Narrow"/>
        <family val="2"/>
      </rPr>
      <t>)</t>
    </r>
    <r>
      <rPr>
        <sz val="12"/>
        <rFont val="微軟正黑體"/>
        <family val="2"/>
        <charset val="136"/>
      </rPr>
      <t>無緩衝功能。</t>
    </r>
    <phoneticPr fontId="35" type="noConversion"/>
  </si>
  <si>
    <r>
      <rPr>
        <sz val="12"/>
        <rFont val="微軟正黑體"/>
        <family val="2"/>
        <charset val="136"/>
      </rPr>
      <t>全室系統櫃、木作櫃使用之鉸鍊，一律採用</t>
    </r>
    <r>
      <rPr>
        <sz val="12"/>
        <rFont val="Arial Narrow"/>
        <family val="2"/>
      </rPr>
      <t>blum</t>
    </r>
    <r>
      <rPr>
        <sz val="12"/>
        <rFont val="微軟正黑體"/>
        <family val="2"/>
        <charset val="136"/>
      </rPr>
      <t>油壓式緩衝鉸鍊。</t>
    </r>
    <phoneticPr fontId="35" type="noConversion"/>
  </si>
  <si>
    <r>
      <rPr>
        <sz val="12"/>
        <rFont val="微軟正黑體"/>
        <family val="2"/>
        <charset val="136"/>
      </rPr>
      <t>全室深度不足</t>
    </r>
    <r>
      <rPr>
        <sz val="12"/>
        <rFont val="Arial Narrow"/>
        <family val="2"/>
      </rPr>
      <t>30cm</t>
    </r>
    <r>
      <rPr>
        <sz val="12"/>
        <rFont val="微軟正黑體"/>
        <family val="2"/>
        <charset val="136"/>
      </rPr>
      <t>之抽屜滑軌無緩衝功能。</t>
    </r>
    <phoneticPr fontId="35" type="noConversion"/>
  </si>
  <si>
    <r>
      <rPr>
        <sz val="12"/>
        <rFont val="微軟正黑體"/>
        <family val="2"/>
        <charset val="136"/>
      </rPr>
      <t>凡圖面無指定時，全室系統櫃之背板均採用</t>
    </r>
    <r>
      <rPr>
        <sz val="12"/>
        <rFont val="Arial Narrow"/>
        <family val="2"/>
      </rPr>
      <t>8</t>
    </r>
    <r>
      <rPr>
        <sz val="12"/>
        <rFont val="微軟正黑體"/>
        <family val="2"/>
        <charset val="136"/>
      </rPr>
      <t>㎜之</t>
    </r>
    <r>
      <rPr>
        <sz val="12"/>
        <rFont val="Arial Narrow"/>
        <family val="2"/>
      </rPr>
      <t>E1-V313</t>
    </r>
    <r>
      <rPr>
        <sz val="12"/>
        <rFont val="微軟正黑體"/>
        <family val="2"/>
        <charset val="136"/>
      </rPr>
      <t>板料製作。</t>
    </r>
    <phoneticPr fontId="35" type="noConversion"/>
  </si>
  <si>
    <r>
      <rPr>
        <sz val="12"/>
        <rFont val="微軟正黑體"/>
        <family val="2"/>
        <charset val="136"/>
      </rPr>
      <t>凡圖面無指定時，全室木作櫃之背板均採用</t>
    </r>
    <r>
      <rPr>
        <sz val="12"/>
        <rFont val="Arial Narrow"/>
        <family val="2"/>
      </rPr>
      <t>6</t>
    </r>
    <r>
      <rPr>
        <sz val="12"/>
        <rFont val="微軟正黑體"/>
        <family val="2"/>
        <charset val="136"/>
      </rPr>
      <t>㎜之</t>
    </r>
    <r>
      <rPr>
        <sz val="12"/>
        <rFont val="Arial Narrow"/>
        <family val="2"/>
      </rPr>
      <t>F1</t>
    </r>
    <r>
      <rPr>
        <sz val="12"/>
        <rFont val="微軟正黑體"/>
        <family val="2"/>
        <charset val="136"/>
      </rPr>
      <t>級玻麗夾板製作。</t>
    </r>
    <phoneticPr fontId="35" type="noConversion"/>
  </si>
  <si>
    <r>
      <rPr>
        <sz val="12"/>
        <rFont val="微軟正黑體"/>
        <family val="2"/>
        <charset val="136"/>
      </rPr>
      <t>全室廚具水槽櫃、盥洗、陽洗櫃、陽台收納櫃之桶身，均採用南亞實心</t>
    </r>
    <r>
      <rPr>
        <sz val="12"/>
        <rFont val="Arial Narrow"/>
        <family val="2"/>
      </rPr>
      <t>6</t>
    </r>
    <r>
      <rPr>
        <sz val="12"/>
        <rFont val="微軟正黑體"/>
        <family val="2"/>
        <charset val="136"/>
      </rPr>
      <t>分發泡板製作。</t>
    </r>
    <phoneticPr fontId="35" type="noConversion"/>
  </si>
  <si>
    <r>
      <rPr>
        <sz val="12"/>
        <rFont val="微軟正黑體"/>
        <family val="2"/>
        <charset val="136"/>
      </rPr>
      <t>全室廚具其他高矮櫃之桶身，均採用</t>
    </r>
    <r>
      <rPr>
        <sz val="12"/>
        <rFont val="Arial Narrow"/>
        <family val="2"/>
      </rPr>
      <t>F1</t>
    </r>
    <r>
      <rPr>
        <sz val="12"/>
        <rFont val="微軟正黑體"/>
        <family val="2"/>
        <charset val="136"/>
      </rPr>
      <t>級</t>
    </r>
    <r>
      <rPr>
        <sz val="12"/>
        <rFont val="Arial Narrow"/>
        <family val="2"/>
      </rPr>
      <t>18</t>
    </r>
    <r>
      <rPr>
        <sz val="12"/>
        <rFont val="微軟正黑體"/>
        <family val="2"/>
        <charset val="136"/>
      </rPr>
      <t>㎜白色玻麗板製作。</t>
    </r>
    <phoneticPr fontId="35" type="noConversion"/>
  </si>
  <si>
    <r>
      <rPr>
        <sz val="12"/>
        <rFont val="微軟正黑體"/>
        <family val="2"/>
        <charset val="136"/>
      </rPr>
      <t>全室廚具櫃之背板，均採用</t>
    </r>
    <r>
      <rPr>
        <sz val="12"/>
        <rFont val="Arial Narrow"/>
        <family val="2"/>
      </rPr>
      <t>F1</t>
    </r>
    <r>
      <rPr>
        <sz val="12"/>
        <rFont val="微軟正黑體"/>
        <family val="2"/>
        <charset val="136"/>
      </rPr>
      <t>級白色</t>
    </r>
    <r>
      <rPr>
        <sz val="12"/>
        <rFont val="Arial Narrow"/>
        <family val="2"/>
      </rPr>
      <t>6</t>
    </r>
    <r>
      <rPr>
        <sz val="12"/>
        <rFont val="微軟正黑體"/>
        <family val="2"/>
        <charset val="136"/>
      </rPr>
      <t>㎜玻麗板製作。</t>
    </r>
    <phoneticPr fontId="35" type="noConversion"/>
  </si>
  <si>
    <r>
      <rPr>
        <sz val="12"/>
        <rFont val="微軟正黑體"/>
        <family val="2"/>
        <charset val="136"/>
      </rPr>
      <t>全室瓦斯設備安裝均聘僱具有合格安裝證明文件之人員。</t>
    </r>
    <phoneticPr fontId="35" type="noConversion"/>
  </si>
  <si>
    <r>
      <rPr>
        <sz val="12"/>
        <rFont val="微軟正黑體"/>
        <family val="2"/>
        <charset val="136"/>
      </rPr>
      <t>全室瓦斯設備、用電設備均附合格安規證明或標示。</t>
    </r>
    <phoneticPr fontId="35" type="noConversion"/>
  </si>
  <si>
    <r>
      <rPr>
        <sz val="12"/>
        <rFont val="微軟正黑體"/>
        <family val="2"/>
        <charset val="136"/>
      </rPr>
      <t>凡標示不銹鋼拉籃之項目，一律採用不銹鋼鍍鉻材質。</t>
    </r>
    <phoneticPr fontId="35" type="noConversion"/>
  </si>
  <si>
    <r>
      <rPr>
        <sz val="12"/>
        <rFont val="微軟正黑體"/>
        <family val="2"/>
        <charset val="136"/>
      </rPr>
      <t>表列廚具設備均未含該設備所需之瓦斯、給排水、電、排氣管線之拉設施作材料暨工資。</t>
    </r>
    <phoneticPr fontId="35" type="noConversion"/>
  </si>
  <si>
    <r>
      <rPr>
        <sz val="12"/>
        <rFont val="微軟正黑體"/>
        <family val="2"/>
        <charset val="136"/>
      </rPr>
      <t>全室廚具櫃使用之鉸鍊，一律採用</t>
    </r>
    <r>
      <rPr>
        <sz val="12"/>
        <rFont val="Arial Narrow"/>
        <family val="2"/>
      </rPr>
      <t>blum</t>
    </r>
    <r>
      <rPr>
        <sz val="12"/>
        <rFont val="微軟正黑體"/>
        <family val="2"/>
        <charset val="136"/>
      </rPr>
      <t>油壓式緩衝鉸鍊。</t>
    </r>
    <phoneticPr fontId="35" type="noConversion"/>
  </si>
  <si>
    <r>
      <rPr>
        <sz val="12"/>
        <rFont val="微軟正黑體"/>
        <family val="2"/>
        <charset val="136"/>
      </rPr>
      <t>全室系統櫃、木作櫃使用之抽屜滑軌，一律採用</t>
    </r>
    <r>
      <rPr>
        <sz val="12"/>
        <rFont val="Arial Narrow"/>
        <family val="2"/>
      </rPr>
      <t>blum</t>
    </r>
    <r>
      <rPr>
        <sz val="12"/>
        <rFont val="微軟正黑體"/>
        <family val="2"/>
        <charset val="136"/>
      </rPr>
      <t>隱藏式底拉緩衝軌道。</t>
    </r>
    <phoneticPr fontId="35" type="noConversion"/>
  </si>
  <si>
    <r>
      <rPr>
        <sz val="12"/>
        <rFont val="微軟正黑體"/>
        <family val="2"/>
        <charset val="136"/>
      </rPr>
      <t>全室廚具櫃使用之抽屜滑軌，一律採用</t>
    </r>
    <r>
      <rPr>
        <sz val="12"/>
        <rFont val="Arial Narrow"/>
        <family val="2"/>
      </rPr>
      <t>blum</t>
    </r>
    <r>
      <rPr>
        <sz val="12"/>
        <rFont val="微軟正黑體"/>
        <family val="2"/>
        <charset val="136"/>
      </rPr>
      <t>隱藏式底拉緩衝軌道。</t>
    </r>
    <phoneticPr fontId="35" type="noConversion"/>
  </si>
  <si>
    <t>立體 結鋼=210/美耐=200</t>
    <phoneticPr fontId="2" type="noConversion"/>
  </si>
  <si>
    <t>立體 結鋼=125/美耐=115</t>
    <phoneticPr fontId="2" type="noConversion"/>
  </si>
  <si>
    <t>立體 結鋼=265/美耐=245</t>
    <phoneticPr fontId="2" type="noConversion"/>
  </si>
  <si>
    <t>石英=150/LG樂天人造石=75</t>
    <phoneticPr fontId="2" type="noConversion"/>
  </si>
  <si>
    <t>石英=2300/LG樂天人造石=1350</t>
    <phoneticPr fontId="6" type="noConversion"/>
  </si>
  <si>
    <t>部份特殊設計拉籃採配套之滑軌，可能不具緩衝功能。</t>
    <phoneticPr fontId="35" type="noConversion"/>
  </si>
  <si>
    <t>UN中緩衝</t>
    <phoneticPr fontId="2" type="noConversion"/>
  </si>
  <si>
    <t>blum</t>
    <phoneticPr fontId="2" type="noConversion"/>
  </si>
  <si>
    <t>共有30 40 45 50 60 80 90規格(門板寬)</t>
    <phoneticPr fontId="2" type="noConversion"/>
  </si>
  <si>
    <t>R5350</t>
    <phoneticPr fontId="2" type="noConversion"/>
  </si>
  <si>
    <t>LED</t>
    <phoneticPr fontId="2" type="noConversion"/>
  </si>
  <si>
    <t>T5小白地</t>
    <phoneticPr fontId="2" type="noConversion"/>
  </si>
  <si>
    <t>龍門</t>
    <phoneticPr fontId="6" type="noConversion"/>
  </si>
  <si>
    <t>歐產燈管</t>
    <phoneticPr fontId="6" type="noConversion"/>
  </si>
  <si>
    <t>Philips</t>
    <phoneticPr fontId="6" type="noConversion"/>
  </si>
  <si>
    <t>T5預熱式安定器</t>
    <phoneticPr fontId="2" type="noConversion"/>
  </si>
  <si>
    <t>外置編程</t>
    <phoneticPr fontId="6" type="noConversion"/>
  </si>
  <si>
    <t>14~35w#830</t>
    <phoneticPr fontId="2" type="noConversion"/>
  </si>
  <si>
    <t>含檯面開孔費</t>
    <phoneticPr fontId="2" type="noConversion"/>
  </si>
  <si>
    <r>
      <rPr>
        <sz val="12"/>
        <rFont val="微軟正黑體"/>
        <family val="2"/>
        <charset val="136"/>
      </rPr>
      <t>全室給、排水</t>
    </r>
    <r>
      <rPr>
        <sz val="12"/>
        <rFont val="Arial Narrow"/>
        <family val="2"/>
      </rPr>
      <t>PVC</t>
    </r>
    <r>
      <rPr>
        <sz val="12"/>
        <rFont val="微軟正黑體"/>
        <family val="2"/>
        <charset val="136"/>
      </rPr>
      <t>管路之管壁最低厚度為</t>
    </r>
    <r>
      <rPr>
        <sz val="12"/>
        <rFont val="Arial Narrow"/>
        <family val="2"/>
      </rPr>
      <t>3</t>
    </r>
    <r>
      <rPr>
        <sz val="12"/>
        <rFont val="微軟正黑體"/>
        <family val="2"/>
        <charset val="136"/>
      </rPr>
      <t>㎜。</t>
    </r>
  </si>
  <si>
    <r>
      <rPr>
        <sz val="12"/>
        <rFont val="微軟正黑體"/>
        <family val="2"/>
        <charset val="136"/>
      </rPr>
      <t>全室熱水管均採美亞或高興昌，</t>
    </r>
    <r>
      <rPr>
        <sz val="12"/>
        <rFont val="Arial Narrow"/>
        <family val="2"/>
      </rPr>
      <t>SUS304</t>
    </r>
    <r>
      <rPr>
        <sz val="12"/>
        <rFont val="微軟正黑體"/>
        <family val="2"/>
        <charset val="136"/>
      </rPr>
      <t>不銹鋼材質之車牙管。</t>
    </r>
    <phoneticPr fontId="35" type="noConversion"/>
  </si>
  <si>
    <r>
      <rPr>
        <sz val="12"/>
        <rFont val="微軟正黑體"/>
        <family val="2"/>
        <charset val="136"/>
      </rPr>
      <t>全室熱水管之三通、彎頭、接頭，均採良吉之純砲銅車牙彎頭。</t>
    </r>
    <phoneticPr fontId="35" type="noConversion"/>
  </si>
  <si>
    <r>
      <rPr>
        <sz val="12"/>
        <rFont val="微軟正黑體"/>
        <family val="2"/>
        <charset val="136"/>
      </rPr>
      <t>以上所有項目均含工資、工具、材料、人員交通開支。</t>
    </r>
    <phoneticPr fontId="2" type="noConversion"/>
  </si>
  <si>
    <r>
      <rPr>
        <sz val="12"/>
        <rFont val="微軟正黑體"/>
        <family val="2"/>
        <charset val="136"/>
      </rPr>
      <t>全室供電迴路，均採用士林電機之無融絲斷電開關。</t>
    </r>
    <phoneticPr fontId="35" type="noConversion"/>
  </si>
  <si>
    <r>
      <rPr>
        <sz val="12"/>
        <rFont val="微軟正黑體"/>
        <family val="2"/>
        <charset val="136"/>
      </rPr>
      <t>全室插座、燈具電源線路，除接地線外，單線一律採用太平洋</t>
    </r>
    <r>
      <rPr>
        <sz val="12"/>
        <rFont val="Arial Narrow"/>
        <family val="2"/>
      </rPr>
      <t>2.0</t>
    </r>
    <r>
      <rPr>
        <sz val="12"/>
        <rFont val="微軟正黑體"/>
        <family val="2"/>
        <charset val="136"/>
      </rPr>
      <t>㎜以上之線徑。</t>
    </r>
    <phoneticPr fontId="35" type="noConversion"/>
  </si>
  <si>
    <r>
      <rPr>
        <sz val="12"/>
        <rFont val="微軟正黑體"/>
        <family val="2"/>
        <charset val="136"/>
      </rPr>
      <t>燈具電源線路，接地線一律採用太平洋</t>
    </r>
    <r>
      <rPr>
        <sz val="12"/>
        <rFont val="Arial Narrow"/>
        <family val="2"/>
      </rPr>
      <t>1.6</t>
    </r>
    <r>
      <rPr>
        <sz val="12"/>
        <rFont val="微軟正黑體"/>
        <family val="2"/>
        <charset val="136"/>
      </rPr>
      <t>㎜之線徑。</t>
    </r>
    <phoneticPr fontId="2" type="noConversion"/>
  </si>
  <si>
    <r>
      <rPr>
        <sz val="12"/>
        <rFont val="微軟正黑體"/>
        <family val="2"/>
        <charset val="136"/>
      </rPr>
      <t>全室電源線路，絞線一律採用太平洋</t>
    </r>
    <r>
      <rPr>
        <sz val="12"/>
        <rFont val="Arial Narrow"/>
        <family val="2"/>
      </rPr>
      <t>5.5</t>
    </r>
    <r>
      <rPr>
        <sz val="12"/>
        <rFont val="新細明體"/>
        <family val="1"/>
        <charset val="129"/>
      </rPr>
      <t>㎟</t>
    </r>
    <r>
      <rPr>
        <sz val="12"/>
        <rFont val="微軟正黑體"/>
        <family val="2"/>
        <charset val="136"/>
      </rPr>
      <t>以上之截面積。</t>
    </r>
    <phoneticPr fontId="35" type="noConversion"/>
  </si>
  <si>
    <r>
      <rPr>
        <sz val="12"/>
        <rFont val="微軟正黑體"/>
        <family val="2"/>
        <charset val="136"/>
      </rPr>
      <t>全室</t>
    </r>
    <r>
      <rPr>
        <sz val="12"/>
        <rFont val="Arial Narrow"/>
        <family val="2"/>
      </rPr>
      <t>Cable</t>
    </r>
    <r>
      <rPr>
        <sz val="12"/>
        <rFont val="微軟正黑體"/>
        <family val="2"/>
        <charset val="136"/>
      </rPr>
      <t>線路，均採用</t>
    </r>
    <r>
      <rPr>
        <sz val="12"/>
        <rFont val="Arial Narrow"/>
        <family val="2"/>
      </rPr>
      <t>PX</t>
    </r>
    <r>
      <rPr>
        <sz val="12"/>
        <rFont val="微軟正黑體"/>
        <family val="2"/>
        <charset val="136"/>
      </rPr>
      <t>大通</t>
    </r>
    <r>
      <rPr>
        <sz val="12"/>
        <rFont val="Arial Narrow"/>
        <family val="2"/>
      </rPr>
      <t xml:space="preserve"> 5C2V</t>
    </r>
    <r>
      <rPr>
        <sz val="12"/>
        <rFont val="微軟正黑體"/>
        <family val="2"/>
        <charset val="136"/>
      </rPr>
      <t>同軸纜線。</t>
    </r>
    <phoneticPr fontId="35" type="noConversion"/>
  </si>
  <si>
    <r>
      <rPr>
        <sz val="12"/>
        <rFont val="微軟正黑體"/>
        <family val="2"/>
        <charset val="136"/>
      </rPr>
      <t>全室電話線路，均採用太平洋</t>
    </r>
    <r>
      <rPr>
        <sz val="12"/>
        <rFont val="Arial Narrow"/>
        <family val="2"/>
      </rPr>
      <t>PVC-PVC 8</t>
    </r>
    <r>
      <rPr>
        <sz val="12"/>
        <rFont val="微軟正黑體"/>
        <family val="2"/>
        <charset val="136"/>
      </rPr>
      <t>蕊線。</t>
    </r>
    <phoneticPr fontId="35" type="noConversion"/>
  </si>
  <si>
    <r>
      <rPr>
        <sz val="12"/>
        <rFont val="微軟正黑體"/>
        <family val="2"/>
        <charset val="136"/>
      </rPr>
      <t>所有供電、用電設備、開關、插座暨配線均附合格安規證明或標示。</t>
    </r>
    <phoneticPr fontId="35" type="noConversion"/>
  </si>
  <si>
    <r>
      <rPr>
        <sz val="12"/>
        <rFont val="微軟正黑體"/>
        <family val="2"/>
        <charset val="136"/>
      </rPr>
      <t>凡經乙方代購之現成家具家電產品，乙方均依購買單價加計</t>
    </r>
    <r>
      <rPr>
        <sz val="12"/>
        <rFont val="Arial Narrow"/>
        <family val="2"/>
      </rPr>
      <t>3%</t>
    </r>
    <r>
      <rPr>
        <sz val="12"/>
        <rFont val="微軟正黑體"/>
        <family val="2"/>
        <charset val="136"/>
      </rPr>
      <t>選購、訂貨之服務費用。</t>
    </r>
    <phoneticPr fontId="2" type="noConversion"/>
  </si>
  <si>
    <r>
      <rPr>
        <sz val="12"/>
        <rFont val="微軟正黑體"/>
        <family val="2"/>
        <charset val="136"/>
      </rPr>
      <t>所有用電設備暨配線均附合格安規證明或標示。</t>
    </r>
    <phoneticPr fontId="35" type="noConversion"/>
  </si>
  <si>
    <r>
      <rPr>
        <sz val="12"/>
        <rFont val="微軟正黑體"/>
        <family val="2"/>
        <charset val="136"/>
      </rPr>
      <t>以上所有玻璃均含光邊、斜邊之磨邊工資、</t>
    </r>
    <r>
      <rPr>
        <sz val="12"/>
        <rFont val="Arial Narrow"/>
        <family val="2"/>
      </rPr>
      <t>silicone</t>
    </r>
    <r>
      <rPr>
        <sz val="12"/>
        <rFont val="微軟正黑體"/>
        <family val="2"/>
        <charset val="136"/>
      </rPr>
      <t>材料暨工資。</t>
    </r>
    <phoneticPr fontId="2" type="noConversion"/>
  </si>
  <si>
    <r>
      <rPr>
        <sz val="12"/>
        <rFont val="微軟正黑體"/>
        <family val="2"/>
        <charset val="136"/>
      </rPr>
      <t>全室玻璃，除鋁門窗及各式鏡面玻璃外，一律強化處理。</t>
    </r>
    <phoneticPr fontId="2" type="noConversion"/>
  </si>
  <si>
    <r>
      <rPr>
        <sz val="12"/>
        <rFont val="微軟正黑體"/>
        <family val="2"/>
        <charset val="136"/>
      </rPr>
      <t>淋浴隔屏及無框門之夾具鉸鍊拉桿計價，均已含玻璃開孔、切角之工資。</t>
    </r>
    <phoneticPr fontId="2" type="noConversion"/>
  </si>
  <si>
    <r>
      <rPr>
        <sz val="12"/>
        <rFont val="微軟正黑體"/>
        <family val="2"/>
        <charset val="136"/>
      </rPr>
      <t>屋頂鐵皮採用骨架骨料，一律為熱浸鍍鋅</t>
    </r>
    <r>
      <rPr>
        <sz val="12"/>
        <rFont val="Arial Narrow"/>
        <family val="2"/>
      </rPr>
      <t>5</t>
    </r>
    <r>
      <rPr>
        <sz val="12"/>
        <rFont val="微軟正黑體"/>
        <family val="2"/>
        <charset val="136"/>
      </rPr>
      <t>㎝</t>
    </r>
    <r>
      <rPr>
        <sz val="12"/>
        <rFont val="Arial Narrow"/>
        <family val="2"/>
      </rPr>
      <t>*10</t>
    </r>
    <r>
      <rPr>
        <sz val="12"/>
        <rFont val="微軟正黑體"/>
        <family val="2"/>
        <charset val="136"/>
      </rPr>
      <t>㎝</t>
    </r>
    <r>
      <rPr>
        <sz val="12"/>
        <rFont val="Arial Narrow"/>
        <family val="2"/>
      </rPr>
      <t>C</t>
    </r>
    <r>
      <rPr>
        <sz val="12"/>
        <rFont val="微軟正黑體"/>
        <family val="2"/>
        <charset val="136"/>
      </rPr>
      <t>型鋼</t>
    </r>
    <phoneticPr fontId="2" type="noConversion"/>
  </si>
  <si>
    <r>
      <rPr>
        <sz val="12"/>
        <rFont val="微軟正黑體"/>
        <family val="2"/>
        <charset val="136"/>
      </rPr>
      <t>雨遮加貼人造草皮，一律僅接受預貼，如需於雨遮安裝後加貼人造草皮，吊運工資另計。</t>
    </r>
    <phoneticPr fontId="2" type="noConversion"/>
  </si>
  <si>
    <r>
      <rPr>
        <sz val="12"/>
        <rFont val="微軟正黑體"/>
        <family val="2"/>
        <charset val="136"/>
      </rPr>
      <t>全室天花、牆面均採用得利</t>
    </r>
    <r>
      <rPr>
        <sz val="12"/>
        <rFont val="Arial Narrow"/>
        <family val="2"/>
      </rPr>
      <t>ICI</t>
    </r>
    <r>
      <rPr>
        <sz val="12"/>
        <rFont val="微軟正黑體"/>
        <family val="2"/>
        <charset val="136"/>
      </rPr>
      <t>全效乳膠漆做為底漆、面漆。</t>
    </r>
    <phoneticPr fontId="2" type="noConversion"/>
  </si>
  <si>
    <r>
      <rPr>
        <sz val="12"/>
        <rFont val="微軟正黑體"/>
        <family val="2"/>
        <charset val="136"/>
      </rPr>
      <t>以上所有項目之品牌、型號、單價均為預估，實際內容依甲方最後選定為準。</t>
    </r>
    <phoneticPr fontId="2" type="noConversion"/>
  </si>
  <si>
    <t>高速HDMI線</t>
    <phoneticPr fontId="2" type="noConversion"/>
  </si>
  <si>
    <t>4k</t>
    <phoneticPr fontId="2" type="noConversion"/>
  </si>
  <si>
    <r>
      <rPr>
        <sz val="12"/>
        <rFont val="微軟正黑體"/>
        <family val="2"/>
        <charset val="136"/>
      </rPr>
      <t>冷暖空調冷媒管，一律採用大金和泰住友冷媒銅管</t>
    </r>
    <r>
      <rPr>
        <sz val="12"/>
        <rFont val="Arial Narrow"/>
        <family val="2"/>
      </rPr>
      <t>(</t>
    </r>
    <r>
      <rPr>
        <sz val="12"/>
        <rFont val="微軟正黑體"/>
        <family val="2"/>
        <charset val="136"/>
      </rPr>
      <t>抗</t>
    </r>
    <r>
      <rPr>
        <sz val="12"/>
        <rFont val="Arial Narrow"/>
        <family val="2"/>
      </rPr>
      <t>UV</t>
    </r>
    <r>
      <rPr>
        <sz val="12"/>
        <rFont val="微軟正黑體"/>
        <family val="2"/>
        <charset val="136"/>
      </rPr>
      <t>難燃披覆材</t>
    </r>
    <r>
      <rPr>
        <sz val="12"/>
        <rFont val="Arial Narrow"/>
        <family val="2"/>
      </rPr>
      <t>)</t>
    </r>
    <r>
      <rPr>
        <sz val="12"/>
        <rFont val="微軟正黑體"/>
        <family val="2"/>
        <charset val="136"/>
      </rPr>
      <t>。</t>
    </r>
    <phoneticPr fontId="2" type="noConversion"/>
  </si>
  <si>
    <r>
      <rPr>
        <sz val="12"/>
        <rFont val="微軟正黑體"/>
        <family val="2"/>
        <charset val="136"/>
      </rPr>
      <t>冷暖空調室外機之白鐵主機架，一律採用</t>
    </r>
    <r>
      <rPr>
        <sz val="12"/>
        <rFont val="Arial Narrow"/>
        <family val="2"/>
      </rPr>
      <t>3-4</t>
    </r>
    <r>
      <rPr>
        <sz val="12"/>
        <rFont val="微軟正黑體"/>
        <family val="2"/>
        <charset val="136"/>
      </rPr>
      <t>㎜厚鍍鋅鋼架並夾襯吸震塊。</t>
    </r>
    <phoneticPr fontId="2" type="noConversion"/>
  </si>
  <si>
    <r>
      <rPr>
        <sz val="12"/>
        <rFont val="微軟正黑體"/>
        <family val="2"/>
        <charset val="136"/>
      </rPr>
      <t>空調項目均已含所有冷媒管路暨內含冷媒，不因施工時冷媒管過長另行加價。</t>
    </r>
    <phoneticPr fontId="2" type="noConversion"/>
  </si>
  <si>
    <r>
      <rPr>
        <sz val="12"/>
        <rFont val="微軟正黑體"/>
        <family val="2"/>
        <charset val="136"/>
      </rPr>
      <t>空調項目均含洗孔工資、進出風口、集風箱、室內機吊架、室外機主機架等材料暨工資。</t>
    </r>
    <phoneticPr fontId="2" type="noConversion"/>
  </si>
  <si>
    <t>家電空調排換氣視聽設備</t>
    <phoneticPr fontId="2" type="noConversion"/>
  </si>
  <si>
    <t>代訂製訂購家具項目</t>
    <phoneticPr fontId="2" type="noConversion"/>
  </si>
  <si>
    <t>居家配件、五金項目</t>
    <phoneticPr fontId="2" type="noConversion"/>
  </si>
  <si>
    <t>工程相關事務代辦代墊款</t>
    <phoneticPr fontId="2" type="noConversion"/>
  </si>
  <si>
    <r>
      <rPr>
        <sz val="12"/>
        <rFont val="微軟正黑體"/>
        <family val="2"/>
        <charset val="136"/>
      </rPr>
      <t>以上所有項目均含材料、人員交通開支。</t>
    </r>
    <phoneticPr fontId="2" type="noConversion"/>
  </si>
  <si>
    <r>
      <rPr>
        <sz val="12"/>
        <rFont val="微軟正黑體"/>
        <family val="2"/>
        <charset val="136"/>
      </rPr>
      <t>凡代辦電信、瓦斯、自來水、電等公司之事務，甲方應提供雙證件暨便章予乙方。</t>
    </r>
    <phoneticPr fontId="2" type="noConversion"/>
  </si>
  <si>
    <r>
      <rPr>
        <sz val="12"/>
        <rFont val="微軟正黑體"/>
        <family val="2"/>
        <charset val="136"/>
      </rPr>
      <t>結構、外觀之異動申請，乙方不保證申請可以通過審核，未通過審核不提供退款折讓</t>
    </r>
    <phoneticPr fontId="2" type="noConversion"/>
  </si>
  <si>
    <t>壁紙窗簾地毯景觀等裝飾</t>
    <phoneticPr fontId="2" type="noConversion"/>
  </si>
  <si>
    <t>Warranty</t>
    <phoneticPr fontId="3" type="noConversion"/>
  </si>
  <si>
    <t>維修清單</t>
    <phoneticPr fontId="3" type="noConversion"/>
  </si>
  <si>
    <t>驗收保固</t>
    <phoneticPr fontId="3" type="noConversion"/>
  </si>
  <si>
    <t>Accepting</t>
    <phoneticPr fontId="3" type="noConversion"/>
  </si>
  <si>
    <t>維修方案</t>
    <phoneticPr fontId="2" type="noConversion"/>
  </si>
  <si>
    <t>Maintenance Proposal</t>
    <phoneticPr fontId="2" type="noConversion"/>
  </si>
  <si>
    <t>Modify/Defects</t>
    <phoneticPr fontId="2" type="noConversion"/>
  </si>
  <si>
    <t>修改/瑕疵項目</t>
    <phoneticPr fontId="2" type="noConversion"/>
  </si>
  <si>
    <t>Photo</t>
    <phoneticPr fontId="2" type="noConversion"/>
  </si>
  <si>
    <t>相片</t>
    <phoneticPr fontId="2" type="noConversion"/>
  </si>
  <si>
    <t>凡甲方提出非保固範圍或超出保固期之維修、修改、新增設工程，乙方應以適當價款提供甲方相關之代訂購或發包施工服務。</t>
    <phoneticPr fontId="3" type="noConversion"/>
  </si>
  <si>
    <t>上款之工程異動，其肇因於乙方之施工不當或監工疏失時，應由乙方負擔吸收拆除或作廢之工程與材料成本，僅依一次施工之工程款金額計算追加減帳。</t>
    <phoneticPr fontId="6" type="noConversion"/>
  </si>
  <si>
    <t>本案工程採用之工法規範、尺寸，俱依圖面說明為準。除非經甲、乙雙方同意並修改圖面後，經甲方於圖面簽認，否則不得變更其工法規範或尺寸。唯現場尺寸有5公分以下之微小誤差時，甲方授權乙方依現場狀況自行判斷、調整之。</t>
    <phoneticPr fontId="6" type="noConversion"/>
  </si>
  <si>
    <t>凡本合約進行中，有需要申請建築物之使用執照、空照圖、消防設備圖或區劃圖等主管機關建檔圖面複本時，其申請規費暨工本、材料費，概由甲方支付。</t>
    <phoneticPr fontId="2" type="noConversion"/>
  </si>
  <si>
    <t>乙方僅在甲方同意內容之情形下，為甲方進行本案標的建物之設計、規劃、發包、監工等服務。有關該設計、規劃、發包、監工之工程內容所涉及相關民法、刑法、建築法、消防法、勞安法、環保法或其他主管機關管理辦法等法令內容之合法性，乙方僅有提醒、告知甲方之責任。所有適法之相關結論決定權均在甲方。凡因違反上述各種法令之施工方式或內容所衍生導致之責任、處份或損失，概由甲方負責。</t>
    <phoneticPr fontId="2" type="noConversion"/>
  </si>
  <si>
    <t>本合約所涉工程內容凡有抵觸法令之情事，而乙方同意承攬時，應對該內容負必要之保密責任。如有因乙方之惡意洩密，或經乙方或由乙方授意他人檢舉而造成官方機關之介入時，經查證屬實，則上兩項所涉之法律責任、罰款、處份概由乙方負責，甲方得為免責。</t>
    <phoneticPr fontId="2" type="noConversion"/>
  </si>
  <si>
    <t>乙方應在收到上項瑕疵清單之日起15日內，進行所有維修項目之備料，並安排施工人員於適當之時間進行各項維修工程之陸續施作。</t>
    <phoneticPr fontId="3" type="noConversion"/>
  </si>
  <si>
    <t>本工程合約內容含有鎖具之更新時，乙方應在完工交屋當日移交所有鑰匙、卡片予甲方，並於交屋時協助甲方更新電子鎖具的密碼，以確認完工交屋後，乙方之其他人員無法繼續隨意進出現場，以完成保管責任之移交。</t>
    <phoneticPr fontId="3" type="noConversion"/>
  </si>
  <si>
    <t>凡乙方依驗收清單提出維修方案後，甲方無法開放門禁或提供合適之工期供乙方進行維修，其時間超過20日者，視同甲方完全驗收通過。</t>
    <phoneticPr fontId="3" type="noConversion"/>
  </si>
  <si>
    <t>本案相關業務人員聯絡資訊</t>
    <phoneticPr fontId="6" type="noConversion"/>
  </si>
  <si>
    <t>統編 ：54173921</t>
    <phoneticPr fontId="6" type="noConversion"/>
  </si>
  <si>
    <t>薛人睿(Ray)</t>
    <phoneticPr fontId="6" type="noConversion"/>
  </si>
  <si>
    <t>地址 ：台北市松山區光復北路80巷43號</t>
    <phoneticPr fontId="6" type="noConversion"/>
  </si>
  <si>
    <t>游淑媚(May)</t>
    <phoneticPr fontId="6" type="noConversion"/>
  </si>
  <si>
    <t>薛行軒(Steven)</t>
    <phoneticPr fontId="6" type="noConversion"/>
  </si>
  <si>
    <t>電話 ：02-2577-0655(代表號)</t>
    <phoneticPr fontId="6" type="noConversion"/>
  </si>
  <si>
    <t>傳真 ：02-2577-0656</t>
    <phoneticPr fontId="6" type="noConversion"/>
  </si>
  <si>
    <t>鋯京官網</t>
    <phoneticPr fontId="6" type="noConversion"/>
  </si>
  <si>
    <t>鋯京face book</t>
    <phoneticPr fontId="6" type="noConversion"/>
  </si>
  <si>
    <t>中華郵政  台北北門郵局</t>
    <phoneticPr fontId="6" type="noConversion"/>
  </si>
  <si>
    <t>國泰世華銀行  城東分行</t>
    <phoneticPr fontId="6" type="noConversion"/>
  </si>
  <si>
    <t>帳號：0001006-3460540</t>
    <phoneticPr fontId="6" type="noConversion"/>
  </si>
  <si>
    <t>帳號：222-50-606266-0</t>
    <phoneticPr fontId="6" type="noConversion"/>
  </si>
  <si>
    <t>戶名：薛人睿</t>
    <phoneticPr fontId="6" type="noConversion"/>
  </si>
  <si>
    <t>中國信託銀行  西松分行</t>
    <phoneticPr fontId="6" type="noConversion"/>
  </si>
  <si>
    <t>華南商業銀行  東台北分行</t>
    <phoneticPr fontId="6" type="noConversion"/>
  </si>
  <si>
    <t>帳號：679-54006977-0</t>
    <phoneticPr fontId="6" type="noConversion"/>
  </si>
  <si>
    <t>帳號：124-20-045456-6</t>
    <phoneticPr fontId="6" type="noConversion"/>
  </si>
  <si>
    <t>臺灣銀行  延平分行</t>
    <phoneticPr fontId="6" type="noConversion"/>
  </si>
  <si>
    <t>第一銀行  大稻埕分行</t>
    <phoneticPr fontId="6" type="noConversion"/>
  </si>
  <si>
    <t>帳號：019-00406348-5</t>
    <phoneticPr fontId="6" type="noConversion"/>
  </si>
  <si>
    <t>帳號：111-50-767-463</t>
    <phoneticPr fontId="6" type="noConversion"/>
  </si>
  <si>
    <t>彰化銀行  東台北分行</t>
    <phoneticPr fontId="6" type="noConversion"/>
  </si>
  <si>
    <t>台北富邦銀行  西松分行</t>
    <phoneticPr fontId="6" type="noConversion"/>
  </si>
  <si>
    <t>帳號：5227-51-113949-00</t>
    <phoneticPr fontId="6" type="noConversion"/>
  </si>
  <si>
    <t>帳號：530-1-681-18332</t>
    <phoneticPr fontId="6" type="noConversion"/>
  </si>
  <si>
    <t>玉山銀行  南京東路分行</t>
    <phoneticPr fontId="6" type="noConversion"/>
  </si>
  <si>
    <t>台灣新光商業行銀行  建成分行</t>
    <phoneticPr fontId="6" type="noConversion"/>
  </si>
  <si>
    <t>帳號：0026-979-063351</t>
    <phoneticPr fontId="6" type="noConversion"/>
  </si>
  <si>
    <t>帳號：0189-50-101347-4</t>
    <phoneticPr fontId="6" type="noConversion"/>
  </si>
  <si>
    <t>※為便於釐清匯款帳目，請於上方帳號擇一，並盡量統一由甲方的同一個帳號匯出至所選擇的帳號。</t>
    <phoneticPr fontId="6" type="noConversion"/>
  </si>
  <si>
    <t>※匯款完成後，請通知乙方匯入款項之日期、金額、甲方匯出帳戶、乙方匯入帳戶。</t>
    <phoneticPr fontId="6" type="noConversion"/>
  </si>
  <si>
    <t>※如採用無摺存款之方式直接存入款項時，建議採用二聯式存款單，並留存該存款單之收執聯。</t>
    <phoneticPr fontId="6" type="noConversion"/>
  </si>
  <si>
    <t>印製/裝訂日期：</t>
    <phoneticPr fontId="6" type="noConversion"/>
  </si>
  <si>
    <t>先生</t>
  </si>
  <si>
    <t>小姐</t>
  </si>
  <si>
    <t>LED燈條規格單價項目清單</t>
    <phoneticPr fontId="6" type="noConversion"/>
  </si>
  <si>
    <t>5㎜12V12w120P</t>
    <phoneticPr fontId="2" type="noConversion"/>
  </si>
  <si>
    <t>8㎜12V14w120P</t>
    <phoneticPr fontId="2" type="noConversion"/>
  </si>
  <si>
    <t>8㎜12V16w180P</t>
    <phoneticPr fontId="2" type="noConversion"/>
  </si>
  <si>
    <t>10㎜12V16w180P</t>
    <phoneticPr fontId="2" type="noConversion"/>
  </si>
  <si>
    <t>15㎜12V20w240P</t>
    <phoneticPr fontId="2" type="noConversion"/>
  </si>
  <si>
    <t>5㎜24V12w120P</t>
    <phoneticPr fontId="2" type="noConversion"/>
  </si>
  <si>
    <t>8㎜24V14w120P</t>
    <phoneticPr fontId="2" type="noConversion"/>
  </si>
  <si>
    <t>8㎜24V16w180P</t>
    <phoneticPr fontId="2" type="noConversion"/>
  </si>
  <si>
    <t>10㎜24V16w180P</t>
    <phoneticPr fontId="2" type="noConversion"/>
  </si>
  <si>
    <t>15㎜24V20w240P</t>
  </si>
  <si>
    <t>15㎜24V20w240P</t>
    <phoneticPr fontId="2" type="noConversion"/>
  </si>
  <si>
    <t>SMD LED</t>
    <phoneticPr fontId="2" type="noConversion"/>
  </si>
  <si>
    <t>機殼型電源</t>
    <phoneticPr fontId="6" type="noConversion"/>
  </si>
  <si>
    <t>MW明緯</t>
    <phoneticPr fontId="6" type="noConversion"/>
  </si>
  <si>
    <t>AC/DC 15w供電器</t>
    <phoneticPr fontId="6" type="noConversion"/>
  </si>
  <si>
    <t>RS-15</t>
    <phoneticPr fontId="6" type="noConversion"/>
  </si>
  <si>
    <t>RS-25</t>
    <phoneticPr fontId="6" type="noConversion"/>
  </si>
  <si>
    <t>AC/DC 25w供電器</t>
    <phoneticPr fontId="6" type="noConversion"/>
  </si>
  <si>
    <t>AC/DC 35w供電器</t>
    <phoneticPr fontId="6" type="noConversion"/>
  </si>
  <si>
    <t>AC/DC 50w供電器</t>
    <phoneticPr fontId="6" type="noConversion"/>
  </si>
  <si>
    <t>LRS-35</t>
    <phoneticPr fontId="6" type="noConversion"/>
  </si>
  <si>
    <t>LRS-50</t>
    <phoneticPr fontId="6" type="noConversion"/>
  </si>
  <si>
    <t>AC/DC 75w供電器</t>
    <phoneticPr fontId="6" type="noConversion"/>
  </si>
  <si>
    <t>LRS-75</t>
    <phoneticPr fontId="6" type="noConversion"/>
  </si>
  <si>
    <t>AC/DC 100w供電器</t>
    <phoneticPr fontId="6" type="noConversion"/>
  </si>
  <si>
    <t>LRS-100</t>
    <phoneticPr fontId="6" type="noConversion"/>
  </si>
  <si>
    <t>AC/DC 150w供電器</t>
    <phoneticPr fontId="6" type="noConversion"/>
  </si>
  <si>
    <t>LRS-150</t>
    <phoneticPr fontId="6" type="noConversion"/>
  </si>
  <si>
    <t>AC/DC 200w供電器</t>
    <phoneticPr fontId="6" type="noConversion"/>
  </si>
  <si>
    <t>LRS-200</t>
    <phoneticPr fontId="6" type="noConversion"/>
  </si>
  <si>
    <t>LRS-350</t>
    <phoneticPr fontId="6" type="noConversion"/>
  </si>
  <si>
    <t>AC/DC 350w供電器</t>
    <phoneticPr fontId="6" type="noConversion"/>
  </si>
  <si>
    <t>LED規格/型號</t>
    <phoneticPr fontId="2" type="noConversion"/>
  </si>
  <si>
    <t>2835LED12w照明燈條</t>
    <phoneticPr fontId="2" type="noConversion"/>
  </si>
  <si>
    <t>2835LED14w照明燈條</t>
    <phoneticPr fontId="2" type="noConversion"/>
  </si>
  <si>
    <t>2835LED16w照明燈條</t>
    <phoneticPr fontId="2" type="noConversion"/>
  </si>
  <si>
    <t>2835LED20w照明燈條</t>
    <phoneticPr fontId="2" type="noConversion"/>
  </si>
  <si>
    <t>OSRAM</t>
    <phoneticPr fontId="6" type="noConversion"/>
  </si>
  <si>
    <t>小白地燈板</t>
    <phoneticPr fontId="6" type="noConversion"/>
  </si>
  <si>
    <t>3000°K</t>
    <phoneticPr fontId="2" type="noConversion"/>
  </si>
  <si>
    <t>CLA125 830 E27</t>
    <phoneticPr fontId="6" type="noConversion"/>
  </si>
  <si>
    <t>星亮14w全電壓球泡</t>
    <phoneticPr fontId="2" type="noConversion"/>
  </si>
  <si>
    <t>晶享13w全電壓嵌燈</t>
    <phoneticPr fontId="2" type="noConversion"/>
  </si>
  <si>
    <t>晶享13w緊急照明嵌燈</t>
    <phoneticPr fontId="2" type="noConversion"/>
  </si>
  <si>
    <t>SLIMDL60 13w830</t>
    <phoneticPr fontId="2" type="noConversion"/>
  </si>
  <si>
    <t>SLIMDL60 13w停</t>
    <phoneticPr fontId="2" type="noConversion"/>
  </si>
  <si>
    <t>星皓7w全電壓投射燈</t>
    <phoneticPr fontId="2" type="noConversion"/>
  </si>
  <si>
    <t>SPOT 40AD7w830</t>
    <phoneticPr fontId="2" type="noConversion"/>
  </si>
  <si>
    <t>ABS抗菌扶手單價項目清單</t>
    <phoneticPr fontId="6" type="noConversion"/>
  </si>
  <si>
    <t>AITEPENG</t>
    <phoneticPr fontId="2" type="noConversion"/>
  </si>
  <si>
    <t>30㎝</t>
    <phoneticPr fontId="2" type="noConversion"/>
  </si>
  <si>
    <t>48㎝</t>
    <phoneticPr fontId="2" type="noConversion"/>
  </si>
  <si>
    <t>78㎝</t>
    <phoneticPr fontId="6" type="noConversion"/>
  </si>
  <si>
    <t>L型70*50㎝</t>
    <phoneticPr fontId="6" type="noConversion"/>
  </si>
  <si>
    <t>ABS抗菌一字扶手30㎝</t>
    <phoneticPr fontId="2" type="noConversion"/>
  </si>
  <si>
    <t>ABS抗菌一字扶手78㎝</t>
  </si>
  <si>
    <t>ABS抗菌一字扶手78㎝</t>
    <phoneticPr fontId="6" type="noConversion"/>
  </si>
  <si>
    <t>ABS抗菌L型扶手70*50</t>
    <phoneticPr fontId="6" type="noConversion"/>
  </si>
  <si>
    <t>RUA-C1600WF</t>
    <phoneticPr fontId="6" type="noConversion"/>
  </si>
  <si>
    <t>工程含稅總預算</t>
    <phoneticPr fontId="2" type="noConversion"/>
  </si>
  <si>
    <t>工程未稅總預算</t>
    <phoneticPr fontId="2" type="noConversion"/>
  </si>
  <si>
    <t>工程稅金</t>
    <phoneticPr fontId="2" type="noConversion"/>
  </si>
  <si>
    <t>民權東</t>
    <phoneticPr fontId="2" type="noConversion"/>
  </si>
  <si>
    <t>三段160巷22號七</t>
    <phoneticPr fontId="2" type="noConversion"/>
  </si>
  <si>
    <t>之</t>
    <phoneticPr fontId="2" type="noConversion"/>
  </si>
  <si>
    <t>許</t>
    <phoneticPr fontId="2" type="noConversion"/>
  </si>
  <si>
    <t>勝欽</t>
    <phoneticPr fontId="2" type="noConversion"/>
  </si>
  <si>
    <t>冰芸</t>
    <phoneticPr fontId="2" type="noConversion"/>
  </si>
  <si>
    <t>0921-444-777</t>
    <phoneticPr fontId="2" type="noConversion"/>
  </si>
  <si>
    <t>0933-234-000</t>
    <phoneticPr fontId="2" type="noConversion"/>
  </si>
  <si>
    <t>中</t>
    <phoneticPr fontId="2" type="noConversion"/>
  </si>
  <si>
    <t>音樂</t>
    <phoneticPr fontId="2" type="noConversion"/>
  </si>
  <si>
    <t>保險</t>
    <phoneticPr fontId="2" type="noConversion"/>
  </si>
  <si>
    <t>外玄關</t>
    <phoneticPr fontId="2" type="noConversion"/>
  </si>
  <si>
    <t>內玄關</t>
    <phoneticPr fontId="2" type="noConversion"/>
  </si>
  <si>
    <t>石英石</t>
    <phoneticPr fontId="2" type="noConversion"/>
  </si>
  <si>
    <t>闊石</t>
    <phoneticPr fontId="2" type="noConversion"/>
  </si>
  <si>
    <t>QJ-2702N</t>
    <phoneticPr fontId="2" type="noConversion"/>
  </si>
  <si>
    <t>米白</t>
    <phoneticPr fontId="2" type="noConversion"/>
  </si>
  <si>
    <t>M-2584</t>
    <phoneticPr fontId="2" type="noConversion"/>
  </si>
  <si>
    <t>霧烤淺褐色</t>
    <phoneticPr fontId="2" type="noConversion"/>
  </si>
  <si>
    <t>J960/A333</t>
    <phoneticPr fontId="2" type="noConversion"/>
  </si>
  <si>
    <t>黑桃木/鄉村白橡</t>
    <phoneticPr fontId="2" type="noConversion"/>
  </si>
  <si>
    <t>AY917</t>
    <phoneticPr fontId="2" type="noConversion"/>
  </si>
  <si>
    <t>雲石木</t>
    <phoneticPr fontId="2" type="noConversion"/>
  </si>
  <si>
    <t>斜門把</t>
    <phoneticPr fontId="2" type="noConversion"/>
  </si>
  <si>
    <t>工作室黑玻門</t>
    <phoneticPr fontId="2" type="noConversion"/>
  </si>
  <si>
    <t>亮予茶玻門</t>
    <phoneticPr fontId="2" type="noConversion"/>
  </si>
  <si>
    <t>走道區茶玻門</t>
    <phoneticPr fontId="2" type="noConversion"/>
  </si>
  <si>
    <t>塑鋼門</t>
    <phoneticPr fontId="2" type="noConversion"/>
  </si>
  <si>
    <t>塑鋼</t>
    <phoneticPr fontId="2" type="noConversion"/>
  </si>
  <si>
    <t>曜豐</t>
    <phoneticPr fontId="2" type="noConversion"/>
  </si>
  <si>
    <t>塑鋼門框</t>
    <phoneticPr fontId="2" type="noConversion"/>
  </si>
  <si>
    <t>鑄鋁玄關平板內門</t>
    <phoneticPr fontId="2" type="noConversion"/>
  </si>
  <si>
    <t>全崴No.8P6</t>
    <phoneticPr fontId="2" type="noConversion"/>
  </si>
  <si>
    <t>鋼製隔音門</t>
    <phoneticPr fontId="2" type="noConversion"/>
  </si>
  <si>
    <t>依樣本</t>
    <phoneticPr fontId="2" type="noConversion"/>
  </si>
  <si>
    <t>全崴No.8P26</t>
    <phoneticPr fontId="2" type="noConversion"/>
  </si>
  <si>
    <t>隔音門A</t>
    <phoneticPr fontId="2" type="noConversion"/>
  </si>
  <si>
    <t>出水</t>
    <phoneticPr fontId="2" type="noConversion"/>
  </si>
  <si>
    <t>隔音門把</t>
    <phoneticPr fontId="2" type="noConversion"/>
  </si>
  <si>
    <t>門鎖與現有萬華內外玄關門相同</t>
    <phoneticPr fontId="2" type="noConversion"/>
  </si>
  <si>
    <t>工作室只要加壓門把，不要鎖具</t>
    <phoneticPr fontId="2" type="noConversion"/>
  </si>
  <si>
    <t>一拖二可視門鈴</t>
    <phoneticPr fontId="2" type="noConversion"/>
  </si>
  <si>
    <t>對講機=工作室+餐廳</t>
    <phoneticPr fontId="2" type="noConversion"/>
  </si>
  <si>
    <t>工作室內對講機要做開關</t>
    <phoneticPr fontId="2" type="noConversion"/>
  </si>
  <si>
    <t>得利ICI P.29</t>
    <phoneticPr fontId="2" type="noConversion"/>
  </si>
  <si>
    <t>Silky Rose</t>
    <phoneticPr fontId="2" type="noConversion"/>
  </si>
  <si>
    <t>Colony Rose</t>
    <phoneticPr fontId="2" type="noConversion"/>
  </si>
  <si>
    <t>得利ICI P.280</t>
    <phoneticPr fontId="2" type="noConversion"/>
  </si>
  <si>
    <t>Orchid Smoke</t>
    <phoneticPr fontId="2" type="noConversion"/>
  </si>
  <si>
    <t>女孩房主牆</t>
    <phoneticPr fontId="2" type="noConversion"/>
  </si>
  <si>
    <t>主臥房主牆</t>
    <phoneticPr fontId="2" type="noConversion"/>
  </si>
  <si>
    <t>Cosmic Sea</t>
    <phoneticPr fontId="2" type="noConversion"/>
  </si>
  <si>
    <t>霧鄉</t>
    <phoneticPr fontId="2" type="noConversion"/>
  </si>
  <si>
    <t>大吉熊(功林)</t>
  </si>
  <si>
    <t>KL-167</t>
    <phoneticPr fontId="2" type="noConversion"/>
  </si>
  <si>
    <t>上項水槽滴水籃反向</t>
    <phoneticPr fontId="2" type="noConversion"/>
  </si>
  <si>
    <t>檯面式雙口瓦斯爐</t>
    <phoneticPr fontId="2" type="noConversion"/>
  </si>
  <si>
    <t>彩焱爐</t>
    <phoneticPr fontId="2" type="noConversion"/>
  </si>
  <si>
    <t>倒T型</t>
    <phoneticPr fontId="2" type="noConversion"/>
  </si>
  <si>
    <t>DR7790B</t>
    <phoneticPr fontId="2" type="noConversion"/>
  </si>
  <si>
    <t>女孩更衣室</t>
    <phoneticPr fontId="2" type="noConversion"/>
  </si>
  <si>
    <t>男孩更衣室</t>
    <phoneticPr fontId="2" type="noConversion"/>
  </si>
  <si>
    <t>大盥洗室</t>
    <phoneticPr fontId="2" type="noConversion"/>
  </si>
  <si>
    <t>小盥洗室</t>
    <phoneticPr fontId="2" type="noConversion"/>
  </si>
  <si>
    <t>主臥房陽台</t>
    <phoneticPr fontId="2" type="noConversion"/>
  </si>
  <si>
    <t>男孩房陽台</t>
    <phoneticPr fontId="2" type="noConversion"/>
  </si>
  <si>
    <t>Bayker</t>
    <phoneticPr fontId="2" type="noConversion"/>
  </si>
  <si>
    <t>BK6606</t>
    <phoneticPr fontId="2" type="noConversion"/>
  </si>
  <si>
    <t>BK6601-6603</t>
    <phoneticPr fontId="2" type="noConversion"/>
  </si>
  <si>
    <t>地坪鋪設90*90地磚</t>
  </si>
  <si>
    <t>地坪鋪設90*90地磚</t>
    <phoneticPr fontId="2" type="noConversion"/>
  </si>
  <si>
    <t>地坪鋪設18*21六角磚</t>
  </si>
  <si>
    <t>地坪鋪設18*21六角磚</t>
    <phoneticPr fontId="2" type="noConversion"/>
  </si>
  <si>
    <t>石英磚</t>
    <phoneticPr fontId="2" type="noConversion"/>
  </si>
  <si>
    <t>地坪18*21六角花磚</t>
  </si>
  <si>
    <t>地坪18*21六角花磚</t>
    <phoneticPr fontId="2" type="noConversion"/>
  </si>
  <si>
    <t>地坪15*45木紋地磚</t>
  </si>
  <si>
    <t>地坪15*45木紋地磚</t>
    <phoneticPr fontId="6" type="noConversion"/>
  </si>
  <si>
    <t>石英磚</t>
    <phoneticPr fontId="6" type="noConversion"/>
  </si>
  <si>
    <t>馬可貝里</t>
    <phoneticPr fontId="2" type="noConversion"/>
  </si>
  <si>
    <t>HD9F135</t>
    <phoneticPr fontId="2" type="noConversion"/>
  </si>
  <si>
    <t>真善美</t>
    <phoneticPr fontId="2" type="noConversion"/>
  </si>
  <si>
    <t>地坪鋪設30*60地磚</t>
  </si>
  <si>
    <t>皮爾卡登</t>
    <phoneticPr fontId="2" type="noConversion"/>
  </si>
  <si>
    <t>P37F3</t>
    <phoneticPr fontId="2" type="noConversion"/>
  </si>
  <si>
    <t>地坪鋪設地毯</t>
  </si>
  <si>
    <t>G3022</t>
    <phoneticPr fontId="2" type="noConversion"/>
  </si>
  <si>
    <t>牆面鋪設60*120壁磚</t>
  </si>
  <si>
    <t>牆面鋪設60*120壁磚</t>
    <phoneticPr fontId="6" type="noConversion"/>
  </si>
  <si>
    <t>Designker</t>
    <phoneticPr fontId="2" type="noConversion"/>
  </si>
  <si>
    <t>SML61225</t>
    <phoneticPr fontId="2" type="noConversion"/>
  </si>
  <si>
    <t>D3P33</t>
    <phoneticPr fontId="2" type="noConversion"/>
  </si>
  <si>
    <t>男孩房+更衣室</t>
    <phoneticPr fontId="2" type="noConversion"/>
  </si>
  <si>
    <t>牆面15*45木紋地磚</t>
  </si>
  <si>
    <t>牆面15*45木紋地磚</t>
    <phoneticPr fontId="6" type="noConversion"/>
  </si>
  <si>
    <t>鋁管PC雨遮</t>
  </si>
  <si>
    <t>鋁管花架</t>
  </si>
  <si>
    <t>陽極鎖</t>
    <phoneticPr fontId="2" type="noConversion"/>
  </si>
  <si>
    <t>鐵砂色+藍色PC板</t>
    <phoneticPr fontId="2" type="noConversion"/>
  </si>
  <si>
    <t>奕發</t>
    <phoneticPr fontId="2" type="noConversion"/>
  </si>
  <si>
    <t>香檳金</t>
    <phoneticPr fontId="2" type="noConversion"/>
  </si>
  <si>
    <t>L20</t>
    <phoneticPr fontId="2" type="noConversion"/>
  </si>
  <si>
    <t>槍灰色</t>
    <phoneticPr fontId="2" type="noConversion"/>
  </si>
  <si>
    <t>卡貝</t>
    <phoneticPr fontId="2" type="noConversion"/>
  </si>
  <si>
    <t>C05S050FY</t>
    <phoneticPr fontId="2" type="noConversion"/>
  </si>
  <si>
    <t>中島檯面</t>
    <phoneticPr fontId="2" type="noConversion"/>
  </si>
  <si>
    <t>EH05239ALP</t>
    <phoneticPr fontId="2" type="noConversion"/>
  </si>
  <si>
    <t>LF5239L</t>
    <phoneticPr fontId="2" type="noConversion"/>
  </si>
  <si>
    <t>EH05239AP</t>
    <phoneticPr fontId="2" type="noConversion"/>
  </si>
  <si>
    <t>LF5239R</t>
    <phoneticPr fontId="2" type="noConversion"/>
  </si>
  <si>
    <t>洗衣間</t>
    <phoneticPr fontId="6" type="noConversion"/>
  </si>
  <si>
    <t>不銹鋼水槽</t>
    <phoneticPr fontId="2" type="noConversion"/>
  </si>
  <si>
    <t>獨立式</t>
    <phoneticPr fontId="2" type="noConversion"/>
  </si>
  <si>
    <t>壁掛式</t>
    <phoneticPr fontId="2" type="noConversion"/>
  </si>
  <si>
    <t>K766C</t>
    <phoneticPr fontId="2" type="noConversion"/>
  </si>
  <si>
    <t>茶玻</t>
    <phoneticPr fontId="2" type="noConversion"/>
  </si>
  <si>
    <t>光邊</t>
    <phoneticPr fontId="2" type="noConversion"/>
  </si>
  <si>
    <t>國際Panasonic</t>
  </si>
  <si>
    <t>國際Panasonic</t>
    <phoneticPr fontId="6" type="noConversion"/>
  </si>
  <si>
    <t>起點如日</t>
    <phoneticPr fontId="6" type="noConversion"/>
  </si>
  <si>
    <t>壁出式</t>
    <phoneticPr fontId="2" type="noConversion"/>
  </si>
  <si>
    <t>牆面嵌入5㎜無框明鏡</t>
    <phoneticPr fontId="2" type="noConversion"/>
  </si>
  <si>
    <t>W053</t>
    <phoneticPr fontId="6" type="noConversion"/>
  </si>
  <si>
    <t>1/2HP變頻加壓馬達</t>
    <phoneticPr fontId="2" type="noConversion"/>
  </si>
  <si>
    <t>KQ-400SIC</t>
    <phoneticPr fontId="2" type="noConversion"/>
  </si>
  <si>
    <t>廚房吊櫃</t>
    <phoneticPr fontId="6" type="noConversion"/>
  </si>
  <si>
    <t>廚房地面</t>
    <phoneticPr fontId="6" type="noConversion"/>
  </si>
  <si>
    <t>工作室</t>
    <phoneticPr fontId="6" type="noConversion"/>
  </si>
  <si>
    <t>小盥洗室</t>
    <phoneticPr fontId="6" type="noConversion"/>
  </si>
  <si>
    <t>衛生間</t>
    <phoneticPr fontId="6" type="noConversion"/>
  </si>
  <si>
    <t>主臥房</t>
    <phoneticPr fontId="6" type="noConversion"/>
  </si>
  <si>
    <t>主臥更衣室</t>
    <phoneticPr fontId="6" type="noConversion"/>
  </si>
  <si>
    <t>女孩更衣室</t>
    <phoneticPr fontId="6" type="noConversion"/>
  </si>
  <si>
    <t>男孩更衣室</t>
    <phoneticPr fontId="6" type="noConversion"/>
  </si>
  <si>
    <t>雙溫飲水機</t>
    <phoneticPr fontId="2" type="noConversion"/>
  </si>
  <si>
    <t>灰玻</t>
    <phoneticPr fontId="2" type="noConversion"/>
  </si>
  <si>
    <t>CH951SWS</t>
    <phoneticPr fontId="2" type="noConversion"/>
  </si>
  <si>
    <t>TBV03404J</t>
    <phoneticPr fontId="2" type="noConversion"/>
  </si>
  <si>
    <t>一體盆</t>
    <phoneticPr fontId="2" type="noConversion"/>
  </si>
  <si>
    <t>卡帕爾瀑布龍頭</t>
    <phoneticPr fontId="2" type="noConversion"/>
  </si>
  <si>
    <t>yale</t>
    <phoneticPr fontId="2" type="noConversion"/>
  </si>
  <si>
    <t>YDM-4109A</t>
    <phoneticPr fontId="2" type="noConversion"/>
  </si>
  <si>
    <t>主臥房黑玻</t>
    <phoneticPr fontId="2" type="noConversion"/>
  </si>
  <si>
    <t>壁掛式冷暖變頻空調</t>
    <phoneticPr fontId="6" type="noConversion"/>
  </si>
  <si>
    <t>R32冷媒</t>
    <phoneticPr fontId="6" type="noConversion"/>
  </si>
  <si>
    <t>RXV/FTXV50UVLT</t>
    <phoneticPr fontId="6" type="noConversion"/>
  </si>
  <si>
    <t>白</t>
    <phoneticPr fontId="6" type="noConversion"/>
  </si>
  <si>
    <t>RXV/FTXV28UVLT</t>
    <phoneticPr fontId="6" type="noConversion"/>
  </si>
  <si>
    <t>全室</t>
    <phoneticPr fontId="6" type="noConversion"/>
  </si>
  <si>
    <t>吊隱式全熱交換機</t>
    <phoneticPr fontId="6" type="noConversion"/>
  </si>
  <si>
    <t>VAMF250HVLT</t>
    <phoneticPr fontId="6" type="noConversion"/>
  </si>
  <si>
    <t>無</t>
    <phoneticPr fontId="6" type="noConversion"/>
  </si>
  <si>
    <t>RXV/FTXV36UVLT</t>
    <phoneticPr fontId="6" type="noConversion"/>
  </si>
  <si>
    <t>ADH-147B</t>
    <phoneticPr fontId="6" type="noConversion"/>
  </si>
  <si>
    <t>艾普頓APTON</t>
    <phoneticPr fontId="6" type="noConversion"/>
  </si>
  <si>
    <t>大金DAIKIN</t>
    <phoneticPr fontId="6" type="noConversion"/>
  </si>
  <si>
    <t>R410A冷媒</t>
    <phoneticPr fontId="6" type="noConversion"/>
  </si>
  <si>
    <t>PM2.5濾效</t>
    <phoneticPr fontId="6" type="noConversion"/>
  </si>
  <si>
    <t>廚房</t>
    <phoneticPr fontId="6" type="noConversion"/>
  </si>
  <si>
    <t>吊隱式管道中繼風扇</t>
    <phoneticPr fontId="6" type="noConversion"/>
  </si>
  <si>
    <t>FV30BU3W</t>
    <phoneticPr fontId="6" type="noConversion"/>
  </si>
  <si>
    <t>建準SUNON</t>
    <phoneticPr fontId="6" type="noConversion"/>
  </si>
  <si>
    <t>國際Panasonic</t>
    <phoneticPr fontId="6" type="noConversion"/>
  </si>
  <si>
    <t>BVT21A006</t>
    <phoneticPr fontId="6" type="noConversion"/>
  </si>
  <si>
    <t>嵌入式三合一暖風機</t>
    <phoneticPr fontId="6" type="noConversion"/>
  </si>
  <si>
    <t>無線遙控</t>
    <phoneticPr fontId="6" type="noConversion"/>
  </si>
  <si>
    <t>濾網型</t>
    <phoneticPr fontId="6" type="noConversion"/>
  </si>
  <si>
    <t>嵌入式抽風機</t>
    <phoneticPr fontId="6" type="noConversion"/>
  </si>
  <si>
    <t>螺旋扇</t>
    <phoneticPr fontId="6" type="noConversion"/>
  </si>
  <si>
    <t>喜特麗</t>
    <phoneticPr fontId="2" type="noConversion"/>
  </si>
  <si>
    <t>客廳</t>
    <phoneticPr fontId="6" type="noConversion"/>
  </si>
  <si>
    <t>全室</t>
    <phoneticPr fontId="6" type="noConversion"/>
  </si>
  <si>
    <t>三間浴室整合</t>
    <phoneticPr fontId="6" type="noConversion"/>
  </si>
  <si>
    <t>指紋密碼保險箱</t>
    <phoneticPr fontId="6" type="noConversion"/>
  </si>
  <si>
    <t>清</t>
    <phoneticPr fontId="6" type="noConversion"/>
  </si>
  <si>
    <t>W38*D30*H45</t>
    <phoneticPr fontId="6" type="noConversion"/>
  </si>
  <si>
    <t>獨立筒一字沙發</t>
    <phoneticPr fontId="2" type="noConversion"/>
  </si>
  <si>
    <t>小孩房</t>
    <phoneticPr fontId="2" type="noConversion"/>
  </si>
  <si>
    <t>吹風機架</t>
    <phoneticPr fontId="2" type="noConversion"/>
  </si>
  <si>
    <t>1F7F梯廳</t>
    <phoneticPr fontId="2" type="noConversion"/>
  </si>
  <si>
    <t>地面鋪設地墊</t>
    <phoneticPr fontId="2" type="noConversion"/>
  </si>
  <si>
    <t>落地窗拆除後遮蓋包覆</t>
    <phoneticPr fontId="2" type="noConversion"/>
  </si>
  <si>
    <t>木作天花門片隔間拆除</t>
    <phoneticPr fontId="2" type="noConversion"/>
  </si>
  <si>
    <t>木作裝潢櫥櫃壁板拆除</t>
    <phoneticPr fontId="2" type="noConversion"/>
  </si>
  <si>
    <t>牆面壁紙局部清除</t>
    <phoneticPr fontId="2" type="noConversion"/>
  </si>
  <si>
    <t>頂樓露台舊管線廢除</t>
    <phoneticPr fontId="2" type="noConversion"/>
  </si>
  <si>
    <t>輕質砂</t>
    <phoneticPr fontId="2" type="noConversion"/>
  </si>
  <si>
    <t>屋頂露台</t>
    <phoneticPr fontId="2" type="noConversion"/>
  </si>
  <si>
    <t>冠益</t>
    <phoneticPr fontId="2" type="noConversion"/>
  </si>
  <si>
    <t>BK2012</t>
    <phoneticPr fontId="2" type="noConversion"/>
  </si>
  <si>
    <t>地坪15*75木紋地磚</t>
  </si>
  <si>
    <t>地坪15*75木紋地磚</t>
    <phoneticPr fontId="6" type="noConversion"/>
  </si>
  <si>
    <t>C5721</t>
    <phoneticPr fontId="2" type="noConversion"/>
  </si>
  <si>
    <t>牆面角材及封板</t>
    <phoneticPr fontId="2" type="noConversion"/>
  </si>
  <si>
    <t>牆面封板</t>
    <phoneticPr fontId="2" type="noConversion"/>
  </si>
  <si>
    <t>牆面貼覆46dB隔音毯</t>
    <phoneticPr fontId="2" type="noConversion"/>
  </si>
  <si>
    <t>3㎜防焰隔音毯</t>
    <phoneticPr fontId="2" type="noConversion"/>
  </si>
  <si>
    <t>夾板/可彎板</t>
    <phoneticPr fontId="2" type="noConversion"/>
  </si>
  <si>
    <t>白身(噴仿石漆)</t>
    <phoneticPr fontId="2" type="noConversion"/>
  </si>
  <si>
    <t>木作造型主牆</t>
    <phoneticPr fontId="2" type="noConversion"/>
  </si>
  <si>
    <t>木作造型背牆</t>
    <phoneticPr fontId="2" type="noConversion"/>
  </si>
  <si>
    <t>矽酸鈣板</t>
    <phoneticPr fontId="2" type="noConversion"/>
  </si>
  <si>
    <t>NA LUX</t>
    <phoneticPr fontId="2" type="noConversion"/>
  </si>
  <si>
    <t>6㎜ 0.8FK</t>
    <phoneticPr fontId="2" type="noConversion"/>
  </si>
  <si>
    <t>全室</t>
    <phoneticPr fontId="2" type="noConversion"/>
  </si>
  <si>
    <t>冷氣背面壁板</t>
    <phoneticPr fontId="2" type="noConversion"/>
  </si>
  <si>
    <t>夾板</t>
    <phoneticPr fontId="2" type="noConversion"/>
  </si>
  <si>
    <t>木作開門假柱</t>
    <phoneticPr fontId="2" type="noConversion"/>
  </si>
  <si>
    <t>客廳</t>
    <phoneticPr fontId="2" type="noConversion"/>
  </si>
  <si>
    <t>男孩房</t>
    <phoneticPr fontId="2" type="noConversion"/>
  </si>
  <si>
    <t>吉他主牆含展示櫃</t>
    <phoneticPr fontId="2" type="noConversion"/>
  </si>
  <si>
    <t>餐廳</t>
    <phoneticPr fontId="2" type="noConversion"/>
  </si>
  <si>
    <t>中島包覆皮雕板</t>
    <phoneticPr fontId="2" type="noConversion"/>
  </si>
  <si>
    <t>耐燃耐潮造型天花</t>
  </si>
  <si>
    <t>耐燃耐潮造型天花</t>
    <phoneticPr fontId="6" type="noConversion"/>
  </si>
  <si>
    <t>天花板間接照明燈槽</t>
    <phoneticPr fontId="2" type="noConversion"/>
  </si>
  <si>
    <t>5+5㎜膠合玻橫拉鋁窗</t>
  </si>
  <si>
    <t>頂樓露台</t>
    <phoneticPr fontId="2" type="noConversion"/>
  </si>
  <si>
    <t>頂樓露台</t>
    <phoneticPr fontId="2" type="noConversion"/>
  </si>
  <si>
    <t>懸空管路支撐架</t>
    <phoneticPr fontId="2" type="noConversion"/>
  </si>
  <si>
    <t>不銹鋼角鋼架</t>
    <phoneticPr fontId="2" type="noConversion"/>
  </si>
  <si>
    <t>RB-A2660G(B)</t>
    <phoneticPr fontId="2" type="noConversion"/>
  </si>
  <si>
    <t>D60冰箱上吊櫃</t>
    <phoneticPr fontId="2" type="noConversion"/>
  </si>
  <si>
    <t>D60門美立屏</t>
    <phoneticPr fontId="2" type="noConversion"/>
  </si>
  <si>
    <t>ABS刀叉盤</t>
    <phoneticPr fontId="2" type="noConversion"/>
  </si>
  <si>
    <t>博世Bosch</t>
  </si>
  <si>
    <t>博世Bosch</t>
    <phoneticPr fontId="6" type="noConversion"/>
  </si>
  <si>
    <t>乙造</t>
    <phoneticPr fontId="2" type="noConversion"/>
  </si>
  <si>
    <t>碳化角材木心板</t>
    <phoneticPr fontId="2" type="noConversion"/>
  </si>
  <si>
    <t>白身(貼壁布)</t>
    <phoneticPr fontId="2" type="noConversion"/>
  </si>
  <si>
    <t>白身(刷壁面漆)</t>
    <phoneticPr fontId="2" type="noConversion"/>
  </si>
  <si>
    <t>麗樂</t>
    <phoneticPr fontId="2" type="noConversion"/>
  </si>
  <si>
    <t>MD板CNC</t>
    <phoneticPr fontId="2" type="noConversion"/>
  </si>
  <si>
    <t>S20米織</t>
    <phoneticPr fontId="2" type="noConversion"/>
  </si>
  <si>
    <t>A029土星</t>
    <phoneticPr fontId="2" type="noConversion"/>
  </si>
  <si>
    <t>1-36灰色</t>
    <phoneticPr fontId="2" type="noConversion"/>
  </si>
  <si>
    <t>固定窗封平</t>
    <phoneticPr fontId="2" type="noConversion"/>
  </si>
  <si>
    <t>亮心透明玻門</t>
    <phoneticPr fontId="2" type="noConversion"/>
  </si>
  <si>
    <t>J905/A335</t>
    <phoneticPr fontId="2" type="noConversion"/>
  </si>
  <si>
    <t>黑橡/北歐白核桃</t>
    <phoneticPr fontId="2" type="noConversion"/>
  </si>
  <si>
    <t>D42端景鞋櫃高櫃</t>
    <phoneticPr fontId="2" type="noConversion"/>
  </si>
  <si>
    <t>含中檯面</t>
    <phoneticPr fontId="2" type="noConversion"/>
  </si>
  <si>
    <t>D67設備+消毒高櫃</t>
    <phoneticPr fontId="2" type="noConversion"/>
  </si>
  <si>
    <t>角鋼貨架面板</t>
    <phoneticPr fontId="2" type="noConversion"/>
  </si>
  <si>
    <t>沙發背壁龕檯面</t>
    <phoneticPr fontId="2" type="noConversion"/>
  </si>
  <si>
    <t>D34展示書櫃高櫃</t>
    <phoneticPr fontId="2" type="noConversion"/>
  </si>
  <si>
    <t>含玻門</t>
    <phoneticPr fontId="2" type="noConversion"/>
  </si>
  <si>
    <t>D42盥洗室外懸空高櫃</t>
    <phoneticPr fontId="2" type="noConversion"/>
  </si>
  <si>
    <t>D30懸吊櫃</t>
    <phoneticPr fontId="2" type="noConversion"/>
  </si>
  <si>
    <t>D30展示書櫃高櫃</t>
    <phoneticPr fontId="2" type="noConversion"/>
  </si>
  <si>
    <t>D25梳妝櫃</t>
    <phoneticPr fontId="2" type="noConversion"/>
  </si>
  <si>
    <t>D25床背收納櫃</t>
    <phoneticPr fontId="2" type="noConversion"/>
  </si>
  <si>
    <t>D25開放櫃</t>
    <phoneticPr fontId="2" type="noConversion"/>
  </si>
  <si>
    <t>25㎜厚板</t>
    <phoneticPr fontId="2" type="noConversion"/>
  </si>
  <si>
    <t>D44房門後收納高櫃</t>
    <phoneticPr fontId="2" type="noConversion"/>
  </si>
  <si>
    <t>D20床背櫃含CNC面板</t>
    <phoneticPr fontId="2" type="noConversion"/>
  </si>
  <si>
    <t>D28展示書櫃高櫃</t>
    <phoneticPr fontId="2" type="noConversion"/>
  </si>
  <si>
    <t>D48梳妝檯櫃</t>
    <phoneticPr fontId="2" type="noConversion"/>
  </si>
  <si>
    <t>含檯面</t>
    <phoneticPr fontId="2" type="noConversion"/>
  </si>
  <si>
    <t>D48床側抽屜櫃</t>
    <phoneticPr fontId="2" type="noConversion"/>
  </si>
  <si>
    <t>25㎜書桌D70檯面</t>
    <phoneticPr fontId="2" type="noConversion"/>
  </si>
  <si>
    <t>固定於牆面</t>
    <phoneticPr fontId="2" type="noConversion"/>
  </si>
  <si>
    <t>活動桌板</t>
    <phoneticPr fontId="2" type="noConversion"/>
  </si>
  <si>
    <t>LG</t>
    <phoneticPr fontId="6" type="noConversion"/>
  </si>
  <si>
    <t>55PIN匯流排箱更新</t>
    <phoneticPr fontId="2" type="noConversion"/>
  </si>
  <si>
    <t>7.5K電子乾式變壓器</t>
    <phoneticPr fontId="2" type="noConversion"/>
  </si>
  <si>
    <r>
      <t>40A 8</t>
    </r>
    <r>
      <rPr>
        <sz val="12"/>
        <rFont val="MS Mincho"/>
        <family val="3"/>
        <charset val="128"/>
      </rPr>
      <t>㎟</t>
    </r>
    <r>
      <rPr>
        <sz val="12"/>
        <rFont val="方正平黑"/>
        <family val="4"/>
        <charset val="136"/>
      </rPr>
      <t>供電迴路</t>
    </r>
    <phoneticPr fontId="2" type="noConversion"/>
  </si>
  <si>
    <t>屋頂局部水管整新</t>
    <phoneticPr fontId="2" type="noConversion"/>
  </si>
  <si>
    <t>七樓對講系統</t>
    <phoneticPr fontId="2" type="noConversion"/>
  </si>
  <si>
    <t>可開外玄關門</t>
    <phoneticPr fontId="2" type="noConversion"/>
  </si>
  <si>
    <t>G050</t>
    <phoneticPr fontId="6" type="noConversion"/>
  </si>
  <si>
    <t>白</t>
    <phoneticPr fontId="6" type="noConversion"/>
  </si>
  <si>
    <t>所有木門框噴同色漆 工作+儲藏室不用釘</t>
    <phoneticPr fontId="2" type="noConversion"/>
  </si>
  <si>
    <t>內玄關</t>
    <phoneticPr fontId="6" type="noConversion"/>
  </si>
  <si>
    <t>櫃內直流散熱風扇</t>
    <phoneticPr fontId="2" type="noConversion"/>
  </si>
  <si>
    <t>70*50㎝</t>
    <phoneticPr fontId="6" type="noConversion"/>
  </si>
  <si>
    <t>牆面八連鉤</t>
    <phoneticPr fontId="2" type="noConversion"/>
  </si>
  <si>
    <t>8㎜12V14w120P</t>
  </si>
  <si>
    <t>CB-45W-24V</t>
  </si>
  <si>
    <t>CB-45W-24V</t>
    <phoneticPr fontId="6" type="noConversion"/>
  </si>
  <si>
    <t>CB-60W-24V</t>
    <phoneticPr fontId="6" type="noConversion"/>
  </si>
  <si>
    <t>CB-100W-24V</t>
  </si>
  <si>
    <t>CB-100W-24V</t>
    <phoneticPr fontId="6" type="noConversion"/>
  </si>
  <si>
    <t>CB-200W-24V</t>
  </si>
  <si>
    <t>CB-200W-24V</t>
    <phoneticPr fontId="6" type="noConversion"/>
  </si>
  <si>
    <t>CB-300W-24V</t>
  </si>
  <si>
    <t>CB-300W-24V</t>
    <phoneticPr fontId="6" type="noConversion"/>
  </si>
  <si>
    <t>CB-400W-24V</t>
    <phoneticPr fontId="6" type="noConversion"/>
  </si>
  <si>
    <t>AC/DC 45w供電器</t>
    <phoneticPr fontId="6" type="noConversion"/>
  </si>
  <si>
    <t>AC/DC 60w供電器</t>
    <phoneticPr fontId="6" type="noConversion"/>
  </si>
  <si>
    <t>AC/DC 100w供電器</t>
    <phoneticPr fontId="6" type="noConversion"/>
  </si>
  <si>
    <t>黑金剛</t>
    <phoneticPr fontId="6" type="noConversion"/>
  </si>
  <si>
    <t>COB LED</t>
    <phoneticPr fontId="2" type="noConversion"/>
  </si>
  <si>
    <t>三安</t>
    <phoneticPr fontId="2" type="noConversion"/>
  </si>
  <si>
    <t>8㎜24V12w320P</t>
    <phoneticPr fontId="2" type="noConversion"/>
  </si>
  <si>
    <t>COBLED12W照明燈條</t>
    <phoneticPr fontId="6" type="noConversion"/>
  </si>
  <si>
    <t>AC/DC 200w供電器</t>
    <phoneticPr fontId="6" type="noConversion"/>
  </si>
  <si>
    <t>AC/DC 300w供電器</t>
    <phoneticPr fontId="6" type="noConversion"/>
  </si>
  <si>
    <t>AC/DC 400w供電器</t>
    <phoneticPr fontId="6" type="noConversion"/>
  </si>
  <si>
    <t>8㎜24V14w120P</t>
  </si>
  <si>
    <t>LRS-100</t>
  </si>
  <si>
    <t>小米</t>
    <phoneticPr fontId="6" type="noConversion"/>
  </si>
  <si>
    <t>米家led控制器含遙控</t>
    <phoneticPr fontId="6" type="noConversion"/>
  </si>
  <si>
    <t>米家調光器</t>
  </si>
  <si>
    <t>米家調光器</t>
    <phoneticPr fontId="6" type="noConversion"/>
  </si>
  <si>
    <t>10㎜24V16w180P</t>
  </si>
  <si>
    <t>天花嵌入式小夜燈</t>
    <phoneticPr fontId="2" type="noConversion"/>
  </si>
  <si>
    <t>廚房</t>
    <phoneticPr fontId="2" type="noConversion"/>
  </si>
  <si>
    <t>男孩房</t>
    <phoneticPr fontId="2" type="noConversion"/>
  </si>
  <si>
    <t>男孩更衣室</t>
    <phoneticPr fontId="2" type="noConversion"/>
  </si>
  <si>
    <t>全室</t>
    <phoneticPr fontId="6" type="noConversion"/>
  </si>
  <si>
    <t>工作室男孩房</t>
    <phoneticPr fontId="6" type="noConversion"/>
  </si>
  <si>
    <t>壁布工事</t>
    <phoneticPr fontId="6" type="noConversion"/>
  </si>
  <si>
    <t>地毯工事</t>
    <phoneticPr fontId="2" type="noConversion"/>
  </si>
  <si>
    <t>盥洗室異動超額申請</t>
    <phoneticPr fontId="2" type="noConversion"/>
  </si>
  <si>
    <t>錶後管路整理</t>
    <phoneticPr fontId="2" type="noConversion"/>
  </si>
  <si>
    <t>冷氣背面壁板含燈槽</t>
    <phoneticPr fontId="2" type="noConversion"/>
  </si>
  <si>
    <t>餐廳女孩房</t>
    <phoneticPr fontId="2" type="noConversion"/>
  </si>
  <si>
    <t>主臥房</t>
    <phoneticPr fontId="2" type="noConversion"/>
  </si>
  <si>
    <t>封固定窗含壁板</t>
    <phoneticPr fontId="2" type="noConversion"/>
  </si>
  <si>
    <t>木門電子鎖</t>
    <phoneticPr fontId="2" type="noConversion"/>
  </si>
  <si>
    <t>8㎜床背H60背板</t>
    <phoneticPr fontId="2" type="noConversion"/>
  </si>
  <si>
    <t>廚具設備五金代裝工資</t>
    <phoneticPr fontId="2" type="noConversion"/>
  </si>
  <si>
    <t>頂樓</t>
    <phoneticPr fontId="2" type="noConversion"/>
  </si>
  <si>
    <t>不銹鋼高籠落水頭</t>
    <phoneticPr fontId="2" type="noConversion"/>
  </si>
  <si>
    <t>外玄關鞋櫃</t>
    <phoneticPr fontId="6" type="noConversion"/>
  </si>
  <si>
    <t>外玄關</t>
    <phoneticPr fontId="6" type="noConversion"/>
  </si>
  <si>
    <t>內玄關端景</t>
    <phoneticPr fontId="6" type="noConversion"/>
  </si>
  <si>
    <t>內玄關</t>
    <phoneticPr fontId="6" type="noConversion"/>
  </si>
  <si>
    <t>內玄關踢腳</t>
    <phoneticPr fontId="6" type="noConversion"/>
  </si>
  <si>
    <t>客廳氛圍</t>
    <phoneticPr fontId="6" type="noConversion"/>
  </si>
  <si>
    <t>餐廳天花間接</t>
    <phoneticPr fontId="6" type="noConversion"/>
  </si>
  <si>
    <t>外玄關天花</t>
    <phoneticPr fontId="6" type="noConversion"/>
  </si>
  <si>
    <t>客廳天花間接</t>
    <phoneticPr fontId="6" type="noConversion"/>
  </si>
  <si>
    <t>內玄關天花</t>
    <phoneticPr fontId="6" type="noConversion"/>
  </si>
  <si>
    <t>工作室吊櫃</t>
    <phoneticPr fontId="6" type="noConversion"/>
  </si>
  <si>
    <t>工作室天花</t>
    <phoneticPr fontId="6" type="noConversion"/>
  </si>
  <si>
    <t>走道區高櫃</t>
    <phoneticPr fontId="6" type="noConversion"/>
  </si>
  <si>
    <t>走道區踢腳</t>
    <phoneticPr fontId="6" type="noConversion"/>
  </si>
  <si>
    <t>大盥洗室天花</t>
    <phoneticPr fontId="6" type="noConversion"/>
  </si>
  <si>
    <t>小盥洗室天花</t>
    <phoneticPr fontId="6" type="noConversion"/>
  </si>
  <si>
    <t>衛生間天花</t>
    <phoneticPr fontId="6" type="noConversion"/>
  </si>
  <si>
    <t>主臥房天花</t>
    <phoneticPr fontId="6" type="noConversion"/>
  </si>
  <si>
    <t>主臥房書櫃</t>
    <phoneticPr fontId="6" type="noConversion"/>
  </si>
  <si>
    <t>主臥房床背</t>
    <phoneticPr fontId="6" type="noConversion"/>
  </si>
  <si>
    <t>女孩房書櫃</t>
    <phoneticPr fontId="6" type="noConversion"/>
  </si>
  <si>
    <t>男孩房書櫃</t>
    <phoneticPr fontId="6" type="noConversion"/>
  </si>
  <si>
    <t>男孩房吉他牆</t>
    <phoneticPr fontId="6" type="noConversion"/>
  </si>
  <si>
    <t>CB-60W-24V</t>
  </si>
  <si>
    <t>鋼框橫拉門</t>
    <phoneticPr fontId="2" type="noConversion"/>
  </si>
  <si>
    <t>含緩衝軌道</t>
    <phoneticPr fontId="2" type="noConversion"/>
  </si>
  <si>
    <t>牆面噴仿石漆工事</t>
    <phoneticPr fontId="2" type="noConversion"/>
  </si>
  <si>
    <t>全室</t>
    <phoneticPr fontId="6" type="noConversion"/>
  </si>
  <si>
    <t>望虹園社區管理費</t>
    <phoneticPr fontId="6" type="noConversion"/>
  </si>
  <si>
    <t>清</t>
    <phoneticPr fontId="6" type="noConversion"/>
  </si>
  <si>
    <t>匯清</t>
    <phoneticPr fontId="6" type="noConversion"/>
  </si>
  <si>
    <t>匯清</t>
    <phoneticPr fontId="2" type="noConversion"/>
  </si>
  <si>
    <t>玄關</t>
    <phoneticPr fontId="2" type="noConversion"/>
  </si>
  <si>
    <t>玄關門藍芽控制組</t>
    <phoneticPr fontId="2" type="noConversion"/>
  </si>
  <si>
    <t>接對講系統開門</t>
    <phoneticPr fontId="2" type="noConversion"/>
  </si>
  <si>
    <t>簽約金</t>
    <phoneticPr fontId="2" type="noConversion"/>
  </si>
  <si>
    <t>大盥洗室</t>
    <phoneticPr fontId="2" type="noConversion"/>
  </si>
  <si>
    <t>8㎜強化茶玻立屏</t>
    <phoneticPr fontId="2" type="noConversion"/>
  </si>
  <si>
    <t>無框淋浴間8㎜茶玻</t>
    <phoneticPr fontId="2" type="noConversion"/>
  </si>
  <si>
    <t>8㎜強化茶玻層板</t>
    <phoneticPr fontId="2" type="noConversion"/>
  </si>
  <si>
    <t>8㎜強化灰玻層板</t>
    <phoneticPr fontId="2" type="noConversion"/>
  </si>
  <si>
    <t>玻璃切L角、U槽、圓邊</t>
    <phoneticPr fontId="2" type="noConversion"/>
  </si>
  <si>
    <t>小孩房更衣室</t>
    <phoneticPr fontId="2" type="noConversion"/>
  </si>
  <si>
    <t>對</t>
    <phoneticPr fontId="2" type="noConversion"/>
  </si>
  <si>
    <t>上項無框門對鎖門把</t>
    <phoneticPr fontId="2" type="noConversion"/>
  </si>
  <si>
    <t>開關/插座</t>
    <phoneticPr fontId="2" type="noConversion"/>
  </si>
  <si>
    <t>清</t>
    <phoneticPr fontId="2" type="noConversion"/>
  </si>
  <si>
    <t>套</t>
    <phoneticPr fontId="2" type="noConversion"/>
  </si>
  <si>
    <t>衛浴五金及安裝工資</t>
    <phoneticPr fontId="2" type="noConversion"/>
  </si>
  <si>
    <t>設備</t>
    <phoneticPr fontId="2" type="noConversion"/>
  </si>
  <si>
    <t>佈管拉線工資</t>
    <phoneticPr fontId="2" type="noConversion"/>
  </si>
  <si>
    <t>條</t>
    <phoneticPr fontId="2" type="noConversion"/>
  </si>
  <si>
    <t>隔音毯鋪貼工資</t>
    <phoneticPr fontId="2" type="noConversion"/>
  </si>
  <si>
    <t>捲</t>
    <phoneticPr fontId="2" type="noConversion"/>
  </si>
  <si>
    <t>NiceFoto燈具架</t>
    <phoneticPr fontId="2" type="noConversion"/>
  </si>
  <si>
    <t>全室盥洗室</t>
    <phoneticPr fontId="2" type="noConversion"/>
  </si>
  <si>
    <t>地排不銹鋼存水彎</t>
    <phoneticPr fontId="2" type="noConversion"/>
  </si>
  <si>
    <t>D30書櫃高櫃</t>
    <phoneticPr fontId="2" type="noConversion"/>
  </si>
  <si>
    <t>訂金</t>
    <phoneticPr fontId="2" type="noConversion"/>
  </si>
  <si>
    <t>工程款</t>
    <phoneticPr fontId="2" type="noConversion"/>
  </si>
  <si>
    <t>STH2690C</t>
    <phoneticPr fontId="2" type="noConversion"/>
  </si>
  <si>
    <t>餐廳</t>
    <phoneticPr fontId="6" type="noConversion"/>
  </si>
  <si>
    <t>衛生間</t>
  </si>
  <si>
    <t>瓦斯內管</t>
    <phoneticPr fontId="2" type="noConversion"/>
  </si>
  <si>
    <t>瓦斯外管</t>
    <phoneticPr fontId="2" type="noConversion"/>
  </si>
  <si>
    <t>6"</t>
    <phoneticPr fontId="6" type="noConversion"/>
  </si>
  <si>
    <t>4"</t>
    <phoneticPr fontId="6" type="noConversion"/>
  </si>
  <si>
    <t>清</t>
    <phoneticPr fontId="6" type="noConversion"/>
  </si>
  <si>
    <t>25㎜書桌D80檯面</t>
    <phoneticPr fontId="2" type="noConversion"/>
  </si>
  <si>
    <t>定時開關面板</t>
    <phoneticPr fontId="2" type="noConversion"/>
  </si>
  <si>
    <t>鋼製線槽</t>
    <phoneticPr fontId="2" type="noConversion"/>
  </si>
  <si>
    <t>含烤漆費用</t>
    <phoneticPr fontId="2" type="noConversion"/>
  </si>
  <si>
    <t>單/雙聯插座面板</t>
    <phoneticPr fontId="2" type="noConversion"/>
  </si>
  <si>
    <t>弱電插座面板/接頭</t>
    <phoneticPr fontId="2" type="noConversion"/>
  </si>
  <si>
    <t>鋁管PC雨遮</t>
    <phoneticPr fontId="2" type="noConversion"/>
  </si>
  <si>
    <t>3㎜顆粒PC板</t>
    <phoneticPr fontId="2" type="noConversion"/>
  </si>
  <si>
    <t>拉門錘目紋玻璃</t>
    <phoneticPr fontId="2" type="noConversion"/>
  </si>
  <si>
    <t>5㎜強化</t>
    <phoneticPr fontId="2" type="noConversion"/>
  </si>
  <si>
    <t>拉門長虹玻璃</t>
    <phoneticPr fontId="2" type="noConversion"/>
  </si>
  <si>
    <t>拉門透明玻璃</t>
    <phoneticPr fontId="2" type="noConversion"/>
  </si>
  <si>
    <t>衛生間</t>
    <phoneticPr fontId="6" type="noConversion"/>
  </si>
  <si>
    <t>吊隱式除濕機</t>
    <phoneticPr fontId="6" type="noConversion"/>
  </si>
  <si>
    <t>JT-7522</t>
    <phoneticPr fontId="2" type="noConversion"/>
  </si>
  <si>
    <t>廚房</t>
    <phoneticPr fontId="2" type="noConversion"/>
  </si>
  <si>
    <t>3w LED床頭嵌燈</t>
    <phoneticPr fontId="2" type="noConversion"/>
  </si>
  <si>
    <t>古銅+黑色</t>
    <phoneticPr fontId="2" type="noConversion"/>
  </si>
  <si>
    <t>內玄關</t>
    <phoneticPr fontId="2" type="noConversion"/>
  </si>
  <si>
    <t>0147-5</t>
    <phoneticPr fontId="2" type="noConversion"/>
  </si>
  <si>
    <t>黃梧桐</t>
    <phoneticPr fontId="2" type="noConversion"/>
  </si>
  <si>
    <t>0147-5</t>
    <phoneticPr fontId="2" type="noConversion"/>
  </si>
  <si>
    <t>8㎜光玻橫拉鋁窗</t>
  </si>
  <si>
    <t>洗衣間</t>
    <phoneticPr fontId="2" type="noConversion"/>
  </si>
  <si>
    <r>
      <t>8</t>
    </r>
    <r>
      <rPr>
        <sz val="12"/>
        <color theme="1"/>
        <rFont val="方正平黑"/>
        <family val="4"/>
        <charset val="136"/>
      </rPr>
      <t>㎜噴砂玻固定鋁窗</t>
    </r>
    <phoneticPr fontId="6" type="noConversion"/>
  </si>
  <si>
    <t>8㎜噴砂玻固定鋁窗</t>
  </si>
  <si>
    <t>14*14地面落水頭</t>
    <phoneticPr fontId="2" type="noConversion"/>
  </si>
  <si>
    <t>主臥梳妝檯</t>
    <phoneticPr fontId="2" type="noConversion"/>
  </si>
  <si>
    <t>女孩房更衣室</t>
    <phoneticPr fontId="2" type="noConversion"/>
  </si>
  <si>
    <t>男孩房更衣室</t>
    <phoneticPr fontId="2" type="noConversion"/>
  </si>
  <si>
    <t>鋼製烤漆衣桿層板組</t>
    <phoneticPr fontId="2" type="noConversion"/>
  </si>
  <si>
    <t>包覆瓦斯管假柱</t>
    <phoneticPr fontId="2" type="noConversion"/>
  </si>
  <si>
    <t>陽台欄桿噴漆工事</t>
    <phoneticPr fontId="2" type="noConversion"/>
  </si>
  <si>
    <t>鐵灰色</t>
    <phoneticPr fontId="2" type="noConversion"/>
  </si>
  <si>
    <t>女兒牆防水漆工事</t>
    <phoneticPr fontId="2" type="noConversion"/>
  </si>
  <si>
    <t>含管道間</t>
    <phoneticPr fontId="2" type="noConversion"/>
  </si>
  <si>
    <t>管道間加蓋</t>
    <phoneticPr fontId="2" type="noConversion"/>
  </si>
  <si>
    <t>不銹鋼板</t>
    <phoneticPr fontId="2" type="noConversion"/>
  </si>
  <si>
    <t>STH2675C</t>
    <phoneticPr fontId="2" type="noConversion"/>
  </si>
  <si>
    <t>全自動智慧馬桶</t>
    <phoneticPr fontId="2" type="noConversion"/>
  </si>
  <si>
    <t>陶瓷</t>
    <phoneticPr fontId="2" type="noConversion"/>
  </si>
  <si>
    <t>CA1384S</t>
    <phoneticPr fontId="2" type="noConversion"/>
  </si>
  <si>
    <t>CS1394</t>
    <phoneticPr fontId="2" type="noConversion"/>
  </si>
  <si>
    <t>手搖升降式吊衣桿</t>
    <phoneticPr fontId="2" type="noConversion"/>
  </si>
  <si>
    <t>手搖式升降</t>
    <phoneticPr fontId="2" type="noConversion"/>
  </si>
  <si>
    <t>304不銹鋼</t>
    <phoneticPr fontId="2" type="noConversion"/>
  </si>
  <si>
    <t>SMH4ECX21E</t>
    <phoneticPr fontId="2" type="noConversion"/>
  </si>
  <si>
    <t>工程款250萬營業稅金</t>
    <phoneticPr fontId="2" type="noConversion"/>
  </si>
  <si>
    <t>晶典VOV</t>
  </si>
  <si>
    <t>L8711一體盆</t>
    <phoneticPr fontId="2" type="noConversion"/>
  </si>
  <si>
    <t>H8710-5B</t>
    <phoneticPr fontId="2" type="noConversion"/>
  </si>
  <si>
    <t>黑布織板岩綠</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</si>
</sst>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quot;NT$&quot;#,##0_);[Red]\(&quot;NT$&quot;#,##0\)"/>
    <numFmt numFmtId="179" formatCode="&quot;NT$&quot;#,##0"/>
    <numFmt numFmtId="180" formatCode="0_ "/>
  </numFmts>
  <fonts count="47">
    <font>
      <sz val="12"/>
      <color theme="1"/>
      <name val="新細明體"/>
      <family val="1"/>
      <charset val="136"/>
      <scheme val="minor"/>
    </font>
    <font>
      <sz val="12"/>
      <color theme="1"/>
      <name val="新細明體"/>
      <family val="2"/>
      <charset val="136"/>
      <scheme val="minor"/>
    </font>
    <font>
      <sz val="9"/>
      <name val="新細明體"/>
      <family val="1"/>
      <charset val="136"/>
    </font>
    <font>
      <sz val="9"/>
      <name val="新細明體"/>
      <family val="1"/>
      <charset val="136"/>
    </font>
    <font>
      <sz val="12"/>
      <color indexed="8"/>
      <name val="文鼎細圓"/>
      <family val="3"/>
      <charset val="136"/>
    </font>
    <font>
      <sz val="18"/>
      <name val="華康郭泰碑W4"/>
      <family val="4"/>
      <charset val="136"/>
    </font>
    <font>
      <sz val="9"/>
      <name val="新細明體"/>
      <family val="1"/>
      <charset val="136"/>
      <scheme val="minor"/>
    </font>
    <font>
      <sz val="9"/>
      <name val="新細明體"/>
      <family val="3"/>
      <charset val="136"/>
      <scheme val="minor"/>
    </font>
    <font>
      <sz val="28"/>
      <name val="華康郭泰碑W4"/>
      <family val="4"/>
      <charset val="136"/>
    </font>
    <font>
      <sz val="12"/>
      <name val="華康郭泰碑W4"/>
      <family val="4"/>
      <charset val="136"/>
    </font>
    <font>
      <sz val="12"/>
      <name val="新細明體"/>
      <family val="3"/>
      <charset val="129"/>
    </font>
    <font>
      <sz val="12"/>
      <name val="新細明體"/>
      <family val="1"/>
      <charset val="129"/>
    </font>
    <font>
      <sz val="14"/>
      <name val="華康郭泰碑W4"/>
      <family val="4"/>
      <charset val="136"/>
    </font>
    <font>
      <sz val="12"/>
      <color indexed="8"/>
      <name val="新細明體"/>
      <family val="1"/>
      <charset val="136"/>
      <scheme val="minor"/>
    </font>
    <font>
      <sz val="12"/>
      <name val="方正平黑"/>
      <family val="4"/>
      <charset val="136"/>
    </font>
    <font>
      <sz val="12"/>
      <color theme="8" tint="-0.249977111117893"/>
      <name val="方正平黑"/>
      <family val="4"/>
      <charset val="136"/>
    </font>
    <font>
      <sz val="8"/>
      <name val="方正平黑"/>
      <family val="4"/>
      <charset val="136"/>
    </font>
    <font>
      <sz val="8"/>
      <color theme="8" tint="-0.249977111117893"/>
      <name val="方正平黑"/>
      <family val="4"/>
      <charset val="136"/>
    </font>
    <font>
      <b/>
      <sz val="12"/>
      <name val="方正平黑"/>
      <family val="4"/>
      <charset val="136"/>
    </font>
    <font>
      <b/>
      <sz val="12"/>
      <color theme="8" tint="-0.249977111117893"/>
      <name val="方正平黑"/>
      <family val="4"/>
      <charset val="136"/>
    </font>
    <font>
      <sz val="18"/>
      <name val="方正平黑"/>
      <family val="4"/>
      <charset val="136"/>
    </font>
    <font>
      <sz val="20"/>
      <name val="方正平黑"/>
      <family val="4"/>
      <charset val="136"/>
    </font>
    <font>
      <sz val="14"/>
      <name val="方正平黑"/>
      <family val="4"/>
      <charset val="136"/>
    </font>
    <font>
      <sz val="16"/>
      <name val="方正平黑"/>
      <family val="4"/>
      <charset val="136"/>
    </font>
    <font>
      <b/>
      <sz val="12"/>
      <color rgb="FFFF0000"/>
      <name val="方正平黑"/>
      <family val="4"/>
      <charset val="136"/>
    </font>
    <font>
      <sz val="12"/>
      <color theme="1"/>
      <name val="方正平黑"/>
      <family val="4"/>
      <charset val="136"/>
    </font>
    <font>
      <sz val="12"/>
      <color theme="6" tint="-0.249977111117893"/>
      <name val="方正平黑"/>
      <family val="4"/>
      <charset val="136"/>
    </font>
    <font>
      <sz val="8"/>
      <color theme="6" tint="-0.249977111117893"/>
      <name val="方正平黑"/>
      <family val="4"/>
      <charset val="136"/>
    </font>
    <font>
      <b/>
      <sz val="26"/>
      <color theme="6" tint="-0.499984740745262"/>
      <name val="方正平黑"/>
      <family val="4"/>
      <charset val="136"/>
    </font>
    <font>
      <sz val="12"/>
      <color indexed="8"/>
      <name val="方正平黑"/>
      <family val="4"/>
      <charset val="136"/>
    </font>
    <font>
      <sz val="8"/>
      <color indexed="8"/>
      <name val="方正平黑"/>
      <family val="4"/>
      <charset val="136"/>
    </font>
    <font>
      <sz val="12"/>
      <color theme="6" tint="-0.499984740745262"/>
      <name val="方正平黑"/>
      <family val="4"/>
      <charset val="136"/>
    </font>
    <font>
      <b/>
      <sz val="26"/>
      <color theme="8" tint="-0.249977111117893"/>
      <name val="華康郭泰碑W4"/>
      <family val="4"/>
      <charset val="136"/>
    </font>
    <font>
      <sz val="28"/>
      <color indexed="8"/>
      <name val="華康郭泰碑W4"/>
      <family val="4"/>
      <charset val="136"/>
    </font>
    <font>
      <b/>
      <sz val="26"/>
      <color theme="6" tint="-0.249977111117893"/>
      <name val="華康郭泰碑W4"/>
      <family val="4"/>
      <charset val="136"/>
    </font>
    <font>
      <sz val="9"/>
      <name val="新細明體"/>
      <family val="2"/>
      <charset val="136"/>
      <scheme val="minor"/>
    </font>
    <font>
      <sz val="12"/>
      <name val="新細明體"/>
      <family val="1"/>
      <charset val="136"/>
    </font>
    <font>
      <sz val="12"/>
      <color rgb="FFFF0000"/>
      <name val="方正平黑"/>
      <family val="4"/>
      <charset val="136"/>
    </font>
    <font>
      <sz val="12"/>
      <name val="Arial Narrow"/>
      <family val="2"/>
    </font>
    <font>
      <sz val="12"/>
      <name val="微軟正黑體"/>
      <family val="2"/>
      <charset val="136"/>
    </font>
    <font>
      <sz val="12"/>
      <name val="Arial Narrow"/>
      <family val="2"/>
      <charset val="136"/>
    </font>
    <font>
      <sz val="9"/>
      <name val="方正平黑"/>
      <family val="4"/>
      <charset val="136"/>
    </font>
    <font>
      <sz val="6"/>
      <name val="方正平黑"/>
      <family val="4"/>
      <charset val="136"/>
    </font>
    <font>
      <sz val="14"/>
      <color theme="1" tint="0.24994659260841701"/>
      <name val="華康郭泰碑W4"/>
      <family val="4"/>
      <charset val="136"/>
    </font>
    <font>
      <sz val="8"/>
      <name val="華康郭泰碑W4"/>
      <family val="4"/>
      <charset val="136"/>
    </font>
    <font>
      <sz val="48"/>
      <name val="華康郭泰碑W4"/>
      <family val="4"/>
      <charset val="136"/>
    </font>
    <font>
      <sz val="12"/>
      <name val="MS Mincho"/>
      <family val="3"/>
      <charset val="128"/>
    </font>
  </fonts>
  <fills count="1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hair">
        <color auto="1"/>
      </left>
      <right/>
      <top/>
      <bottom/>
      <diagonal/>
    </border>
    <border>
      <left style="dotted">
        <color indexed="64"/>
      </left>
      <right style="dotted">
        <color indexed="64"/>
      </right>
      <top/>
      <bottom/>
      <diagonal/>
    </border>
  </borders>
  <cellStyleXfs count="1">
    <xf numFmtId="0" fontId="0" fillId="0" borderId="0">
      <alignment vertical="center"/>
    </xf>
  </cellStyleXfs>
  <cellXfs count="648">
    <xf numFmtId="0" fontId="0" fillId="0" borderId="0" xfId="0">
      <alignment vertical="center"/>
    </xf>
    <xf numFmtId="0" fontId="9" fillId="0" borderId="0" xfId="0" applyFont="1">
      <alignment vertical="center"/>
    </xf>
    <xf numFmtId="0" fontId="14" fillId="0" borderId="0" xfId="0" applyFont="1" applyAlignment="1">
      <alignment horizontal="distributed"/>
    </xf>
    <xf numFmtId="0" fontId="16" fillId="0" borderId="0" xfId="0" applyFont="1" applyAlignment="1">
      <alignment horizontal="center" vertical="top"/>
    </xf>
    <xf numFmtId="0" fontId="14" fillId="0" borderId="0" xfId="0" applyFont="1">
      <alignment vertical="center"/>
    </xf>
    <xf numFmtId="0" fontId="18" fillId="0" borderId="0" xfId="0" applyFont="1">
      <alignment vertical="center"/>
    </xf>
    <xf numFmtId="177" fontId="14" fillId="0" borderId="0" xfId="0" applyNumberFormat="1" applyFont="1" applyAlignment="1">
      <alignment horizontal="left" vertical="center"/>
    </xf>
    <xf numFmtId="0" fontId="14" fillId="0" borderId="0" xfId="0" applyFont="1" applyAlignment="1">
      <alignment horizontal="distributed" vertical="center"/>
    </xf>
    <xf numFmtId="0" fontId="14" fillId="0" borderId="0" xfId="0" applyFont="1" applyAlignment="1">
      <alignment horizontal="left" vertical="center"/>
    </xf>
    <xf numFmtId="0" fontId="18" fillId="0" borderId="0" xfId="0" applyFont="1" applyAlignment="1">
      <alignment horizontal="left" vertical="center"/>
    </xf>
    <xf numFmtId="0" fontId="15" fillId="0" borderId="0" xfId="0" applyFont="1" applyAlignment="1">
      <alignment horizontal="left" vertical="center"/>
    </xf>
    <xf numFmtId="0" fontId="15" fillId="0" borderId="0" xfId="0" applyFont="1">
      <alignment vertical="center"/>
    </xf>
    <xf numFmtId="177" fontId="15" fillId="0" borderId="0" xfId="0" applyNumberFormat="1" applyFont="1" applyAlignment="1">
      <alignment horizontal="center" vertical="center"/>
    </xf>
    <xf numFmtId="176" fontId="15" fillId="0" borderId="0" xfId="0" applyNumberFormat="1" applyFont="1" applyAlignment="1">
      <alignment horizontal="center" vertical="center"/>
    </xf>
    <xf numFmtId="0" fontId="15" fillId="0" borderId="0" xfId="0" applyFont="1" applyAlignment="1">
      <alignment horizontal="center" vertical="center"/>
    </xf>
    <xf numFmtId="0" fontId="20" fillId="0" borderId="0" xfId="0" applyFont="1" applyAlignment="1">
      <alignment horizontal="left"/>
    </xf>
    <xf numFmtId="0" fontId="22" fillId="0" borderId="0" xfId="0" applyFont="1" applyAlignment="1">
      <alignment horizontal="left" vertical="top"/>
    </xf>
    <xf numFmtId="0" fontId="14" fillId="0" borderId="0" xfId="0" applyFont="1" applyAlignment="1">
      <alignment horizontal="center" vertical="center"/>
    </xf>
    <xf numFmtId="0" fontId="23" fillId="0" borderId="0" xfId="0" applyFont="1" applyAlignment="1">
      <alignment horizontal="left" vertical="center"/>
    </xf>
    <xf numFmtId="0" fontId="14" fillId="0" borderId="2" xfId="0" applyFont="1" applyBorder="1" applyAlignment="1">
      <alignment horizontal="distributed" vertical="center"/>
    </xf>
    <xf numFmtId="0" fontId="14" fillId="0" borderId="9" xfId="0" applyFont="1" applyBorder="1" applyAlignment="1">
      <alignment horizontal="distributed" vertical="center"/>
    </xf>
    <xf numFmtId="0" fontId="14" fillId="0" borderId="4" xfId="0" applyFont="1" applyBorder="1" applyAlignment="1">
      <alignment horizontal="distributed" vertical="center"/>
    </xf>
    <xf numFmtId="0" fontId="14" fillId="0" borderId="4" xfId="0" applyFont="1" applyBorder="1" applyAlignment="1">
      <alignment horizontal="left" vertical="center"/>
    </xf>
    <xf numFmtId="0" fontId="14" fillId="0" borderId="4" xfId="0" applyFont="1" applyBorder="1">
      <alignment vertical="center"/>
    </xf>
    <xf numFmtId="0" fontId="14" fillId="0" borderId="13" xfId="0" applyFont="1" applyBorder="1" applyAlignment="1">
      <alignment horizontal="distributed" vertical="center"/>
    </xf>
    <xf numFmtId="0" fontId="14" fillId="0" borderId="13" xfId="0" applyFont="1" applyBorder="1">
      <alignment vertical="center"/>
    </xf>
    <xf numFmtId="0" fontId="14" fillId="0" borderId="25" xfId="0" applyFont="1" applyBorder="1" applyAlignment="1">
      <alignment horizontal="distributed" vertical="center"/>
    </xf>
    <xf numFmtId="0" fontId="14" fillId="0" borderId="25" xfId="0" applyFont="1" applyBorder="1" applyAlignment="1">
      <alignment horizontal="left" vertical="center"/>
    </xf>
    <xf numFmtId="0" fontId="14" fillId="0" borderId="8" xfId="0" applyFont="1" applyBorder="1">
      <alignment vertical="center"/>
    </xf>
    <xf numFmtId="0" fontId="14" fillId="0" borderId="18" xfId="0" applyFont="1" applyBorder="1" applyAlignment="1">
      <alignment horizontal="distributed" vertical="center"/>
    </xf>
    <xf numFmtId="0" fontId="18" fillId="0" borderId="0" xfId="0" applyFont="1" applyAlignment="1">
      <alignment horizontal="distributed" vertical="center"/>
    </xf>
    <xf numFmtId="0" fontId="14" fillId="0" borderId="3" xfId="0" applyFont="1" applyBorder="1">
      <alignment vertical="center"/>
    </xf>
    <xf numFmtId="0" fontId="14" fillId="0" borderId="35" xfId="0" applyFont="1" applyBorder="1">
      <alignment vertical="center"/>
    </xf>
    <xf numFmtId="0" fontId="14" fillId="0" borderId="11" xfId="0" applyFont="1" applyBorder="1">
      <alignment vertical="center"/>
    </xf>
    <xf numFmtId="0" fontId="14" fillId="0" borderId="37" xfId="0" applyFont="1" applyBorder="1">
      <alignment vertical="center"/>
    </xf>
    <xf numFmtId="0" fontId="14" fillId="0" borderId="36" xfId="0" applyFont="1" applyBorder="1">
      <alignment vertical="center"/>
    </xf>
    <xf numFmtId="0" fontId="14" fillId="0" borderId="18" xfId="0" applyFont="1" applyBorder="1">
      <alignment vertical="center"/>
    </xf>
    <xf numFmtId="0" fontId="25" fillId="0" borderId="0" xfId="0" applyFont="1">
      <alignment vertical="center"/>
    </xf>
    <xf numFmtId="0" fontId="18" fillId="0" borderId="0" xfId="0" applyFont="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right" vertical="center"/>
    </xf>
    <xf numFmtId="49" fontId="14" fillId="0" borderId="0" xfId="0" applyNumberFormat="1" applyFont="1">
      <alignment vertical="center"/>
    </xf>
    <xf numFmtId="0" fontId="26" fillId="0" borderId="0" xfId="0" applyFont="1">
      <alignment vertical="center"/>
    </xf>
    <xf numFmtId="0" fontId="26" fillId="0" borderId="0" xfId="0" applyFont="1" applyAlignment="1">
      <alignment horizontal="distributed" vertical="center"/>
    </xf>
    <xf numFmtId="0" fontId="14" fillId="0" borderId="0" xfId="0" applyFont="1" applyAlignment="1">
      <alignment horizontal="center" vertical="top"/>
    </xf>
    <xf numFmtId="0" fontId="29" fillId="0" borderId="0" xfId="0" applyFont="1">
      <alignment vertical="center"/>
    </xf>
    <xf numFmtId="0" fontId="29" fillId="0" borderId="0" xfId="0" applyFont="1" applyAlignment="1">
      <alignment horizontal="distributed"/>
    </xf>
    <xf numFmtId="0" fontId="30" fillId="0" borderId="0" xfId="0" applyFont="1" applyAlignment="1">
      <alignment horizontal="center" vertical="top"/>
    </xf>
    <xf numFmtId="0" fontId="29" fillId="0" borderId="3" xfId="0" applyFont="1" applyBorder="1">
      <alignment vertical="center"/>
    </xf>
    <xf numFmtId="0" fontId="31" fillId="0" borderId="0" xfId="0" applyFont="1">
      <alignment vertical="center"/>
    </xf>
    <xf numFmtId="0" fontId="29" fillId="0" borderId="0" xfId="0" applyFont="1" applyAlignment="1">
      <alignment horizontal="distributed" vertical="center"/>
    </xf>
    <xf numFmtId="0" fontId="29" fillId="0" borderId="0" xfId="0" applyFont="1" applyAlignment="1">
      <alignment horizontal="left" vertical="center"/>
    </xf>
    <xf numFmtId="177" fontId="14" fillId="0" borderId="0" xfId="0" applyNumberFormat="1" applyFont="1">
      <alignment vertical="center"/>
    </xf>
    <xf numFmtId="177" fontId="15" fillId="0" borderId="0" xfId="0" applyNumberFormat="1" applyFont="1">
      <alignment vertical="center"/>
    </xf>
    <xf numFmtId="0" fontId="16" fillId="0" borderId="0" xfId="0" applyFont="1" applyAlignment="1">
      <alignment horizontal="center" vertical="center"/>
    </xf>
    <xf numFmtId="0" fontId="16" fillId="0" borderId="0" xfId="0" applyFont="1" applyAlignment="1">
      <alignment vertical="top"/>
    </xf>
    <xf numFmtId="0" fontId="18" fillId="0" borderId="0" xfId="0" applyFont="1" applyAlignment="1">
      <alignment horizontal="distributed"/>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4" fillId="0" borderId="0" xfId="0" applyFont="1" applyAlignment="1">
      <alignment vertical="justify" wrapText="1"/>
    </xf>
    <xf numFmtId="0" fontId="14" fillId="0" borderId="0" xfId="0" applyFont="1" applyAlignment="1">
      <alignment wrapText="1"/>
    </xf>
    <xf numFmtId="0" fontId="14" fillId="0" borderId="0" xfId="0" applyFont="1" applyAlignment="1">
      <alignment vertical="top" wrapText="1"/>
    </xf>
    <xf numFmtId="0" fontId="14" fillId="0" borderId="33" xfId="0" applyFont="1" applyBorder="1" applyAlignment="1">
      <alignment horizontal="distributed" vertical="center"/>
    </xf>
    <xf numFmtId="0" fontId="14" fillId="0" borderId="3" xfId="0" applyFont="1" applyBorder="1" applyAlignment="1">
      <alignment horizontal="distributed" vertical="center"/>
    </xf>
    <xf numFmtId="0" fontId="14" fillId="0" borderId="0" xfId="0" applyFont="1" applyAlignment="1">
      <alignment vertical="distributed" wrapText="1"/>
    </xf>
    <xf numFmtId="0" fontId="14" fillId="0" borderId="0" xfId="0" applyFont="1" applyAlignment="1">
      <alignment horizontal="left" vertical="distributed" wrapText="1"/>
    </xf>
    <xf numFmtId="0" fontId="14" fillId="0" borderId="0" xfId="0" applyFont="1" applyAlignment="1">
      <alignment horizontal="distributed" vertical="distributed" wrapText="1"/>
    </xf>
    <xf numFmtId="0" fontId="14" fillId="0" borderId="0" xfId="0" applyFont="1" applyAlignment="1">
      <alignment horizontal="center" vertical="distributed" wrapText="1"/>
    </xf>
    <xf numFmtId="0" fontId="18" fillId="0" borderId="3" xfId="0" applyFont="1" applyBorder="1" applyAlignment="1">
      <alignment horizontal="distributed" vertical="center"/>
    </xf>
    <xf numFmtId="0" fontId="14" fillId="0" borderId="11" xfId="0" applyFont="1" applyBorder="1" applyAlignment="1">
      <alignment horizontal="distributed" vertical="center"/>
    </xf>
    <xf numFmtId="0" fontId="14" fillId="0" borderId="11" xfId="0" applyFont="1" applyBorder="1" applyAlignment="1">
      <alignment horizontal="center" vertical="center"/>
    </xf>
    <xf numFmtId="0" fontId="18" fillId="0" borderId="2" xfId="0" applyFont="1" applyBorder="1" applyAlignment="1">
      <alignment horizontal="left" vertical="center"/>
    </xf>
    <xf numFmtId="0" fontId="29" fillId="0" borderId="3" xfId="0" applyFont="1" applyBorder="1" applyAlignment="1">
      <alignment horizontal="distributed" vertical="center"/>
    </xf>
    <xf numFmtId="0" fontId="14" fillId="0" borderId="1" xfId="0" applyFont="1" applyBorder="1">
      <alignment vertical="center"/>
    </xf>
    <xf numFmtId="0" fontId="14" fillId="0" borderId="25" xfId="0" applyFont="1" applyBorder="1">
      <alignment vertical="center"/>
    </xf>
    <xf numFmtId="0" fontId="37" fillId="0" borderId="0" xfId="0" applyFont="1">
      <alignment vertical="center"/>
    </xf>
    <xf numFmtId="0" fontId="42" fillId="0" borderId="0" xfId="0" applyFont="1">
      <alignment vertical="center"/>
    </xf>
    <xf numFmtId="0" fontId="9" fillId="0" borderId="0" xfId="0" applyFont="1" applyAlignment="1">
      <alignment horizontal="left" vertical="center"/>
    </xf>
    <xf numFmtId="0" fontId="5" fillId="0" borderId="0" xfId="0" applyFont="1" applyAlignment="1">
      <alignment horizontal="distributed" vertical="center"/>
    </xf>
    <xf numFmtId="0" fontId="9" fillId="0" borderId="0" xfId="0" applyFont="1" applyAlignment="1">
      <alignment horizontal="distributed" vertical="center"/>
    </xf>
    <xf numFmtId="0" fontId="9" fillId="0" borderId="0" xfId="0" applyFont="1" applyAlignment="1">
      <alignment horizontal="distributed"/>
    </xf>
    <xf numFmtId="0" fontId="44" fillId="0" borderId="0" xfId="0" applyFont="1" applyAlignment="1">
      <alignment horizontal="center" vertical="top"/>
    </xf>
    <xf numFmtId="0" fontId="14" fillId="0" borderId="38" xfId="0" applyFont="1" applyBorder="1">
      <alignment vertical="center"/>
    </xf>
    <xf numFmtId="0" fontId="14" fillId="0" borderId="39" xfId="0" applyFont="1" applyBorder="1">
      <alignment vertical="center"/>
    </xf>
    <xf numFmtId="0" fontId="5" fillId="0" borderId="39" xfId="0" applyFont="1" applyBorder="1" applyAlignment="1">
      <alignment horizontal="distributed" vertical="center"/>
    </xf>
    <xf numFmtId="0" fontId="9" fillId="0" borderId="39" xfId="0" applyFont="1" applyBorder="1">
      <alignment vertical="center"/>
    </xf>
    <xf numFmtId="0" fontId="9" fillId="0" borderId="39" xfId="0" applyFont="1" applyBorder="1" applyAlignment="1">
      <alignment horizontal="distributed"/>
    </xf>
    <xf numFmtId="0" fontId="44" fillId="0" borderId="39" xfId="0" applyFont="1" applyBorder="1" applyAlignment="1">
      <alignment horizontal="center" vertical="top"/>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0" fontId="14" fillId="3" borderId="1" xfId="0" applyFont="1" applyFill="1" applyBorder="1">
      <alignment vertical="center"/>
    </xf>
    <xf numFmtId="0" fontId="14" fillId="3" borderId="2" xfId="0" applyFont="1" applyFill="1" applyBorder="1" applyAlignment="1">
      <alignment horizontal="distributed" vertical="center"/>
    </xf>
    <xf numFmtId="0" fontId="14" fillId="3" borderId="4" xfId="0" applyFont="1" applyFill="1" applyBorder="1" applyAlignment="1">
      <alignment horizontal="distributed" vertical="center"/>
    </xf>
    <xf numFmtId="0" fontId="14" fillId="3" borderId="2" xfId="0" applyFont="1" applyFill="1" applyBorder="1" applyAlignment="1">
      <alignment horizontal="center" vertical="center"/>
    </xf>
    <xf numFmtId="0" fontId="14" fillId="0" borderId="2" xfId="0" applyFont="1" applyBorder="1" applyAlignment="1">
      <alignment horizontal="center" vertical="center"/>
    </xf>
    <xf numFmtId="0" fontId="14" fillId="0" borderId="10" xfId="0" applyFont="1" applyBorder="1" applyAlignment="1">
      <alignment horizontal="center" vertical="center"/>
    </xf>
    <xf numFmtId="0" fontId="14" fillId="0" borderId="2" xfId="0" applyFont="1" applyBorder="1" applyAlignment="1">
      <alignment horizontal="distributed" vertical="center"/>
    </xf>
    <xf numFmtId="0" fontId="14" fillId="0" borderId="3" xfId="0" applyFont="1" applyBorder="1" applyAlignment="1">
      <alignment horizontal="distributed" vertical="center"/>
    </xf>
    <xf numFmtId="0" fontId="14" fillId="3" borderId="12" xfId="0" applyFont="1" applyFill="1" applyBorder="1" applyAlignment="1">
      <alignment horizontal="distributed" vertical="center"/>
    </xf>
    <xf numFmtId="0" fontId="14" fillId="3" borderId="1" xfId="0" applyFont="1" applyFill="1" applyBorder="1" applyAlignment="1">
      <alignment horizontal="distributed" vertical="center"/>
    </xf>
    <xf numFmtId="0" fontId="14" fillId="0" borderId="23" xfId="0" applyFont="1" applyBorder="1" applyAlignment="1">
      <alignment horizontal="distributed" vertical="center"/>
    </xf>
    <xf numFmtId="0" fontId="14" fillId="0" borderId="24" xfId="0" applyFont="1" applyBorder="1" applyAlignment="1">
      <alignment horizontal="distributed" vertical="center"/>
    </xf>
    <xf numFmtId="0" fontId="14" fillId="0" borderId="24" xfId="0" applyFont="1" applyBorder="1" applyAlignment="1">
      <alignment horizontal="center" vertical="center"/>
    </xf>
    <xf numFmtId="0" fontId="14" fillId="0" borderId="23" xfId="0" applyFont="1" applyBorder="1" applyAlignment="1">
      <alignment horizontal="right" vertical="center"/>
    </xf>
    <xf numFmtId="0" fontId="14" fillId="0" borderId="24" xfId="0" applyFont="1" applyBorder="1" applyAlignment="1">
      <alignment horizontal="right" vertical="center"/>
    </xf>
    <xf numFmtId="0" fontId="14" fillId="0" borderId="3" xfId="0" applyFont="1" applyBorder="1" applyAlignment="1">
      <alignment horizontal="right" vertical="center"/>
    </xf>
    <xf numFmtId="0" fontId="14" fillId="0" borderId="1" xfId="0" applyFont="1" applyBorder="1" applyAlignment="1">
      <alignment horizontal="distributed" vertical="center"/>
    </xf>
    <xf numFmtId="0" fontId="14" fillId="0" borderId="11" xfId="0" applyFont="1" applyBorder="1" applyAlignment="1">
      <alignment horizontal="center" vertical="center"/>
    </xf>
    <xf numFmtId="0" fontId="14" fillId="0" borderId="7" xfId="0" applyFont="1" applyBorder="1" applyAlignment="1">
      <alignment horizontal="left" vertical="center"/>
    </xf>
    <xf numFmtId="0" fontId="14" fillId="0" borderId="1"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8" fillId="0" borderId="3" xfId="0" applyFont="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8" fillId="0" borderId="4" xfId="0" applyFont="1" applyBorder="1" applyAlignment="1">
      <alignment horizontal="center" vertical="center"/>
    </xf>
    <xf numFmtId="0" fontId="14" fillId="0" borderId="12" xfId="0" applyFont="1" applyBorder="1" applyAlignment="1">
      <alignment horizontal="distributed" vertical="center"/>
    </xf>
    <xf numFmtId="0" fontId="18" fillId="0" borderId="1" xfId="0" applyFont="1" applyBorder="1" applyAlignment="1">
      <alignment horizontal="distributed" vertical="center"/>
    </xf>
    <xf numFmtId="0" fontId="18" fillId="0" borderId="2" xfId="0" applyFont="1" applyBorder="1" applyAlignment="1">
      <alignment horizontal="distributed" vertical="center"/>
    </xf>
    <xf numFmtId="0" fontId="14" fillId="0" borderId="3" xfId="0" applyFont="1" applyBorder="1" applyAlignment="1">
      <alignment horizontal="center" vertical="center"/>
    </xf>
    <xf numFmtId="0" fontId="14" fillId="0" borderId="4" xfId="0" applyFont="1" applyBorder="1" applyAlignment="1">
      <alignment horizontal="distributed" vertical="center"/>
    </xf>
    <xf numFmtId="0" fontId="14" fillId="0" borderId="2"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1" xfId="0" applyFont="1" applyBorder="1" applyAlignment="1">
      <alignment horizontal="left" vertical="center"/>
    </xf>
    <xf numFmtId="0" fontId="14" fillId="0" borderId="23" xfId="0" applyFont="1" applyBorder="1" applyAlignment="1">
      <alignment horizontal="center"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4" fillId="0" borderId="11" xfId="0" applyFont="1" applyBorder="1" applyAlignment="1">
      <alignment horizontal="right" vertical="center"/>
    </xf>
    <xf numFmtId="0" fontId="14" fillId="0" borderId="4" xfId="0" applyFont="1" applyBorder="1" applyAlignment="1">
      <alignment horizontal="left" vertical="center"/>
    </xf>
    <xf numFmtId="0" fontId="14" fillId="3" borderId="2" xfId="0" applyFont="1" applyFill="1" applyBorder="1" applyAlignment="1">
      <alignment horizontal="distributed" vertical="center"/>
    </xf>
    <xf numFmtId="0" fontId="14" fillId="3" borderId="3" xfId="0" applyFont="1" applyFill="1" applyBorder="1" applyAlignment="1">
      <alignment horizontal="distributed" vertical="center"/>
    </xf>
    <xf numFmtId="49" fontId="14" fillId="3" borderId="1" xfId="0" applyNumberFormat="1" applyFont="1" applyFill="1" applyBorder="1" applyAlignment="1">
      <alignment horizontal="distributed" vertical="center"/>
    </xf>
    <xf numFmtId="0" fontId="8" fillId="0" borderId="0" xfId="0" applyFont="1" applyAlignment="1">
      <alignment horizontal="center"/>
    </xf>
    <xf numFmtId="0" fontId="9" fillId="0" borderId="0" xfId="0" applyFont="1" applyAlignment="1">
      <alignment horizontal="center" vertical="center"/>
    </xf>
    <xf numFmtId="0" fontId="5" fillId="0" borderId="0" xfId="0" applyFont="1" applyAlignment="1">
      <alignment horizontal="right"/>
    </xf>
    <xf numFmtId="0" fontId="5" fillId="0" borderId="0" xfId="0" applyFont="1" applyAlignment="1">
      <alignment horizontal="left"/>
    </xf>
    <xf numFmtId="0" fontId="21" fillId="0" borderId="0" xfId="0" applyFont="1" applyAlignment="1">
      <alignment horizontal="center" vertical="top"/>
    </xf>
    <xf numFmtId="0" fontId="22" fillId="0" borderId="0" xfId="0" applyFont="1" applyAlignment="1">
      <alignment horizontal="right" vertical="top"/>
    </xf>
    <xf numFmtId="0" fontId="22" fillId="0" borderId="0" xfId="0" applyFont="1" applyAlignment="1">
      <alignment horizontal="left" vertical="top"/>
    </xf>
    <xf numFmtId="0" fontId="14" fillId="3" borderId="1" xfId="0" applyFont="1" applyFill="1" applyBorder="1" applyAlignment="1">
      <alignment horizontal="right" vertical="center"/>
    </xf>
    <xf numFmtId="0" fontId="18" fillId="0" borderId="1" xfId="0" applyFont="1" applyBorder="1" applyAlignment="1">
      <alignment horizontal="left" vertical="center"/>
    </xf>
    <xf numFmtId="49" fontId="14" fillId="2" borderId="1" xfId="0" applyNumberFormat="1" applyFont="1" applyFill="1" applyBorder="1" applyAlignment="1">
      <alignment horizontal="distributed" vertical="center"/>
    </xf>
    <xf numFmtId="0" fontId="14" fillId="2" borderId="1" xfId="0" applyFont="1" applyFill="1" applyBorder="1" applyAlignment="1">
      <alignment horizontal="distributed" vertical="center"/>
    </xf>
    <xf numFmtId="0" fontId="14" fillId="3" borderId="1" xfId="0" applyFont="1" applyFill="1" applyBorder="1" applyAlignment="1">
      <alignment horizontal="left" vertical="center"/>
    </xf>
    <xf numFmtId="0" fontId="14" fillId="0" borderId="30" xfId="0" applyFont="1" applyBorder="1" applyAlignment="1">
      <alignment horizontal="center" vertical="center"/>
    </xf>
    <xf numFmtId="0" fontId="14" fillId="0" borderId="16" xfId="0" applyFont="1" applyBorder="1" applyAlignment="1">
      <alignment horizontal="distributed" vertical="center"/>
    </xf>
    <xf numFmtId="0" fontId="14" fillId="0" borderId="17" xfId="0" applyFont="1" applyBorder="1" applyAlignment="1">
      <alignment horizontal="distributed" vertical="center"/>
    </xf>
    <xf numFmtId="0" fontId="14" fillId="0" borderId="2" xfId="0" applyFont="1" applyBorder="1" applyAlignment="1">
      <alignment horizontal="right" vertical="center"/>
    </xf>
    <xf numFmtId="0" fontId="14" fillId="0" borderId="19" xfId="0" applyFont="1" applyBorder="1" applyAlignment="1">
      <alignment horizontal="left" vertical="center"/>
    </xf>
    <xf numFmtId="0" fontId="12" fillId="0" borderId="0" xfId="0" applyFont="1" applyAlignment="1">
      <alignment horizontal="right" vertical="center"/>
    </xf>
    <xf numFmtId="0" fontId="12" fillId="0" borderId="0" xfId="0" applyFont="1" applyAlignment="1">
      <alignment horizontal="left" vertical="center"/>
    </xf>
    <xf numFmtId="0" fontId="14" fillId="0" borderId="23" xfId="0" applyFont="1" applyBorder="1" applyAlignment="1">
      <alignment horizontal="left"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13" xfId="0" applyFont="1" applyBorder="1" applyAlignment="1">
      <alignment horizontal="left" vertical="center"/>
    </xf>
    <xf numFmtId="0" fontId="18" fillId="0" borderId="30" xfId="0" applyFont="1" applyBorder="1" applyAlignment="1">
      <alignment horizontal="left" vertical="center"/>
    </xf>
    <xf numFmtId="0" fontId="14" fillId="0" borderId="17" xfId="0" applyFont="1" applyBorder="1" applyAlignment="1">
      <alignment horizontal="center" vertical="center"/>
    </xf>
    <xf numFmtId="0" fontId="18" fillId="0" borderId="2" xfId="0" applyFont="1" applyBorder="1" applyAlignment="1">
      <alignment horizontal="right" vertical="center"/>
    </xf>
    <xf numFmtId="0" fontId="18" fillId="0" borderId="3" xfId="0" applyFont="1" applyBorder="1" applyAlignment="1">
      <alignment horizontal="righ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14" fillId="0" borderId="5" xfId="0" applyFont="1" applyBorder="1" applyAlignment="1">
      <alignment horizontal="distributed"/>
    </xf>
    <xf numFmtId="0" fontId="14" fillId="0" borderId="5" xfId="0" applyFont="1" applyBorder="1" applyAlignment="1">
      <alignment horizontal="distributed" vertical="center"/>
    </xf>
    <xf numFmtId="0" fontId="16" fillId="0" borderId="6" xfId="0" applyFont="1" applyBorder="1" applyAlignment="1">
      <alignment horizontal="center" vertical="top"/>
    </xf>
    <xf numFmtId="0" fontId="14" fillId="2" borderId="4" xfId="0" applyFont="1" applyFill="1" applyBorder="1" applyAlignment="1">
      <alignment horizontal="center" vertical="center"/>
    </xf>
    <xf numFmtId="0" fontId="15" fillId="0" borderId="1" xfId="0" applyFont="1" applyBorder="1" applyAlignment="1">
      <alignment horizontal="center" vertical="center"/>
    </xf>
    <xf numFmtId="0" fontId="15" fillId="0" borderId="5" xfId="0" applyFont="1" applyBorder="1" applyAlignment="1">
      <alignment horizontal="distributed" vertical="center"/>
    </xf>
    <xf numFmtId="0" fontId="15" fillId="0" borderId="5" xfId="0" applyFont="1" applyBorder="1" applyAlignment="1">
      <alignment horizontal="distributed"/>
    </xf>
    <xf numFmtId="0" fontId="17" fillId="0" borderId="6" xfId="0" applyFont="1" applyBorder="1" applyAlignment="1">
      <alignment horizontal="center" vertical="top"/>
    </xf>
    <xf numFmtId="0" fontId="14" fillId="2" borderId="2" xfId="0" applyFont="1" applyFill="1" applyBorder="1" applyAlignment="1">
      <alignment horizontal="left" vertical="center"/>
    </xf>
    <xf numFmtId="0" fontId="14" fillId="2" borderId="3" xfId="0" applyFont="1" applyFill="1" applyBorder="1" applyAlignment="1">
      <alignment horizontal="left" vertical="center"/>
    </xf>
    <xf numFmtId="0" fontId="14" fillId="7" borderId="2" xfId="0" applyFont="1" applyFill="1" applyBorder="1" applyAlignment="1">
      <alignment horizontal="left" vertical="center"/>
    </xf>
    <xf numFmtId="0" fontId="14" fillId="7" borderId="3" xfId="0" applyFont="1" applyFill="1" applyBorder="1" applyAlignment="1">
      <alignment horizontal="left" vertical="center"/>
    </xf>
    <xf numFmtId="0" fontId="14" fillId="7" borderId="4" xfId="0" applyFont="1" applyFill="1" applyBorder="1" applyAlignment="1">
      <alignment horizontal="left" vertical="center"/>
    </xf>
    <xf numFmtId="0" fontId="14" fillId="0" borderId="10" xfId="0" applyFont="1" applyBorder="1" applyAlignment="1">
      <alignment horizontal="distributed"/>
    </xf>
    <xf numFmtId="0" fontId="14" fillId="0" borderId="17" xfId="0" applyFont="1" applyBorder="1" applyAlignment="1">
      <alignment horizontal="left" vertical="center"/>
    </xf>
    <xf numFmtId="0" fontId="14" fillId="7" borderId="1" xfId="0" applyFont="1" applyFill="1" applyBorder="1" applyAlignment="1">
      <alignment horizontal="left" vertical="center"/>
    </xf>
    <xf numFmtId="0" fontId="16" fillId="0" borderId="21" xfId="0" applyFont="1" applyBorder="1" applyAlignment="1">
      <alignment horizontal="center" vertical="top"/>
    </xf>
    <xf numFmtId="0" fontId="16" fillId="0" borderId="14" xfId="0" applyFont="1" applyBorder="1" applyAlignment="1">
      <alignment horizontal="center" vertical="top"/>
    </xf>
    <xf numFmtId="0" fontId="18" fillId="0" borderId="10" xfId="0" applyFont="1" applyBorder="1" applyAlignment="1">
      <alignment horizontal="left" vertical="center"/>
    </xf>
    <xf numFmtId="0" fontId="18" fillId="0" borderId="11" xfId="0" applyFont="1" applyBorder="1" applyAlignment="1">
      <alignment horizontal="left" vertical="center"/>
    </xf>
    <xf numFmtId="0" fontId="14" fillId="0" borderId="10" xfId="0" applyFont="1" applyBorder="1" applyAlignment="1">
      <alignment horizontal="center"/>
    </xf>
    <xf numFmtId="0" fontId="14" fillId="0" borderId="11" xfId="0" applyFont="1" applyBorder="1" applyAlignment="1">
      <alignment horizontal="center"/>
    </xf>
    <xf numFmtId="0" fontId="12" fillId="0" borderId="0" xfId="0" applyFont="1" applyAlignment="1">
      <alignment horizontal="center" vertical="center"/>
    </xf>
    <xf numFmtId="0" fontId="24"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14" fillId="2" borderId="4" xfId="0" applyFont="1" applyFill="1" applyBorder="1" applyAlignment="1">
      <alignment horizontal="left" vertical="center"/>
    </xf>
    <xf numFmtId="0" fontId="14" fillId="0" borderId="10" xfId="0" applyFont="1" applyBorder="1" applyAlignment="1">
      <alignment horizontal="center" vertical="center"/>
    </xf>
    <xf numFmtId="0" fontId="14" fillId="0" borderId="13" xfId="0" applyFont="1" applyBorder="1" applyAlignment="1">
      <alignment horizontal="center" vertical="center"/>
    </xf>
    <xf numFmtId="0" fontId="16" fillId="0" borderId="22" xfId="0" applyFont="1" applyBorder="1" applyAlignment="1">
      <alignment horizontal="center" vertical="top"/>
    </xf>
    <xf numFmtId="0" fontId="14" fillId="0" borderId="11" xfId="0" applyFont="1" applyBorder="1" applyAlignment="1">
      <alignment horizontal="distributed"/>
    </xf>
    <xf numFmtId="0" fontId="14" fillId="0" borderId="13" xfId="0" applyFont="1" applyBorder="1" applyAlignment="1">
      <alignment horizontal="distributed"/>
    </xf>
    <xf numFmtId="0" fontId="18" fillId="0" borderId="11" xfId="0" applyFont="1" applyBorder="1" applyAlignment="1">
      <alignment horizontal="center" vertical="center"/>
    </xf>
    <xf numFmtId="0" fontId="14" fillId="8" borderId="1" xfId="0" applyFont="1" applyFill="1" applyBorder="1" applyAlignment="1">
      <alignment horizontal="center" vertical="center"/>
    </xf>
    <xf numFmtId="0" fontId="15" fillId="0" borderId="1" xfId="0" applyFont="1" applyBorder="1" applyAlignment="1">
      <alignment horizontal="left" vertical="center"/>
    </xf>
    <xf numFmtId="0" fontId="18" fillId="0" borderId="3" xfId="0" applyFont="1" applyBorder="1" applyAlignment="1">
      <alignment horizontal="distributed" vertical="center"/>
    </xf>
    <xf numFmtId="0" fontId="18" fillId="0" borderId="4" xfId="0" applyFont="1" applyBorder="1" applyAlignment="1">
      <alignment horizontal="distributed" vertical="center"/>
    </xf>
    <xf numFmtId="0" fontId="18" fillId="0" borderId="2" xfId="0" applyFont="1" applyBorder="1" applyAlignment="1">
      <alignment horizontal="center" vertical="center"/>
    </xf>
    <xf numFmtId="0" fontId="14" fillId="0" borderId="26" xfId="0" applyFont="1" applyBorder="1" applyAlignment="1">
      <alignment horizontal="distributed"/>
    </xf>
    <xf numFmtId="0" fontId="14" fillId="0" borderId="26" xfId="0" applyFont="1" applyBorder="1" applyAlignment="1">
      <alignment horizontal="distributed" vertical="center"/>
    </xf>
    <xf numFmtId="0" fontId="14" fillId="0" borderId="19" xfId="0" applyFont="1" applyBorder="1" applyAlignment="1">
      <alignment horizontal="center" vertical="center"/>
    </xf>
    <xf numFmtId="0" fontId="15" fillId="0" borderId="19" xfId="0" applyFont="1" applyBorder="1" applyAlignment="1">
      <alignment horizontal="center" vertical="center"/>
    </xf>
    <xf numFmtId="0" fontId="15" fillId="0" borderId="19"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4" xfId="0" applyFont="1" applyBorder="1" applyAlignment="1">
      <alignment horizontal="left" vertical="center"/>
    </xf>
    <xf numFmtId="0" fontId="15" fillId="0" borderId="7" xfId="0" applyFont="1" applyBorder="1" applyAlignment="1">
      <alignment horizontal="left" vertical="center"/>
    </xf>
    <xf numFmtId="0" fontId="37" fillId="0" borderId="7" xfId="0" applyFont="1" applyBorder="1" applyAlignment="1">
      <alignment horizontal="left" vertical="center"/>
    </xf>
    <xf numFmtId="0" fontId="15" fillId="0" borderId="7" xfId="0" applyFont="1" applyBorder="1" applyAlignment="1">
      <alignment horizontal="center" vertical="center"/>
    </xf>
    <xf numFmtId="0" fontId="14" fillId="3" borderId="1" xfId="0" applyFont="1" applyFill="1" applyBorder="1" applyAlignment="1">
      <alignment horizontal="center" vertical="center"/>
    </xf>
    <xf numFmtId="0" fontId="37" fillId="0" borderId="1" xfId="0" applyFont="1" applyBorder="1" applyAlignment="1">
      <alignment horizontal="left" vertical="center"/>
    </xf>
    <xf numFmtId="0" fontId="14" fillId="8" borderId="1" xfId="0" applyFont="1" applyFill="1" applyBorder="1" applyAlignment="1">
      <alignment horizontal="left" vertical="center"/>
    </xf>
    <xf numFmtId="0" fontId="15" fillId="3" borderId="1" xfId="0" applyFont="1" applyFill="1" applyBorder="1" applyAlignment="1">
      <alignment horizontal="left" vertical="center"/>
    </xf>
    <xf numFmtId="0" fontId="15" fillId="2" borderId="1" xfId="0" applyFont="1" applyFill="1" applyBorder="1" applyAlignment="1">
      <alignment horizontal="center" vertical="center"/>
    </xf>
    <xf numFmtId="0" fontId="15" fillId="3" borderId="1" xfId="0" applyFont="1" applyFill="1" applyBorder="1" applyAlignment="1">
      <alignment horizontal="center" vertical="center"/>
    </xf>
    <xf numFmtId="0" fontId="14" fillId="3" borderId="19" xfId="0" applyFont="1" applyFill="1" applyBorder="1" applyAlignment="1">
      <alignment horizontal="center" vertical="center"/>
    </xf>
    <xf numFmtId="0" fontId="18" fillId="0" borderId="1" xfId="0" applyFont="1" applyBorder="1" applyAlignment="1">
      <alignment horizontal="center" vertical="center"/>
    </xf>
    <xf numFmtId="0" fontId="14" fillId="3" borderId="19" xfId="0" applyFont="1" applyFill="1" applyBorder="1" applyAlignment="1">
      <alignment horizontal="left" vertical="center"/>
    </xf>
    <xf numFmtId="0" fontId="15" fillId="3" borderId="19" xfId="0" applyFont="1" applyFill="1" applyBorder="1" applyAlignment="1">
      <alignment horizontal="center" vertical="center"/>
    </xf>
    <xf numFmtId="0" fontId="14" fillId="0" borderId="16" xfId="0" applyFont="1" applyBorder="1" applyAlignment="1">
      <alignment horizontal="left" vertical="center"/>
    </xf>
    <xf numFmtId="0" fontId="14" fillId="0" borderId="18" xfId="0" applyFont="1" applyBorder="1" applyAlignment="1">
      <alignment horizontal="lef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8" borderId="23" xfId="0" applyFont="1" applyFill="1" applyBorder="1" applyAlignment="1">
      <alignment horizontal="left" vertical="center"/>
    </xf>
    <xf numFmtId="0" fontId="14" fillId="8" borderId="24" xfId="0" applyFont="1" applyFill="1" applyBorder="1" applyAlignment="1">
      <alignment horizontal="left" vertical="center"/>
    </xf>
    <xf numFmtId="0" fontId="14" fillId="8" borderId="25" xfId="0" applyFont="1" applyFill="1" applyBorder="1" applyAlignment="1">
      <alignment horizontal="left" vertical="center"/>
    </xf>
    <xf numFmtId="0" fontId="14" fillId="3" borderId="23" xfId="0" applyFont="1" applyFill="1" applyBorder="1" applyAlignment="1">
      <alignment horizontal="left" vertical="center"/>
    </xf>
    <xf numFmtId="0" fontId="14" fillId="3" borderId="24" xfId="0" applyFont="1" applyFill="1" applyBorder="1" applyAlignment="1">
      <alignment horizontal="left" vertical="center"/>
    </xf>
    <xf numFmtId="0" fontId="14" fillId="3" borderId="25" xfId="0" applyFont="1" applyFill="1" applyBorder="1" applyAlignment="1">
      <alignment horizontal="left" vertical="center"/>
    </xf>
    <xf numFmtId="49" fontId="25" fillId="0" borderId="1" xfId="0" applyNumberFormat="1" applyFont="1" applyBorder="1" applyAlignment="1">
      <alignment horizontal="left" vertical="center"/>
    </xf>
    <xf numFmtId="0" fontId="14" fillId="2" borderId="1" xfId="0" applyFont="1" applyFill="1" applyBorder="1" applyAlignment="1">
      <alignment horizontal="left" vertical="center"/>
    </xf>
    <xf numFmtId="0" fontId="14" fillId="0" borderId="7" xfId="0" applyFont="1" applyBorder="1" applyAlignment="1">
      <alignment horizontal="center" vertical="center"/>
    </xf>
    <xf numFmtId="0" fontId="15" fillId="2" borderId="1" xfId="0" applyFont="1" applyFill="1" applyBorder="1" applyAlignment="1">
      <alignment horizontal="left" vertical="center"/>
    </xf>
    <xf numFmtId="0" fontId="14" fillId="6" borderId="5" xfId="0" applyFont="1" applyFill="1" applyBorder="1" applyAlignment="1">
      <alignment horizontal="distributed"/>
    </xf>
    <xf numFmtId="0" fontId="16" fillId="6" borderId="26" xfId="0" applyFont="1" applyFill="1" applyBorder="1" applyAlignment="1">
      <alignment horizontal="center" vertical="top"/>
    </xf>
    <xf numFmtId="0" fontId="14" fillId="6" borderId="10" xfId="0" applyFont="1" applyFill="1" applyBorder="1" applyAlignment="1">
      <alignment horizontal="distributed"/>
    </xf>
    <xf numFmtId="0" fontId="14" fillId="6" borderId="11" xfId="0" applyFont="1" applyFill="1" applyBorder="1" applyAlignment="1">
      <alignment horizontal="distributed"/>
    </xf>
    <xf numFmtId="0" fontId="14" fillId="6" borderId="13" xfId="0" applyFont="1" applyFill="1" applyBorder="1" applyAlignment="1">
      <alignment horizontal="distributed"/>
    </xf>
    <xf numFmtId="0" fontId="15" fillId="6" borderId="10" xfId="0" applyFont="1" applyFill="1" applyBorder="1" applyAlignment="1">
      <alignment horizontal="distributed"/>
    </xf>
    <xf numFmtId="0" fontId="15" fillId="6" borderId="11" xfId="0" applyFont="1" applyFill="1" applyBorder="1" applyAlignment="1">
      <alignment horizontal="distributed"/>
    </xf>
    <xf numFmtId="0" fontId="15" fillId="6" borderId="13" xfId="0" applyFont="1" applyFill="1" applyBorder="1" applyAlignment="1">
      <alignment horizontal="distributed"/>
    </xf>
    <xf numFmtId="0" fontId="18" fillId="0" borderId="10" xfId="0" applyFont="1" applyBorder="1" applyAlignment="1">
      <alignment horizontal="center" vertical="center"/>
    </xf>
    <xf numFmtId="0" fontId="15" fillId="6" borderId="5" xfId="0" applyFont="1" applyFill="1" applyBorder="1" applyAlignment="1">
      <alignment horizontal="distributed"/>
    </xf>
    <xf numFmtId="0" fontId="17" fillId="6" borderId="26" xfId="0" applyFont="1" applyFill="1" applyBorder="1" applyAlignment="1">
      <alignment horizontal="center" vertical="top"/>
    </xf>
    <xf numFmtId="0" fontId="16" fillId="6" borderId="8" xfId="0" applyFont="1" applyFill="1" applyBorder="1" applyAlignment="1">
      <alignment horizontal="center" vertical="top"/>
    </xf>
    <xf numFmtId="0" fontId="16" fillId="6" borderId="0" xfId="0" applyFont="1" applyFill="1" applyAlignment="1">
      <alignment horizontal="center" vertical="top"/>
    </xf>
    <xf numFmtId="0" fontId="16" fillId="6" borderId="15" xfId="0" applyFont="1" applyFill="1" applyBorder="1" applyAlignment="1">
      <alignment horizontal="center" vertical="top"/>
    </xf>
    <xf numFmtId="0" fontId="16" fillId="6" borderId="6" xfId="0" applyFont="1" applyFill="1" applyBorder="1" applyAlignment="1">
      <alignment horizontal="center" vertical="top"/>
    </xf>
    <xf numFmtId="0" fontId="24" fillId="0" borderId="17" xfId="0" applyFont="1" applyBorder="1" applyAlignment="1">
      <alignment horizontal="left" vertical="center"/>
    </xf>
    <xf numFmtId="0" fontId="24" fillId="0" borderId="3" xfId="0" applyFont="1" applyBorder="1" applyAlignment="1">
      <alignment horizontal="left"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17" fillId="6" borderId="6" xfId="0" applyFont="1" applyFill="1" applyBorder="1" applyAlignment="1">
      <alignment horizontal="center" vertical="top"/>
    </xf>
    <xf numFmtId="0" fontId="15" fillId="0" borderId="23" xfId="0" applyFont="1" applyBorder="1" applyAlignment="1">
      <alignment horizontal="left" vertical="center"/>
    </xf>
    <xf numFmtId="0" fontId="15" fillId="0" borderId="24" xfId="0" applyFont="1" applyBorder="1" applyAlignment="1">
      <alignment horizontal="left" vertical="center"/>
    </xf>
    <xf numFmtId="0" fontId="15" fillId="0" borderId="25" xfId="0" applyFont="1" applyBorder="1" applyAlignment="1">
      <alignment horizontal="left" vertical="center"/>
    </xf>
    <xf numFmtId="0" fontId="16" fillId="6" borderId="21" xfId="0" applyFont="1" applyFill="1" applyBorder="1" applyAlignment="1">
      <alignment horizontal="center" vertical="top"/>
    </xf>
    <xf numFmtId="0" fontId="16" fillId="6" borderId="14" xfId="0" applyFont="1" applyFill="1" applyBorder="1" applyAlignment="1">
      <alignment horizontal="center" vertical="top"/>
    </xf>
    <xf numFmtId="0" fontId="16" fillId="6" borderId="22" xfId="0" applyFont="1" applyFill="1" applyBorder="1" applyAlignment="1">
      <alignment horizontal="center" vertical="top"/>
    </xf>
    <xf numFmtId="0" fontId="17" fillId="6" borderId="21" xfId="0" applyFont="1" applyFill="1" applyBorder="1" applyAlignment="1">
      <alignment horizontal="center" vertical="top"/>
    </xf>
    <xf numFmtId="0" fontId="17" fillId="6" borderId="14" xfId="0" applyFont="1" applyFill="1" applyBorder="1" applyAlignment="1">
      <alignment horizontal="center" vertical="top"/>
    </xf>
    <xf numFmtId="0" fontId="17" fillId="6" borderId="22" xfId="0" applyFont="1" applyFill="1" applyBorder="1" applyAlignment="1">
      <alignment horizontal="center" vertical="top"/>
    </xf>
    <xf numFmtId="0" fontId="14" fillId="0" borderId="0" xfId="0" applyFont="1" applyAlignment="1">
      <alignment horizontal="left" vertical="center" wrapText="1"/>
    </xf>
    <xf numFmtId="0" fontId="14" fillId="0" borderId="0" xfId="0" applyFont="1" applyAlignment="1">
      <alignment horizontal="left" vertical="center"/>
    </xf>
    <xf numFmtId="49" fontId="14" fillId="0" borderId="0" xfId="0" applyNumberFormat="1" applyFont="1" applyAlignment="1">
      <alignment horizontal="left" vertical="center"/>
    </xf>
    <xf numFmtId="0" fontId="14" fillId="0" borderId="17" xfId="0" applyFont="1" applyBorder="1" applyAlignment="1">
      <alignment horizontal="distributed" vertical="center" indent="3"/>
    </xf>
    <xf numFmtId="49" fontId="14" fillId="0" borderId="11" xfId="0" applyNumberFormat="1" applyFont="1" applyBorder="1" applyAlignment="1">
      <alignment horizontal="left" vertical="center"/>
    </xf>
    <xf numFmtId="0" fontId="14" fillId="0" borderId="0" xfId="0" applyFont="1" applyAlignment="1">
      <alignment horizontal="left" vertical="top" wrapText="1"/>
    </xf>
    <xf numFmtId="0" fontId="8" fillId="0" borderId="0" xfId="0" applyFont="1" applyAlignment="1">
      <alignment horizontal="center" wrapText="1"/>
    </xf>
    <xf numFmtId="0" fontId="8" fillId="0" borderId="0" xfId="0" applyFont="1" applyAlignment="1">
      <alignment horizontal="center" vertical="top" wrapText="1"/>
    </xf>
    <xf numFmtId="0" fontId="43" fillId="0" borderId="0" xfId="0" applyFont="1" applyAlignment="1">
      <alignment horizontal="distributed"/>
    </xf>
    <xf numFmtId="0" fontId="14" fillId="0" borderId="0" xfId="0" applyFont="1" applyAlignment="1">
      <alignment horizontal="left" vertical="distributed" wrapText="1"/>
    </xf>
    <xf numFmtId="0" fontId="14" fillId="0" borderId="0" xfId="0" applyFont="1" applyAlignment="1">
      <alignment horizontal="center" vertical="distributed" wrapText="1"/>
    </xf>
    <xf numFmtId="0" fontId="14" fillId="0" borderId="0" xfId="0" applyFont="1" applyAlignment="1">
      <alignment horizontal="distributed" vertical="distributed" wrapText="1"/>
    </xf>
    <xf numFmtId="180" fontId="14" fillId="0" borderId="0" xfId="0" applyNumberFormat="1" applyFont="1" applyAlignment="1">
      <alignment horizontal="left" vertical="distributed" wrapText="1"/>
    </xf>
    <xf numFmtId="0" fontId="22" fillId="0" borderId="0" xfId="0" applyFont="1" applyAlignment="1">
      <alignment horizontal="right" vertical="top" wrapText="1"/>
    </xf>
    <xf numFmtId="0" fontId="14" fillId="0" borderId="0" xfId="0" applyFont="1" applyAlignment="1">
      <alignment horizontal="center" wrapText="1"/>
    </xf>
    <xf numFmtId="0" fontId="14" fillId="0" borderId="0" xfId="0" applyFont="1" applyAlignment="1">
      <alignment horizontal="center" vertical="top" wrapText="1"/>
    </xf>
    <xf numFmtId="0" fontId="14" fillId="0" borderId="0" xfId="0" applyFont="1" applyAlignment="1">
      <alignment horizontal="center" vertical="justify" wrapText="1"/>
    </xf>
    <xf numFmtId="0" fontId="14" fillId="0" borderId="20" xfId="0" applyFont="1" applyBorder="1" applyAlignment="1">
      <alignment horizontal="left" vertical="distributed" wrapText="1"/>
    </xf>
    <xf numFmtId="0" fontId="14" fillId="0" borderId="20" xfId="0" applyFont="1" applyBorder="1" applyAlignment="1">
      <alignment horizontal="distributed" vertical="distributed" wrapText="1"/>
    </xf>
    <xf numFmtId="0" fontId="14" fillId="0" borderId="20" xfId="0" applyFont="1" applyBorder="1" applyAlignment="1">
      <alignment horizontal="right" vertical="distributed" wrapText="1"/>
    </xf>
    <xf numFmtId="0" fontId="21" fillId="0" borderId="0" xfId="0" applyFont="1" applyAlignment="1">
      <alignment horizontal="center" vertical="top" wrapText="1"/>
    </xf>
    <xf numFmtId="0" fontId="5" fillId="0" borderId="0" xfId="0" applyFont="1" applyAlignment="1">
      <alignment horizontal="left" wrapText="1"/>
    </xf>
    <xf numFmtId="0" fontId="22" fillId="0" borderId="0" xfId="0" applyFont="1" applyAlignment="1">
      <alignment horizontal="left" vertical="top" wrapText="1"/>
    </xf>
    <xf numFmtId="0" fontId="5" fillId="0" borderId="0" xfId="0" applyFont="1" applyAlignment="1">
      <alignment horizontal="right" wrapText="1"/>
    </xf>
    <xf numFmtId="0" fontId="14" fillId="0" borderId="0" xfId="0" applyFont="1" applyAlignment="1">
      <alignment horizontal="right" vertical="distributed" wrapText="1"/>
    </xf>
    <xf numFmtId="0" fontId="14" fillId="2" borderId="0" xfId="0" applyFont="1" applyFill="1" applyAlignment="1">
      <alignment horizontal="left" vertical="distributed" wrapText="1"/>
    </xf>
    <xf numFmtId="0" fontId="14" fillId="0" borderId="10" xfId="0" applyFont="1" applyBorder="1" applyAlignment="1">
      <alignment horizontal="center" vertical="distributed" wrapText="1"/>
    </xf>
    <xf numFmtId="0" fontId="14" fillId="0" borderId="11" xfId="0" applyFont="1" applyBorder="1" applyAlignment="1">
      <alignment horizontal="center" vertical="distributed" wrapText="1"/>
    </xf>
    <xf numFmtId="0" fontId="14" fillId="0" borderId="13" xfId="0" applyFont="1" applyBorder="1" applyAlignment="1">
      <alignment horizontal="center" vertical="distributed" wrapText="1"/>
    </xf>
    <xf numFmtId="0" fontId="14" fillId="0" borderId="8" xfId="0" applyFont="1" applyBorder="1" applyAlignment="1">
      <alignment horizontal="center" vertical="distributed" wrapText="1"/>
    </xf>
    <xf numFmtId="0" fontId="14" fillId="0" borderId="15" xfId="0" applyFont="1" applyBorder="1" applyAlignment="1">
      <alignment horizontal="center" vertical="distributed" wrapText="1"/>
    </xf>
    <xf numFmtId="0" fontId="14" fillId="0" borderId="16" xfId="0" applyFont="1" applyBorder="1" applyAlignment="1">
      <alignment horizontal="center" vertical="distributed" wrapText="1"/>
    </xf>
    <xf numFmtId="0" fontId="14" fillId="0" borderId="17" xfId="0" applyFont="1" applyBorder="1" applyAlignment="1">
      <alignment horizontal="center" vertical="distributed" wrapText="1"/>
    </xf>
    <xf numFmtId="0" fontId="14" fillId="0" borderId="18" xfId="0" applyFont="1" applyBorder="1" applyAlignment="1">
      <alignment horizontal="center" vertical="distributed" wrapText="1"/>
    </xf>
    <xf numFmtId="49" fontId="14" fillId="0" borderId="0" xfId="0" applyNumberFormat="1" applyFont="1" applyAlignment="1">
      <alignment horizontal="left" vertical="distributed" wrapText="1"/>
    </xf>
    <xf numFmtId="0" fontId="12" fillId="0" borderId="14" xfId="0" applyFont="1" applyBorder="1" applyAlignment="1">
      <alignment horizontal="center" vertical="justify" wrapText="1"/>
    </xf>
    <xf numFmtId="0" fontId="12" fillId="0" borderId="14" xfId="0" applyFont="1" applyBorder="1" applyAlignment="1">
      <alignment horizontal="left" vertical="justify" wrapText="1"/>
    </xf>
    <xf numFmtId="0" fontId="25" fillId="0" borderId="0" xfId="0" applyFont="1" applyAlignment="1">
      <alignment horizontal="left" vertical="distributed" wrapText="1"/>
    </xf>
    <xf numFmtId="14" fontId="15" fillId="0" borderId="1" xfId="0" applyNumberFormat="1" applyFont="1" applyBorder="1" applyAlignment="1">
      <alignment horizontal="left" vertical="center"/>
    </xf>
    <xf numFmtId="0" fontId="37" fillId="0" borderId="1" xfId="0" applyFont="1" applyBorder="1" applyAlignment="1">
      <alignment horizontal="center" vertical="center"/>
    </xf>
    <xf numFmtId="14" fontId="37" fillId="0" borderId="1" xfId="0" applyNumberFormat="1" applyFont="1" applyBorder="1" applyAlignment="1">
      <alignment horizontal="left" vertical="center"/>
    </xf>
    <xf numFmtId="14" fontId="15" fillId="0" borderId="2" xfId="0" applyNumberFormat="1" applyFont="1" applyBorder="1" applyAlignment="1">
      <alignment horizontal="left" vertical="center"/>
    </xf>
    <xf numFmtId="14" fontId="15" fillId="0" borderId="3" xfId="0" applyNumberFormat="1" applyFont="1" applyBorder="1" applyAlignment="1">
      <alignment horizontal="left" vertical="center"/>
    </xf>
    <xf numFmtId="14" fontId="15" fillId="0" borderId="4" xfId="0" applyNumberFormat="1" applyFont="1" applyBorder="1" applyAlignment="1">
      <alignment horizontal="left" vertical="center"/>
    </xf>
    <xf numFmtId="179" fontId="19" fillId="0" borderId="1" xfId="0" applyNumberFormat="1" applyFont="1" applyBorder="1" applyAlignment="1">
      <alignment horizontal="left" vertical="center"/>
    </xf>
    <xf numFmtId="179" fontId="18" fillId="0" borderId="1" xfId="0" applyNumberFormat="1" applyFont="1" applyBorder="1" applyAlignment="1">
      <alignment horizontal="left" vertical="center" wrapText="1"/>
    </xf>
    <xf numFmtId="179" fontId="19" fillId="0" borderId="2" xfId="0" applyNumberFormat="1" applyFont="1" applyBorder="1" applyAlignment="1">
      <alignment horizontal="right" vertical="center"/>
    </xf>
    <xf numFmtId="179" fontId="19" fillId="0" borderId="3" xfId="0" applyNumberFormat="1" applyFont="1" applyBorder="1" applyAlignment="1">
      <alignment horizontal="right" vertical="center"/>
    </xf>
    <xf numFmtId="179" fontId="19" fillId="0" borderId="3" xfId="0" applyNumberFormat="1" applyFont="1" applyBorder="1" applyAlignment="1">
      <alignment horizontal="left" vertical="center"/>
    </xf>
    <xf numFmtId="179" fontId="19" fillId="0" borderId="4" xfId="0" applyNumberFormat="1" applyFont="1" applyBorder="1" applyAlignment="1">
      <alignment horizontal="left" vertical="center"/>
    </xf>
    <xf numFmtId="179" fontId="19" fillId="0" borderId="1" xfId="0" applyNumberFormat="1" applyFont="1" applyBorder="1" applyAlignment="1">
      <alignment horizontal="right" vertical="center"/>
    </xf>
    <xf numFmtId="0" fontId="15" fillId="0" borderId="12" xfId="0" applyFont="1" applyBorder="1" applyAlignment="1">
      <alignment horizontal="distributed" vertical="center"/>
    </xf>
    <xf numFmtId="0" fontId="15" fillId="0" borderId="1" xfId="0" applyFont="1" applyBorder="1" applyAlignment="1">
      <alignment horizontal="distributed" vertical="center"/>
    </xf>
    <xf numFmtId="179" fontId="15" fillId="0" borderId="1" xfId="0" applyNumberFormat="1" applyFont="1" applyBorder="1" applyAlignment="1">
      <alignment horizontal="left" vertical="center"/>
    </xf>
    <xf numFmtId="179" fontId="15" fillId="0" borderId="9" xfId="0" applyNumberFormat="1" applyFont="1" applyBorder="1" applyAlignment="1">
      <alignment horizontal="left" vertical="center"/>
    </xf>
    <xf numFmtId="179" fontId="18" fillId="0" borderId="2" xfId="0" applyNumberFormat="1" applyFont="1" applyBorder="1" applyAlignment="1">
      <alignment horizontal="right" vertical="center"/>
    </xf>
    <xf numFmtId="179" fontId="18" fillId="0" borderId="3" xfId="0" applyNumberFormat="1" applyFont="1" applyBorder="1" applyAlignment="1">
      <alignment horizontal="right" vertical="center"/>
    </xf>
    <xf numFmtId="179" fontId="18" fillId="0" borderId="3" xfId="0" applyNumberFormat="1" applyFont="1" applyBorder="1" applyAlignment="1">
      <alignment horizontal="left" vertical="center"/>
    </xf>
    <xf numFmtId="179" fontId="18" fillId="0" borderId="4" xfId="0" applyNumberFormat="1"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8" fillId="0" borderId="4" xfId="0" applyFont="1" applyBorder="1" applyAlignment="1">
      <alignment horizontal="left" vertical="center"/>
    </xf>
    <xf numFmtId="0" fontId="19" fillId="0" borderId="1" xfId="0" applyFont="1" applyBorder="1" applyAlignment="1">
      <alignment horizontal="right" vertical="center"/>
    </xf>
    <xf numFmtId="179" fontId="15" fillId="0" borderId="1" xfId="0" applyNumberFormat="1" applyFont="1" applyBorder="1" applyAlignment="1">
      <alignment horizontal="center" vertical="center"/>
    </xf>
    <xf numFmtId="0" fontId="38" fillId="0" borderId="1" xfId="0" applyFont="1" applyBorder="1" applyAlignment="1">
      <alignment horizontal="left" vertical="center"/>
    </xf>
    <xf numFmtId="3" fontId="15" fillId="0" borderId="1" xfId="0" applyNumberFormat="1" applyFont="1" applyBorder="1" applyAlignment="1">
      <alignment horizontal="right" vertical="center"/>
    </xf>
    <xf numFmtId="3" fontId="38" fillId="0" borderId="1" xfId="0" applyNumberFormat="1" applyFont="1" applyBorder="1" applyAlignment="1">
      <alignment horizontal="left" vertical="center"/>
    </xf>
    <xf numFmtId="3" fontId="15" fillId="0" borderId="1" xfId="0" applyNumberFormat="1" applyFont="1" applyBorder="1" applyAlignment="1">
      <alignment horizontal="center" vertical="center"/>
    </xf>
    <xf numFmtId="0" fontId="41" fillId="0" borderId="2" xfId="0" applyFont="1" applyBorder="1" applyAlignment="1">
      <alignment horizontal="left" vertical="center"/>
    </xf>
    <xf numFmtId="0" fontId="41" fillId="0" borderId="3" xfId="0" applyFont="1" applyBorder="1" applyAlignment="1">
      <alignment horizontal="left" vertical="center"/>
    </xf>
    <xf numFmtId="0" fontId="41" fillId="0" borderId="4" xfId="0" applyFont="1" applyBorder="1" applyAlignment="1">
      <alignment horizontal="left" vertical="center"/>
    </xf>
    <xf numFmtId="0" fontId="37" fillId="0" borderId="2" xfId="0" applyFont="1" applyBorder="1" applyAlignment="1">
      <alignment horizontal="center" vertical="center"/>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37" fillId="0" borderId="4" xfId="0" applyFont="1" applyBorder="1" applyAlignment="1">
      <alignment horizontal="left" vertical="center"/>
    </xf>
    <xf numFmtId="14" fontId="37" fillId="0" borderId="2" xfId="0" applyNumberFormat="1" applyFont="1" applyBorder="1" applyAlignment="1">
      <alignment horizontal="left" vertical="center"/>
    </xf>
    <xf numFmtId="14" fontId="37" fillId="0" borderId="3" xfId="0" applyNumberFormat="1" applyFont="1" applyBorder="1" applyAlignment="1">
      <alignment horizontal="left" vertical="center"/>
    </xf>
    <xf numFmtId="14" fontId="37" fillId="0" borderId="4" xfId="0" applyNumberFormat="1" applyFont="1" applyBorder="1" applyAlignment="1">
      <alignment horizontal="left" vertical="center"/>
    </xf>
    <xf numFmtId="3" fontId="15" fillId="0" borderId="1" xfId="0" applyNumberFormat="1" applyFont="1" applyBorder="1" applyAlignment="1">
      <alignment horizontal="left" vertical="center"/>
    </xf>
    <xf numFmtId="178" fontId="38" fillId="0" borderId="1" xfId="0" applyNumberFormat="1" applyFont="1" applyBorder="1" applyAlignment="1">
      <alignment horizontal="left" vertical="center"/>
    </xf>
    <xf numFmtId="178" fontId="15" fillId="0" borderId="1" xfId="0" applyNumberFormat="1" applyFont="1" applyBorder="1" applyAlignment="1">
      <alignment horizontal="center" vertical="center"/>
    </xf>
    <xf numFmtId="178" fontId="15" fillId="0" borderId="1" xfId="0" applyNumberFormat="1" applyFont="1" applyBorder="1" applyAlignment="1">
      <alignment horizontal="right" vertical="center"/>
    </xf>
    <xf numFmtId="178" fontId="15" fillId="0" borderId="1" xfId="0" applyNumberFormat="1" applyFont="1" applyBorder="1" applyAlignment="1">
      <alignment horizontal="left" vertical="center"/>
    </xf>
    <xf numFmtId="177" fontId="15" fillId="0" borderId="2" xfId="0" applyNumberFormat="1" applyFont="1" applyBorder="1" applyAlignment="1">
      <alignment horizontal="left" vertical="center"/>
    </xf>
    <xf numFmtId="0" fontId="40" fillId="0" borderId="2" xfId="0" applyFont="1" applyBorder="1" applyAlignment="1">
      <alignment horizontal="left" vertical="center"/>
    </xf>
    <xf numFmtId="0" fontId="14" fillId="0" borderId="10" xfId="0" applyFont="1" applyBorder="1" applyAlignment="1">
      <alignment horizontal="distributed" vertical="center"/>
    </xf>
    <xf numFmtId="0" fontId="14" fillId="0" borderId="13" xfId="0" applyFont="1" applyBorder="1" applyAlignment="1">
      <alignment horizontal="distributed" vertical="center"/>
    </xf>
    <xf numFmtId="0" fontId="14" fillId="0" borderId="18" xfId="0" applyFont="1" applyBorder="1" applyAlignment="1">
      <alignment horizontal="distributed" vertical="center"/>
    </xf>
    <xf numFmtId="179" fontId="14" fillId="0" borderId="1" xfId="0" applyNumberFormat="1" applyFont="1" applyBorder="1" applyAlignment="1">
      <alignment horizontal="left" vertical="center"/>
    </xf>
    <xf numFmtId="179" fontId="15" fillId="0" borderId="16" xfId="0" applyNumberFormat="1" applyFont="1" applyBorder="1" applyAlignment="1">
      <alignment horizontal="left" vertical="center"/>
    </xf>
    <xf numFmtId="179" fontId="15" fillId="0" borderId="17" xfId="0" applyNumberFormat="1" applyFont="1" applyBorder="1" applyAlignment="1">
      <alignment horizontal="left" vertical="center"/>
    </xf>
    <xf numFmtId="179" fontId="15" fillId="0" borderId="18" xfId="0" applyNumberFormat="1" applyFont="1" applyBorder="1" applyAlignment="1">
      <alignment horizontal="left" vertical="center"/>
    </xf>
    <xf numFmtId="0" fontId="18" fillId="0" borderId="19" xfId="0" applyFont="1" applyBorder="1" applyAlignment="1">
      <alignment horizontal="center" vertical="center"/>
    </xf>
    <xf numFmtId="0" fontId="19" fillId="0" borderId="2" xfId="0" applyFont="1" applyBorder="1" applyAlignment="1">
      <alignment horizontal="right" vertical="center"/>
    </xf>
    <xf numFmtId="0" fontId="19" fillId="0" borderId="3" xfId="0" applyFont="1" applyBorder="1" applyAlignment="1">
      <alignment horizontal="righ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3" xfId="0"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5" fillId="0" borderId="7" xfId="0" applyFont="1" applyBorder="1" applyAlignment="1">
      <alignment horizontal="distributed" vertical="center"/>
    </xf>
    <xf numFmtId="0" fontId="19" fillId="0" borderId="23" xfId="0" applyFont="1" applyBorder="1" applyAlignment="1">
      <alignment horizontal="right" vertical="center"/>
    </xf>
    <xf numFmtId="0" fontId="19" fillId="0" borderId="24" xfId="0" applyFont="1" applyBorder="1" applyAlignment="1">
      <alignment horizontal="right" vertical="center"/>
    </xf>
    <xf numFmtId="0" fontId="15" fillId="0" borderId="10" xfId="0" applyFont="1" applyBorder="1" applyAlignment="1">
      <alignment horizontal="distributed"/>
    </xf>
    <xf numFmtId="0" fontId="15" fillId="0" borderId="11" xfId="0" applyFont="1" applyBorder="1" applyAlignment="1">
      <alignment horizontal="distributed"/>
    </xf>
    <xf numFmtId="0" fontId="15" fillId="0" borderId="13" xfId="0" applyFont="1" applyBorder="1" applyAlignment="1">
      <alignment horizontal="distributed"/>
    </xf>
    <xf numFmtId="0" fontId="17" fillId="0" borderId="21" xfId="0" applyFont="1" applyBorder="1" applyAlignment="1">
      <alignment horizontal="center" vertical="top"/>
    </xf>
    <xf numFmtId="0" fontId="17" fillId="0" borderId="14" xfId="0" applyFont="1" applyBorder="1" applyAlignment="1">
      <alignment horizontal="center" vertical="top"/>
    </xf>
    <xf numFmtId="0" fontId="17" fillId="0" borderId="22" xfId="0" applyFont="1" applyBorder="1" applyAlignment="1">
      <alignment horizontal="center" vertical="top"/>
    </xf>
    <xf numFmtId="0" fontId="19" fillId="0" borderId="24" xfId="0" applyFont="1" applyBorder="1" applyAlignment="1">
      <alignment horizontal="left" vertical="center"/>
    </xf>
    <xf numFmtId="0" fontId="19" fillId="0" borderId="25" xfId="0" applyFont="1" applyBorder="1" applyAlignment="1">
      <alignment horizontal="left" vertical="center"/>
    </xf>
    <xf numFmtId="0" fontId="18" fillId="0" borderId="19" xfId="0" applyFont="1" applyBorder="1" applyAlignment="1">
      <alignment horizontal="left" vertical="center"/>
    </xf>
    <xf numFmtId="0" fontId="15" fillId="0" borderId="5" xfId="0" applyFont="1" applyBorder="1" applyAlignment="1">
      <alignment horizontal="left" vertical="center"/>
    </xf>
    <xf numFmtId="0" fontId="18" fillId="0" borderId="18" xfId="0" applyFont="1" applyBorder="1" applyAlignment="1">
      <alignment horizontal="left" vertical="center"/>
    </xf>
    <xf numFmtId="179" fontId="15" fillId="0" borderId="1" xfId="0" applyNumberFormat="1" applyFont="1" applyBorder="1" applyAlignment="1">
      <alignment horizontal="right" vertical="center"/>
    </xf>
    <xf numFmtId="179" fontId="38" fillId="0" borderId="1" xfId="0" applyNumberFormat="1" applyFont="1" applyBorder="1" applyAlignment="1">
      <alignment horizontal="left" vertical="center"/>
    </xf>
    <xf numFmtId="179" fontId="14" fillId="0" borderId="2" xfId="0" applyNumberFormat="1" applyFont="1" applyBorder="1" applyAlignment="1">
      <alignment horizontal="left" vertical="center"/>
    </xf>
    <xf numFmtId="179" fontId="14" fillId="0" borderId="3" xfId="0" applyNumberFormat="1" applyFont="1" applyBorder="1" applyAlignment="1">
      <alignment horizontal="left" vertical="center"/>
    </xf>
    <xf numFmtId="179" fontId="14" fillId="0" borderId="4" xfId="0" applyNumberFormat="1" applyFont="1" applyBorder="1" applyAlignment="1">
      <alignment horizontal="left" vertical="center"/>
    </xf>
    <xf numFmtId="0" fontId="19" fillId="0" borderId="1" xfId="0" applyFont="1" applyBorder="1" applyAlignment="1">
      <alignment horizontal="left" vertical="center"/>
    </xf>
    <xf numFmtId="179" fontId="15" fillId="0" borderId="2" xfId="0" applyNumberFormat="1" applyFont="1" applyBorder="1" applyAlignment="1">
      <alignment horizontal="left" vertical="center"/>
    </xf>
    <xf numFmtId="179" fontId="15" fillId="0" borderId="3" xfId="0" applyNumberFormat="1" applyFont="1" applyBorder="1" applyAlignment="1">
      <alignment horizontal="left" vertical="center"/>
    </xf>
    <xf numFmtId="179" fontId="15" fillId="0" borderId="4" xfId="0" applyNumberFormat="1" applyFont="1" applyBorder="1" applyAlignment="1">
      <alignment horizontal="left" vertical="center"/>
    </xf>
    <xf numFmtId="0" fontId="19" fillId="0" borderId="11" xfId="0" applyFont="1" applyBorder="1" applyAlignment="1">
      <alignment horizontal="center" vertical="center"/>
    </xf>
    <xf numFmtId="0" fontId="19" fillId="0" borderId="1" xfId="0" applyFont="1" applyBorder="1" applyAlignment="1">
      <alignment horizontal="distributed" vertical="center"/>
    </xf>
    <xf numFmtId="179" fontId="19" fillId="0" borderId="1" xfId="0" applyNumberFormat="1" applyFont="1" applyBorder="1" applyAlignment="1">
      <alignment horizontal="distributed" vertical="center"/>
    </xf>
    <xf numFmtId="179" fontId="18" fillId="0" borderId="1" xfId="0" applyNumberFormat="1" applyFont="1" applyBorder="1" applyAlignment="1">
      <alignment horizontal="center" vertical="center"/>
    </xf>
    <xf numFmtId="0" fontId="15" fillId="0" borderId="27" xfId="0" applyFont="1" applyBorder="1" applyAlignment="1">
      <alignment horizontal="distributed" vertical="center"/>
    </xf>
    <xf numFmtId="0" fontId="15" fillId="0" borderId="28" xfId="0" applyFont="1" applyBorder="1" applyAlignment="1">
      <alignment horizontal="distributed" vertical="center"/>
    </xf>
    <xf numFmtId="179" fontId="15" fillId="0" borderId="28" xfId="0" applyNumberFormat="1" applyFont="1" applyBorder="1" applyAlignment="1">
      <alignment horizontal="left" vertical="center"/>
    </xf>
    <xf numFmtId="179" fontId="15" fillId="0" borderId="29" xfId="0" applyNumberFormat="1" applyFont="1" applyBorder="1" applyAlignment="1">
      <alignment horizontal="left" vertical="center"/>
    </xf>
    <xf numFmtId="0" fontId="19" fillId="0" borderId="32" xfId="0" applyFont="1" applyBorder="1" applyAlignment="1">
      <alignment horizontal="distributed" vertical="center"/>
    </xf>
    <xf numFmtId="0" fontId="19" fillId="0" borderId="7" xfId="0" applyFont="1" applyBorder="1" applyAlignment="1">
      <alignment horizontal="distributed" vertical="center"/>
    </xf>
    <xf numFmtId="0" fontId="19" fillId="0" borderId="31" xfId="0" applyFont="1" applyBorder="1" applyAlignment="1">
      <alignment horizontal="distributed" vertical="center"/>
    </xf>
    <xf numFmtId="0" fontId="19" fillId="0" borderId="10" xfId="0" applyFont="1" applyBorder="1" applyAlignment="1">
      <alignment horizontal="distributed" vertical="center"/>
    </xf>
    <xf numFmtId="0" fontId="19" fillId="0" borderId="11" xfId="0" applyFont="1" applyBorder="1" applyAlignment="1">
      <alignment horizontal="distributed" vertical="center"/>
    </xf>
    <xf numFmtId="0" fontId="19" fillId="0" borderId="13" xfId="0" applyFont="1" applyBorder="1" applyAlignment="1">
      <alignment horizontal="distributed" vertical="center"/>
    </xf>
    <xf numFmtId="0" fontId="19" fillId="0" borderId="16" xfId="0" applyFont="1" applyBorder="1" applyAlignment="1">
      <alignment horizontal="distributed" vertical="center"/>
    </xf>
    <xf numFmtId="0" fontId="19" fillId="0" borderId="17" xfId="0" applyFont="1" applyBorder="1" applyAlignment="1">
      <alignment horizontal="distributed" vertical="center"/>
    </xf>
    <xf numFmtId="0" fontId="19" fillId="0" borderId="18" xfId="0" applyFont="1" applyBorder="1" applyAlignment="1">
      <alignment horizontal="distributed" vertical="center"/>
    </xf>
    <xf numFmtId="0" fontId="18" fillId="0" borderId="4" xfId="0" applyFont="1" applyBorder="1" applyAlignment="1">
      <alignment horizontal="right" vertical="center"/>
    </xf>
    <xf numFmtId="179" fontId="18" fillId="0" borderId="1" xfId="0" applyNumberFormat="1" applyFont="1" applyBorder="1" applyAlignment="1">
      <alignment horizontal="left" vertical="center"/>
    </xf>
    <xf numFmtId="0" fontId="14" fillId="0" borderId="8" xfId="0" applyFont="1" applyBorder="1" applyAlignment="1">
      <alignment horizontal="distributed" vertical="center"/>
    </xf>
    <xf numFmtId="0" fontId="14" fillId="0" borderId="15" xfId="0" applyFont="1" applyBorder="1" applyAlignment="1">
      <alignment horizontal="distributed" vertical="center"/>
    </xf>
    <xf numFmtId="0" fontId="39" fillId="0" borderId="2" xfId="0" applyFont="1" applyBorder="1" applyAlignment="1">
      <alignment horizontal="left" vertical="center"/>
    </xf>
    <xf numFmtId="0" fontId="32" fillId="0" borderId="0" xfId="0" applyFont="1" applyAlignment="1">
      <alignment horizontal="center" vertical="center"/>
    </xf>
    <xf numFmtId="0" fontId="32" fillId="0" borderId="17" xfId="0" applyFont="1" applyBorder="1" applyAlignment="1">
      <alignment horizontal="center" vertical="center"/>
    </xf>
    <xf numFmtId="177" fontId="14" fillId="0" borderId="0" xfId="0" applyNumberFormat="1" applyFont="1" applyAlignment="1">
      <alignment horizontal="center" vertical="center"/>
    </xf>
    <xf numFmtId="179" fontId="19" fillId="0" borderId="10" xfId="0" applyNumberFormat="1" applyFont="1" applyBorder="1" applyAlignment="1">
      <alignment horizontal="distributed" vertical="center"/>
    </xf>
    <xf numFmtId="179" fontId="19" fillId="0" borderId="11" xfId="0" applyNumberFormat="1" applyFont="1" applyBorder="1" applyAlignment="1">
      <alignment horizontal="distributed" vertical="center"/>
    </xf>
    <xf numFmtId="179" fontId="19" fillId="0" borderId="13" xfId="0" applyNumberFormat="1" applyFont="1" applyBorder="1" applyAlignment="1">
      <alignment horizontal="distributed" vertical="center"/>
    </xf>
    <xf numFmtId="179" fontId="19" fillId="0" borderId="16" xfId="0" applyNumberFormat="1" applyFont="1" applyBorder="1" applyAlignment="1">
      <alignment horizontal="distributed" vertical="center"/>
    </xf>
    <xf numFmtId="179" fontId="19" fillId="0" borderId="17" xfId="0" applyNumberFormat="1" applyFont="1" applyBorder="1" applyAlignment="1">
      <alignment horizontal="distributed" vertical="center"/>
    </xf>
    <xf numFmtId="179" fontId="19" fillId="0" borderId="18" xfId="0" applyNumberFormat="1" applyFont="1" applyBorder="1" applyAlignment="1">
      <alignment horizontal="distributed" vertical="center"/>
    </xf>
    <xf numFmtId="177" fontId="14" fillId="0" borderId="2" xfId="0" applyNumberFormat="1" applyFont="1" applyBorder="1" applyAlignment="1">
      <alignment horizontal="center" vertical="center"/>
    </xf>
    <xf numFmtId="177" fontId="14" fillId="0" borderId="4" xfId="0" applyNumberFormat="1" applyFont="1" applyBorder="1" applyAlignment="1">
      <alignment horizontal="center" vertical="center"/>
    </xf>
    <xf numFmtId="177" fontId="14" fillId="0" borderId="2" xfId="0" applyNumberFormat="1" applyFont="1" applyBorder="1" applyAlignment="1">
      <alignment horizontal="distributed" vertical="center"/>
    </xf>
    <xf numFmtId="177" fontId="14" fillId="0" borderId="3" xfId="0" applyNumberFormat="1" applyFont="1" applyBorder="1" applyAlignment="1">
      <alignment horizontal="distributed" vertical="center"/>
    </xf>
    <xf numFmtId="177" fontId="14" fillId="0" borderId="4" xfId="0" applyNumberFormat="1" applyFont="1" applyBorder="1" applyAlignment="1">
      <alignment horizontal="distributed" vertical="center"/>
    </xf>
    <xf numFmtId="177" fontId="15" fillId="0" borderId="1" xfId="0" applyNumberFormat="1" applyFont="1" applyBorder="1" applyAlignment="1">
      <alignment horizontal="left" vertical="center"/>
    </xf>
    <xf numFmtId="179" fontId="15" fillId="0" borderId="2" xfId="0" applyNumberFormat="1" applyFont="1" applyBorder="1" applyAlignment="1">
      <alignment horizontal="right" vertical="center"/>
    </xf>
    <xf numFmtId="179" fontId="15" fillId="0" borderId="3" xfId="0" applyNumberFormat="1" applyFont="1" applyBorder="1" applyAlignment="1">
      <alignment horizontal="right" vertical="center"/>
    </xf>
    <xf numFmtId="179" fontId="15" fillId="0" borderId="4" xfId="0" applyNumberFormat="1" applyFont="1" applyBorder="1" applyAlignment="1">
      <alignment horizontal="right" vertical="center"/>
    </xf>
    <xf numFmtId="179" fontId="15" fillId="0" borderId="2" xfId="0" applyNumberFormat="1" applyFont="1" applyBorder="1" applyAlignment="1">
      <alignment horizontal="center" vertical="center"/>
    </xf>
    <xf numFmtId="179" fontId="15" fillId="0" borderId="3" xfId="0" applyNumberFormat="1" applyFont="1" applyBorder="1" applyAlignment="1">
      <alignment horizontal="center" vertical="center"/>
    </xf>
    <xf numFmtId="179" fontId="15" fillId="0" borderId="4" xfId="0" applyNumberFormat="1" applyFont="1" applyBorder="1" applyAlignment="1">
      <alignment horizontal="center" vertical="center"/>
    </xf>
    <xf numFmtId="0" fontId="19" fillId="0" borderId="4" xfId="0" applyFont="1" applyBorder="1" applyAlignment="1">
      <alignment horizontal="right" vertical="center"/>
    </xf>
    <xf numFmtId="177" fontId="15" fillId="0" borderId="3" xfId="0" applyNumberFormat="1" applyFont="1" applyBorder="1" applyAlignment="1">
      <alignment horizontal="left" vertical="center"/>
    </xf>
    <xf numFmtId="177" fontId="15" fillId="0" borderId="4" xfId="0" applyNumberFormat="1" applyFont="1" applyBorder="1" applyAlignment="1">
      <alignment horizontal="left"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4" xfId="0" applyFont="1" applyBorder="1" applyAlignment="1">
      <alignment horizontal="distributed" vertical="center"/>
    </xf>
    <xf numFmtId="177" fontId="17" fillId="0" borderId="6" xfId="0" applyNumberFormat="1" applyFont="1" applyBorder="1" applyAlignment="1">
      <alignment horizontal="center" vertical="top"/>
    </xf>
    <xf numFmtId="177" fontId="14" fillId="0" borderId="5" xfId="0" applyNumberFormat="1" applyFont="1" applyBorder="1" applyAlignment="1">
      <alignment horizontal="distributed"/>
    </xf>
    <xf numFmtId="177" fontId="14" fillId="0" borderId="10" xfId="0" applyNumberFormat="1" applyFont="1" applyBorder="1" applyAlignment="1">
      <alignment horizontal="distributed"/>
    </xf>
    <xf numFmtId="177" fontId="14" fillId="0" borderId="11" xfId="0" applyNumberFormat="1" applyFont="1" applyBorder="1" applyAlignment="1">
      <alignment horizontal="distributed"/>
    </xf>
    <xf numFmtId="177" fontId="14" fillId="0" borderId="13" xfId="0" applyNumberFormat="1" applyFont="1" applyBorder="1" applyAlignment="1">
      <alignment horizontal="distributed"/>
    </xf>
    <xf numFmtId="177" fontId="16" fillId="0" borderId="6" xfId="0" applyNumberFormat="1" applyFont="1" applyBorder="1" applyAlignment="1">
      <alignment horizontal="center" vertical="top"/>
    </xf>
    <xf numFmtId="177" fontId="16" fillId="0" borderId="21" xfId="0" applyNumberFormat="1" applyFont="1" applyBorder="1" applyAlignment="1">
      <alignment horizontal="center" vertical="top"/>
    </xf>
    <xf numFmtId="177" fontId="16" fillId="0" borderId="14" xfId="0" applyNumberFormat="1" applyFont="1" applyBorder="1" applyAlignment="1">
      <alignment horizontal="center" vertical="top"/>
    </xf>
    <xf numFmtId="177" fontId="16" fillId="0" borderId="22" xfId="0" applyNumberFormat="1" applyFont="1" applyBorder="1" applyAlignment="1">
      <alignment horizontal="center" vertical="top"/>
    </xf>
    <xf numFmtId="177" fontId="15" fillId="0" borderId="5" xfId="0" applyNumberFormat="1" applyFont="1" applyBorder="1" applyAlignment="1">
      <alignment horizontal="distributed"/>
    </xf>
    <xf numFmtId="0" fontId="15" fillId="0" borderId="10" xfId="0" applyFont="1" applyBorder="1" applyAlignment="1">
      <alignment horizontal="center"/>
    </xf>
    <xf numFmtId="0" fontId="15" fillId="0" borderId="11" xfId="0" applyFont="1" applyBorder="1" applyAlignment="1">
      <alignment horizontal="center"/>
    </xf>
    <xf numFmtId="0" fontId="15" fillId="0" borderId="13" xfId="0" applyFont="1" applyBorder="1" applyAlignment="1">
      <alignment horizontal="center"/>
    </xf>
    <xf numFmtId="0" fontId="15" fillId="0" borderId="21" xfId="0" applyFont="1" applyBorder="1" applyAlignment="1">
      <alignment horizontal="center"/>
    </xf>
    <xf numFmtId="0" fontId="15" fillId="0" borderId="14" xfId="0" applyFont="1" applyBorder="1" applyAlignment="1">
      <alignment horizontal="center"/>
    </xf>
    <xf numFmtId="0" fontId="15" fillId="0" borderId="22" xfId="0" applyFont="1" applyBorder="1" applyAlignment="1">
      <alignment horizontal="center"/>
    </xf>
    <xf numFmtId="180" fontId="15" fillId="0" borderId="2" xfId="0" applyNumberFormat="1" applyFont="1" applyBorder="1" applyAlignment="1">
      <alignment horizontal="center" vertical="center"/>
    </xf>
    <xf numFmtId="180" fontId="15" fillId="0" borderId="3" xfId="0" applyNumberFormat="1" applyFont="1" applyBorder="1" applyAlignment="1">
      <alignment horizontal="center" vertical="center"/>
    </xf>
    <xf numFmtId="180" fontId="15" fillId="0" borderId="4" xfId="0" applyNumberFormat="1" applyFont="1" applyBorder="1" applyAlignment="1">
      <alignment horizontal="center" vertical="center"/>
    </xf>
    <xf numFmtId="180" fontId="15" fillId="0" borderId="1" xfId="0" applyNumberFormat="1" applyFont="1" applyBorder="1" applyAlignment="1">
      <alignment horizontal="center" vertical="center"/>
    </xf>
    <xf numFmtId="180" fontId="15" fillId="0" borderId="1" xfId="0" applyNumberFormat="1" applyFont="1" applyBorder="1" applyAlignment="1">
      <alignment horizontal="left" vertical="center"/>
    </xf>
    <xf numFmtId="180" fontId="15" fillId="0" borderId="2" xfId="0" applyNumberFormat="1" applyFont="1" applyBorder="1" applyAlignment="1">
      <alignment horizontal="left" vertical="center"/>
    </xf>
    <xf numFmtId="180" fontId="15" fillId="0" borderId="3" xfId="0" applyNumberFormat="1" applyFont="1" applyBorder="1" applyAlignment="1">
      <alignment horizontal="left" vertical="center"/>
    </xf>
    <xf numFmtId="180" fontId="15" fillId="0" borderId="4" xfId="0" applyNumberFormat="1" applyFont="1" applyBorder="1" applyAlignment="1">
      <alignment horizontal="left" vertical="center"/>
    </xf>
    <xf numFmtId="180" fontId="15" fillId="0" borderId="23" xfId="0" applyNumberFormat="1" applyFont="1" applyBorder="1" applyAlignment="1">
      <alignment horizontal="left" vertical="center"/>
    </xf>
    <xf numFmtId="180" fontId="15" fillId="0" borderId="24" xfId="0" applyNumberFormat="1" applyFont="1" applyBorder="1" applyAlignment="1">
      <alignment horizontal="left" vertical="center"/>
    </xf>
    <xf numFmtId="180" fontId="15" fillId="0" borderId="25" xfId="0" applyNumberFormat="1" applyFont="1" applyBorder="1" applyAlignment="1">
      <alignment horizontal="left" vertical="center"/>
    </xf>
    <xf numFmtId="180" fontId="15" fillId="0" borderId="23" xfId="0" applyNumberFormat="1" applyFont="1" applyBorder="1" applyAlignment="1">
      <alignment horizontal="center" vertical="center"/>
    </xf>
    <xf numFmtId="180" fontId="15" fillId="0" borderId="24" xfId="0" applyNumberFormat="1" applyFont="1" applyBorder="1" applyAlignment="1">
      <alignment horizontal="center" vertical="center"/>
    </xf>
    <xf numFmtId="180" fontId="15" fillId="0" borderId="25" xfId="0" applyNumberFormat="1" applyFont="1" applyBorder="1" applyAlignment="1">
      <alignment horizontal="center" vertical="center"/>
    </xf>
    <xf numFmtId="176" fontId="15" fillId="0" borderId="5" xfId="0" applyNumberFormat="1" applyFont="1" applyBorder="1" applyAlignment="1">
      <alignment horizontal="distributed"/>
    </xf>
    <xf numFmtId="176" fontId="17" fillId="0" borderId="6" xfId="0" applyNumberFormat="1" applyFont="1" applyBorder="1" applyAlignment="1">
      <alignment horizontal="center" vertical="top"/>
    </xf>
    <xf numFmtId="0" fontId="25" fillId="0" borderId="0" xfId="0" applyFont="1" applyAlignment="1">
      <alignment horizontal="center" vertical="center"/>
    </xf>
    <xf numFmtId="0" fontId="30" fillId="0" borderId="6" xfId="0" applyFont="1" applyBorder="1" applyAlignment="1">
      <alignment horizontal="center" vertical="top"/>
    </xf>
    <xf numFmtId="177" fontId="15" fillId="0" borderId="10" xfId="0" applyNumberFormat="1" applyFont="1" applyBorder="1" applyAlignment="1">
      <alignment horizontal="center" vertical="center"/>
    </xf>
    <xf numFmtId="177" fontId="15" fillId="0" borderId="11" xfId="0" applyNumberFormat="1" applyFont="1" applyBorder="1" applyAlignment="1">
      <alignment horizontal="center" vertical="center"/>
    </xf>
    <xf numFmtId="177" fontId="15" fillId="0" borderId="13" xfId="0" applyNumberFormat="1" applyFont="1" applyBorder="1" applyAlignment="1">
      <alignment horizontal="center" vertical="center"/>
    </xf>
    <xf numFmtId="177" fontId="17" fillId="0" borderId="21" xfId="0" applyNumberFormat="1" applyFont="1" applyBorder="1" applyAlignment="1">
      <alignment horizontal="center" vertical="center"/>
    </xf>
    <xf numFmtId="177" fontId="17" fillId="0" borderId="14" xfId="0" applyNumberFormat="1" applyFont="1" applyBorder="1" applyAlignment="1">
      <alignment horizontal="center" vertical="center"/>
    </xf>
    <xf numFmtId="177" fontId="17" fillId="0" borderId="22" xfId="0" applyNumberFormat="1" applyFont="1" applyBorder="1" applyAlignment="1">
      <alignment horizontal="center"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33" fillId="0" borderId="0" xfId="0" applyFont="1" applyAlignment="1">
      <alignment horizontal="center"/>
    </xf>
    <xf numFmtId="0" fontId="29" fillId="0" borderId="5" xfId="0" applyFont="1" applyBorder="1" applyAlignment="1">
      <alignment horizontal="distributed"/>
    </xf>
    <xf numFmtId="0" fontId="29" fillId="0" borderId="0" xfId="0" applyFont="1" applyAlignment="1">
      <alignment horizontal="center" vertical="center"/>
    </xf>
    <xf numFmtId="176" fontId="29" fillId="0" borderId="5" xfId="0" applyNumberFormat="1" applyFont="1" applyBorder="1" applyAlignment="1">
      <alignment horizontal="distributed"/>
    </xf>
    <xf numFmtId="0" fontId="29" fillId="0" borderId="10" xfId="0" applyFont="1" applyBorder="1" applyAlignment="1">
      <alignment horizontal="distributed"/>
    </xf>
    <xf numFmtId="0" fontId="29" fillId="0" borderId="11" xfId="0" applyFont="1" applyBorder="1" applyAlignment="1">
      <alignment horizontal="distributed"/>
    </xf>
    <xf numFmtId="0" fontId="29" fillId="0" borderId="13" xfId="0" applyFont="1" applyBorder="1" applyAlignment="1">
      <alignment horizontal="distributed"/>
    </xf>
    <xf numFmtId="0" fontId="29" fillId="0" borderId="1" xfId="0" applyFont="1" applyBorder="1" applyAlignment="1">
      <alignment horizontal="center" vertical="center"/>
    </xf>
    <xf numFmtId="0" fontId="29" fillId="0" borderId="1" xfId="0" applyFont="1" applyBorder="1" applyAlignment="1">
      <alignment horizontal="left" vertical="center"/>
    </xf>
    <xf numFmtId="180" fontId="29" fillId="0" borderId="1" xfId="0" applyNumberFormat="1" applyFont="1" applyBorder="1" applyAlignment="1">
      <alignment horizontal="center" vertical="center"/>
    </xf>
    <xf numFmtId="180" fontId="29" fillId="0" borderId="1" xfId="0" applyNumberFormat="1" applyFont="1" applyBorder="1" applyAlignment="1">
      <alignment horizontal="left" vertical="center"/>
    </xf>
    <xf numFmtId="176" fontId="30" fillId="0" borderId="6" xfId="0" applyNumberFormat="1" applyFont="1" applyBorder="1" applyAlignment="1">
      <alignment horizontal="center" vertical="top"/>
    </xf>
    <xf numFmtId="0" fontId="30" fillId="0" borderId="21" xfId="0" applyFont="1" applyBorder="1" applyAlignment="1">
      <alignment horizontal="center" vertical="top"/>
    </xf>
    <xf numFmtId="0" fontId="30" fillId="0" borderId="14" xfId="0" applyFont="1" applyBorder="1" applyAlignment="1">
      <alignment horizontal="center" vertical="top"/>
    </xf>
    <xf numFmtId="0" fontId="30" fillId="0" borderId="22" xfId="0" applyFont="1" applyBorder="1" applyAlignment="1">
      <alignment horizontal="center" vertical="top"/>
    </xf>
    <xf numFmtId="0" fontId="29" fillId="0" borderId="23" xfId="0" applyFont="1" applyBorder="1" applyAlignment="1">
      <alignment horizontal="left"/>
    </xf>
    <xf numFmtId="0" fontId="29" fillId="0" borderId="24" xfId="0" applyFont="1" applyBorder="1" applyAlignment="1">
      <alignment horizontal="left"/>
    </xf>
    <xf numFmtId="0" fontId="29" fillId="0" borderId="25" xfId="0" applyFont="1" applyBorder="1" applyAlignment="1">
      <alignment horizontal="left"/>
    </xf>
    <xf numFmtId="180" fontId="29" fillId="0" borderId="23" xfId="0" applyNumberFormat="1" applyFont="1" applyBorder="1" applyAlignment="1">
      <alignment horizontal="center" vertical="center"/>
    </xf>
    <xf numFmtId="180" fontId="29" fillId="0" borderId="24" xfId="0" applyNumberFormat="1" applyFont="1" applyBorder="1" applyAlignment="1">
      <alignment horizontal="center" vertical="center"/>
    </xf>
    <xf numFmtId="180" fontId="29" fillId="0" borderId="25" xfId="0" applyNumberFormat="1" applyFont="1" applyBorder="1" applyAlignment="1">
      <alignment horizontal="center" vertical="center"/>
    </xf>
    <xf numFmtId="0" fontId="29" fillId="0" borderId="16" xfId="0" applyFont="1" applyBorder="1" applyAlignment="1">
      <alignment horizontal="left"/>
    </xf>
    <xf numFmtId="0" fontId="29" fillId="0" borderId="17" xfId="0" applyFont="1" applyBorder="1" applyAlignment="1">
      <alignment horizontal="left"/>
    </xf>
    <xf numFmtId="0" fontId="29" fillId="0" borderId="18" xfId="0" applyFont="1" applyBorder="1" applyAlignment="1">
      <alignment horizontal="left"/>
    </xf>
    <xf numFmtId="0" fontId="29" fillId="0" borderId="2" xfId="0" applyFont="1" applyBorder="1" applyAlignment="1">
      <alignment horizontal="left"/>
    </xf>
    <xf numFmtId="0" fontId="29" fillId="0" borderId="3" xfId="0" applyFont="1" applyBorder="1" applyAlignment="1">
      <alignment horizontal="left"/>
    </xf>
    <xf numFmtId="0" fontId="29" fillId="0" borderId="4" xfId="0" applyFont="1" applyBorder="1" applyAlignment="1">
      <alignment horizontal="left"/>
    </xf>
    <xf numFmtId="180" fontId="29" fillId="0" borderId="2" xfId="0" applyNumberFormat="1" applyFont="1" applyBorder="1" applyAlignment="1">
      <alignment horizontal="center" vertical="center"/>
    </xf>
    <xf numFmtId="180" fontId="29" fillId="0" borderId="3" xfId="0" applyNumberFormat="1" applyFont="1" applyBorder="1" applyAlignment="1">
      <alignment horizontal="center" vertical="center"/>
    </xf>
    <xf numFmtId="180" fontId="29" fillId="0" borderId="4" xfId="0" applyNumberFormat="1" applyFont="1" applyBorder="1" applyAlignment="1">
      <alignment horizontal="center" vertical="center"/>
    </xf>
    <xf numFmtId="177" fontId="29" fillId="0" borderId="3" xfId="0" applyNumberFormat="1" applyFont="1" applyBorder="1" applyAlignment="1">
      <alignment horizontal="right" vertical="center"/>
    </xf>
    <xf numFmtId="0" fontId="29" fillId="0" borderId="2" xfId="0" applyFont="1" applyBorder="1" applyAlignment="1">
      <alignment horizontal="distributed" vertical="center"/>
    </xf>
    <xf numFmtId="0" fontId="29" fillId="0" borderId="3" xfId="0" applyFont="1" applyBorder="1" applyAlignment="1">
      <alignment horizontal="distributed" vertical="center"/>
    </xf>
    <xf numFmtId="0" fontId="29" fillId="0" borderId="4" xfId="0" applyFont="1" applyBorder="1" applyAlignment="1">
      <alignment horizontal="distributed" vertical="center"/>
    </xf>
    <xf numFmtId="177" fontId="14" fillId="0" borderId="3" xfId="0" applyNumberFormat="1" applyFont="1" applyBorder="1" applyAlignment="1">
      <alignment horizontal="left" vertical="center"/>
    </xf>
    <xf numFmtId="177" fontId="14" fillId="0" borderId="4" xfId="0" applyNumberFormat="1" applyFont="1" applyBorder="1" applyAlignment="1">
      <alignment horizontal="left" vertical="center"/>
    </xf>
    <xf numFmtId="176" fontId="29" fillId="0" borderId="3" xfId="0" applyNumberFormat="1" applyFont="1" applyBorder="1" applyAlignment="1">
      <alignment horizontal="left" vertical="center"/>
    </xf>
    <xf numFmtId="176" fontId="29" fillId="0" borderId="4" xfId="0" applyNumberFormat="1" applyFont="1" applyBorder="1" applyAlignment="1">
      <alignment horizontal="left" vertical="center"/>
    </xf>
    <xf numFmtId="177" fontId="29" fillId="0" borderId="3" xfId="0" applyNumberFormat="1" applyFont="1" applyBorder="1" applyAlignment="1">
      <alignment horizontal="left" vertical="center"/>
    </xf>
    <xf numFmtId="177" fontId="29" fillId="0" borderId="4" xfId="0" applyNumberFormat="1" applyFont="1" applyBorder="1" applyAlignment="1">
      <alignment horizontal="left" vertical="center"/>
    </xf>
    <xf numFmtId="14" fontId="29" fillId="0" borderId="1" xfId="0" applyNumberFormat="1" applyFont="1" applyBorder="1" applyAlignment="1">
      <alignment horizontal="distributed" vertical="center"/>
    </xf>
    <xf numFmtId="0" fontId="29" fillId="0" borderId="1" xfId="0" applyFont="1" applyBorder="1" applyAlignment="1">
      <alignment horizontal="distributed" vertical="center"/>
    </xf>
    <xf numFmtId="0" fontId="29" fillId="0" borderId="3" xfId="0" applyFont="1" applyBorder="1" applyAlignment="1">
      <alignment horizontal="center"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0" borderId="5" xfId="0" applyFont="1" applyBorder="1" applyAlignment="1">
      <alignment horizontal="distributed" vertical="center"/>
    </xf>
    <xf numFmtId="0" fontId="29" fillId="0" borderId="19" xfId="0" applyFont="1" applyBorder="1" applyAlignment="1">
      <alignment horizontal="distributed" vertical="center"/>
    </xf>
    <xf numFmtId="0" fontId="29" fillId="0" borderId="10" xfId="0" applyFont="1" applyBorder="1" applyAlignment="1">
      <alignment horizontal="center" vertical="center"/>
    </xf>
    <xf numFmtId="0" fontId="29" fillId="0" borderId="8" xfId="0" applyFont="1" applyBorder="1" applyAlignment="1">
      <alignment horizontal="center" vertical="center"/>
    </xf>
    <xf numFmtId="0" fontId="14" fillId="0" borderId="34" xfId="0" applyFont="1" applyBorder="1" applyAlignment="1">
      <alignment horizontal="center" vertical="center"/>
    </xf>
    <xf numFmtId="0" fontId="14" fillId="0" borderId="32" xfId="0" applyFont="1" applyBorder="1" applyAlignment="1">
      <alignment horizontal="distributed" vertical="center" wrapText="1"/>
    </xf>
    <xf numFmtId="0" fontId="14" fillId="0" borderId="7" xfId="0" applyFont="1" applyBorder="1" applyAlignment="1">
      <alignment horizontal="distributed" vertical="center" wrapText="1"/>
    </xf>
    <xf numFmtId="0" fontId="14" fillId="0" borderId="31" xfId="0" applyFont="1" applyBorder="1" applyAlignment="1">
      <alignment horizontal="distributed" vertical="center" wrapText="1"/>
    </xf>
    <xf numFmtId="0" fontId="14" fillId="0" borderId="12" xfId="0" applyFont="1" applyBorder="1" applyAlignment="1">
      <alignment horizontal="distributed" vertical="center" wrapText="1"/>
    </xf>
    <xf numFmtId="0" fontId="14" fillId="0" borderId="1" xfId="0" applyFont="1" applyBorder="1" applyAlignment="1">
      <alignment horizontal="distributed"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wrapText="1"/>
    </xf>
    <xf numFmtId="0" fontId="14" fillId="0" borderId="27" xfId="0" applyFont="1" applyBorder="1" applyAlignment="1">
      <alignment horizontal="distributed" vertical="center"/>
    </xf>
    <xf numFmtId="0" fontId="14" fillId="0" borderId="28" xfId="0" applyFont="1" applyBorder="1" applyAlignment="1">
      <alignment horizontal="distributed" vertical="center"/>
    </xf>
    <xf numFmtId="0" fontId="14" fillId="0" borderId="9" xfId="0" applyFont="1" applyBorder="1" applyAlignment="1">
      <alignment horizontal="left" vertical="center" wrapText="1"/>
    </xf>
    <xf numFmtId="0" fontId="14" fillId="0" borderId="9" xfId="0" applyFont="1" applyBorder="1" applyAlignment="1">
      <alignment horizontal="distributed" vertical="center" wrapText="1"/>
    </xf>
    <xf numFmtId="0" fontId="14" fillId="0" borderId="28" xfId="0" applyFont="1" applyBorder="1" applyAlignment="1">
      <alignment horizontal="left" vertical="center" wrapText="1"/>
    </xf>
    <xf numFmtId="0" fontId="14" fillId="0" borderId="29" xfId="0" applyFont="1" applyBorder="1" applyAlignment="1">
      <alignment horizontal="left" vertical="center" wrapText="1"/>
    </xf>
    <xf numFmtId="0" fontId="14" fillId="0" borderId="28" xfId="0" applyFont="1" applyBorder="1" applyAlignment="1">
      <alignment horizontal="distributed" vertical="center" wrapText="1"/>
    </xf>
    <xf numFmtId="0" fontId="14" fillId="0" borderId="20" xfId="0" applyFont="1" applyBorder="1" applyAlignment="1">
      <alignment horizontal="center" vertical="center"/>
    </xf>
    <xf numFmtId="0" fontId="14" fillId="0" borderId="13" xfId="0" applyFont="1" applyBorder="1" applyAlignment="1">
      <alignment horizontal="center"/>
    </xf>
    <xf numFmtId="0" fontId="45" fillId="0" borderId="0" xfId="0" applyFont="1" applyAlignment="1">
      <alignment horizontal="center" vertical="distributed"/>
    </xf>
    <xf numFmtId="0" fontId="5" fillId="0" borderId="0" xfId="0" applyFont="1" applyAlignment="1">
      <alignment horizontal="center" vertical="center"/>
    </xf>
    <xf numFmtId="14" fontId="14" fillId="0" borderId="0" xfId="0" applyNumberFormat="1" applyFont="1" applyAlignment="1">
      <alignment horizontal="left" vertical="center"/>
    </xf>
    <xf numFmtId="176" fontId="14" fillId="0" borderId="5" xfId="0" applyNumberFormat="1" applyFont="1" applyBorder="1" applyAlignment="1">
      <alignment horizontal="distributed"/>
    </xf>
    <xf numFmtId="0" fontId="5" fillId="0" borderId="0" xfId="0" applyFont="1" applyAlignment="1">
      <alignment horizontal="center"/>
    </xf>
    <xf numFmtId="0" fontId="22" fillId="0" borderId="0" xfId="0" applyFont="1" applyAlignment="1">
      <alignment horizontal="center" vertical="top"/>
    </xf>
    <xf numFmtId="176" fontId="16" fillId="0" borderId="6" xfId="0" applyNumberFormat="1" applyFont="1" applyBorder="1" applyAlignment="1">
      <alignment horizontal="center" vertical="top"/>
    </xf>
    <xf numFmtId="14" fontId="14" fillId="0" borderId="23" xfId="0" applyNumberFormat="1" applyFont="1" applyBorder="1" applyAlignment="1">
      <alignment horizontal="left"/>
    </xf>
    <xf numFmtId="14" fontId="14" fillId="0" borderId="24" xfId="0" applyNumberFormat="1" applyFont="1" applyBorder="1" applyAlignment="1">
      <alignment horizontal="left"/>
    </xf>
    <xf numFmtId="14" fontId="14" fillId="0" borderId="25" xfId="0" applyNumberFormat="1" applyFont="1" applyBorder="1" applyAlignment="1">
      <alignment horizontal="left"/>
    </xf>
    <xf numFmtId="0" fontId="14" fillId="0" borderId="25" xfId="0" applyFont="1" applyBorder="1" applyAlignment="1">
      <alignment horizontal="center" vertical="center"/>
    </xf>
    <xf numFmtId="177" fontId="14" fillId="0" borderId="1" xfId="0" applyNumberFormat="1" applyFont="1" applyBorder="1" applyAlignment="1">
      <alignment horizontal="center" vertical="center"/>
    </xf>
    <xf numFmtId="0" fontId="34" fillId="0" borderId="0" xfId="0" applyFont="1" applyAlignment="1">
      <alignment horizontal="center" vertical="center"/>
    </xf>
    <xf numFmtId="0" fontId="34" fillId="0" borderId="17" xfId="0" applyFont="1" applyBorder="1" applyAlignment="1">
      <alignment horizontal="center" vertical="center"/>
    </xf>
    <xf numFmtId="177" fontId="27" fillId="0" borderId="21" xfId="0" applyNumberFormat="1" applyFont="1" applyBorder="1" applyAlignment="1">
      <alignment horizontal="center" vertical="center"/>
    </xf>
    <xf numFmtId="177" fontId="27" fillId="0" borderId="14" xfId="0" applyNumberFormat="1" applyFont="1" applyBorder="1" applyAlignment="1">
      <alignment horizontal="center" vertical="center"/>
    </xf>
    <xf numFmtId="177" fontId="27" fillId="0" borderId="22" xfId="0" applyNumberFormat="1" applyFont="1" applyBorder="1" applyAlignment="1">
      <alignment horizontal="center" vertical="center"/>
    </xf>
    <xf numFmtId="0" fontId="27" fillId="0" borderId="21" xfId="0" applyFont="1" applyBorder="1" applyAlignment="1">
      <alignment horizontal="center" vertical="top"/>
    </xf>
    <xf numFmtId="0" fontId="27" fillId="0" borderId="14" xfId="0" applyFont="1" applyBorder="1" applyAlignment="1">
      <alignment horizontal="center" vertical="top"/>
    </xf>
    <xf numFmtId="0" fontId="27" fillId="0" borderId="22" xfId="0" applyFont="1" applyBorder="1" applyAlignment="1">
      <alignment horizontal="center" vertical="top"/>
    </xf>
    <xf numFmtId="0" fontId="27" fillId="0" borderId="6" xfId="0" applyFont="1" applyBorder="1" applyAlignment="1">
      <alignment horizontal="center" vertical="top"/>
    </xf>
    <xf numFmtId="176" fontId="27" fillId="0" borderId="6" xfId="0" applyNumberFormat="1" applyFont="1" applyBorder="1" applyAlignment="1">
      <alignment horizontal="center" vertical="top"/>
    </xf>
    <xf numFmtId="177" fontId="26" fillId="0" borderId="10" xfId="0" applyNumberFormat="1" applyFont="1" applyBorder="1" applyAlignment="1">
      <alignment horizontal="center" vertical="center"/>
    </xf>
    <xf numFmtId="177" fontId="26" fillId="0" borderId="11" xfId="0" applyNumberFormat="1" applyFont="1" applyBorder="1" applyAlignment="1">
      <alignment horizontal="center" vertical="center"/>
    </xf>
    <xf numFmtId="177" fontId="26" fillId="0" borderId="13" xfId="0" applyNumberFormat="1" applyFont="1" applyBorder="1" applyAlignment="1">
      <alignment horizontal="center" vertical="center"/>
    </xf>
    <xf numFmtId="0" fontId="26" fillId="0" borderId="10" xfId="0" applyFont="1" applyBorder="1" applyAlignment="1">
      <alignment horizontal="distributed"/>
    </xf>
    <xf numFmtId="0" fontId="26" fillId="0" borderId="11" xfId="0" applyFont="1" applyBorder="1" applyAlignment="1">
      <alignment horizontal="distributed"/>
    </xf>
    <xf numFmtId="0" fontId="26" fillId="0" borderId="13" xfId="0" applyFont="1" applyBorder="1" applyAlignment="1">
      <alignment horizontal="distributed"/>
    </xf>
    <xf numFmtId="0" fontId="26" fillId="0" borderId="5" xfId="0" applyFont="1" applyBorder="1" applyAlignment="1">
      <alignment horizontal="distributed"/>
    </xf>
    <xf numFmtId="176" fontId="26" fillId="0" borderId="5" xfId="0" applyNumberFormat="1" applyFont="1" applyBorder="1" applyAlignment="1">
      <alignment horizontal="distributed"/>
    </xf>
    <xf numFmtId="0" fontId="26" fillId="0" borderId="10" xfId="0" applyFont="1" applyBorder="1" applyAlignment="1">
      <alignment horizontal="center"/>
    </xf>
    <xf numFmtId="0" fontId="26" fillId="0" borderId="11" xfId="0" applyFont="1" applyBorder="1" applyAlignment="1">
      <alignment horizontal="center"/>
    </xf>
    <xf numFmtId="0" fontId="26" fillId="0" borderId="13" xfId="0" applyFont="1" applyBorder="1" applyAlignment="1">
      <alignment horizontal="center"/>
    </xf>
    <xf numFmtId="0" fontId="26" fillId="0" borderId="21" xfId="0" applyFont="1" applyBorder="1" applyAlignment="1">
      <alignment horizontal="center"/>
    </xf>
    <xf numFmtId="0" fontId="26" fillId="0" borderId="14" xfId="0" applyFont="1" applyBorder="1" applyAlignment="1">
      <alignment horizontal="center"/>
    </xf>
    <xf numFmtId="0" fontId="26" fillId="0" borderId="22" xfId="0" applyFont="1" applyBorder="1" applyAlignment="1">
      <alignment horizontal="center"/>
    </xf>
    <xf numFmtId="177" fontId="26" fillId="0" borderId="1" xfId="0" applyNumberFormat="1" applyFont="1" applyBorder="1" applyAlignment="1">
      <alignment horizontal="left" vertical="center"/>
    </xf>
    <xf numFmtId="0" fontId="26" fillId="0" borderId="1" xfId="0" applyFont="1" applyBorder="1" applyAlignment="1">
      <alignment horizontal="left" vertical="center"/>
    </xf>
    <xf numFmtId="14" fontId="14" fillId="0" borderId="2" xfId="0" applyNumberFormat="1" applyFont="1" applyBorder="1" applyAlignment="1">
      <alignment horizontal="left"/>
    </xf>
    <xf numFmtId="14" fontId="14" fillId="0" borderId="3" xfId="0" applyNumberFormat="1" applyFont="1" applyBorder="1" applyAlignment="1">
      <alignment horizontal="left"/>
    </xf>
    <xf numFmtId="14" fontId="14" fillId="0" borderId="4" xfId="0" applyNumberFormat="1" applyFont="1" applyBorder="1" applyAlignment="1">
      <alignment horizontal="left"/>
    </xf>
    <xf numFmtId="177" fontId="14" fillId="0" borderId="1" xfId="0" applyNumberFormat="1" applyFont="1" applyBorder="1" applyAlignment="1">
      <alignment horizontal="left" vertical="center"/>
    </xf>
    <xf numFmtId="177" fontId="26" fillId="0" borderId="2" xfId="0" applyNumberFormat="1" applyFont="1" applyBorder="1" applyAlignment="1">
      <alignment horizontal="left" vertical="center"/>
    </xf>
    <xf numFmtId="177" fontId="26" fillId="0" borderId="3" xfId="0" applyNumberFormat="1" applyFont="1" applyBorder="1" applyAlignment="1">
      <alignment horizontal="left" vertical="center"/>
    </xf>
    <xf numFmtId="177" fontId="26" fillId="0" borderId="4" xfId="0" applyNumberFormat="1" applyFont="1" applyBorder="1" applyAlignment="1">
      <alignment horizontal="left"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177" fontId="26" fillId="0" borderId="1" xfId="0" applyNumberFormat="1" applyFont="1" applyBorder="1" applyAlignment="1">
      <alignment horizontal="center" vertical="center"/>
    </xf>
    <xf numFmtId="0" fontId="26" fillId="0" borderId="19" xfId="0" applyFont="1" applyBorder="1" applyAlignment="1">
      <alignment horizontal="left" vertical="center"/>
    </xf>
    <xf numFmtId="14" fontId="14" fillId="0" borderId="16" xfId="0" applyNumberFormat="1" applyFont="1" applyBorder="1" applyAlignment="1">
      <alignment horizontal="left"/>
    </xf>
    <xf numFmtId="14" fontId="14" fillId="0" borderId="17" xfId="0" applyNumberFormat="1" applyFont="1" applyBorder="1" applyAlignment="1">
      <alignment horizontal="left"/>
    </xf>
    <xf numFmtId="14" fontId="14" fillId="0" borderId="18" xfId="0" applyNumberFormat="1" applyFont="1" applyBorder="1" applyAlignment="1">
      <alignment horizontal="left"/>
    </xf>
    <xf numFmtId="177" fontId="26" fillId="0" borderId="23" xfId="0" applyNumberFormat="1" applyFont="1" applyBorder="1" applyAlignment="1">
      <alignment horizontal="left" vertical="center"/>
    </xf>
    <xf numFmtId="177" fontId="26" fillId="0" borderId="24" xfId="0" applyNumberFormat="1" applyFont="1" applyBorder="1" applyAlignment="1">
      <alignment horizontal="left" vertical="center"/>
    </xf>
    <xf numFmtId="177" fontId="26" fillId="0" borderId="25" xfId="0" applyNumberFormat="1" applyFont="1" applyBorder="1" applyAlignment="1">
      <alignment horizontal="left" vertical="center"/>
    </xf>
    <xf numFmtId="0" fontId="26" fillId="0" borderId="23" xfId="0" applyFont="1" applyBorder="1" applyAlignment="1">
      <alignment horizontal="center"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177" fontId="14" fillId="0" borderId="3" xfId="0" applyNumberFormat="1" applyFont="1" applyBorder="1" applyAlignment="1">
      <alignment horizontal="right" vertical="center"/>
    </xf>
    <xf numFmtId="14" fontId="14" fillId="0" borderId="1" xfId="0" applyNumberFormat="1" applyFont="1" applyBorder="1" applyAlignment="1">
      <alignment horizontal="distributed" vertical="center"/>
    </xf>
    <xf numFmtId="177" fontId="14" fillId="0" borderId="19" xfId="0" applyNumberFormat="1" applyFont="1" applyBorder="1" applyAlignment="1">
      <alignment horizontal="left" vertical="center"/>
    </xf>
    <xf numFmtId="0" fontId="14" fillId="0" borderId="16" xfId="0" applyFont="1" applyBorder="1" applyAlignment="1">
      <alignment horizontal="center" vertical="center"/>
    </xf>
    <xf numFmtId="0" fontId="14" fillId="0" borderId="18" xfId="0" applyFont="1" applyBorder="1" applyAlignment="1">
      <alignment horizontal="center" vertical="center"/>
    </xf>
    <xf numFmtId="177" fontId="14" fillId="0" borderId="19" xfId="0" applyNumberFormat="1" applyFont="1" applyBorder="1" applyAlignment="1">
      <alignment horizontal="center" vertical="center"/>
    </xf>
    <xf numFmtId="0" fontId="14" fillId="0" borderId="19" xfId="0" applyFont="1" applyBorder="1" applyAlignment="1">
      <alignment horizontal="distributed" vertical="center"/>
    </xf>
    <xf numFmtId="0" fontId="25" fillId="0" borderId="1" xfId="0" applyFont="1" applyBorder="1" applyAlignment="1">
      <alignment horizontal="left" vertical="center"/>
    </xf>
    <xf numFmtId="0" fontId="14" fillId="5" borderId="1" xfId="0" applyFont="1" applyFill="1" applyBorder="1" applyAlignment="1">
      <alignment horizontal="center" vertical="center"/>
    </xf>
    <xf numFmtId="0" fontId="14" fillId="4" borderId="1" xfId="0" applyFont="1" applyFill="1" applyBorder="1" applyAlignment="1">
      <alignment horizontal="left" vertical="center"/>
    </xf>
    <xf numFmtId="0" fontId="14" fillId="5" borderId="1" xfId="0" applyFont="1" applyFill="1" applyBorder="1" applyAlignment="1">
      <alignment horizontal="left" vertical="center"/>
    </xf>
    <xf numFmtId="0" fontId="25" fillId="0" borderId="1" xfId="0" applyFont="1" applyBorder="1" applyAlignment="1">
      <alignment horizontal="distributed" vertical="center"/>
    </xf>
    <xf numFmtId="0" fontId="14" fillId="9" borderId="1" xfId="0" applyFont="1" applyFill="1" applyBorder="1" applyAlignment="1">
      <alignment horizontal="center" vertical="center"/>
    </xf>
    <xf numFmtId="0" fontId="14" fillId="9" borderId="1" xfId="0" applyFont="1" applyFill="1" applyBorder="1" applyAlignment="1">
      <alignment horizontal="left" vertical="center"/>
    </xf>
    <xf numFmtId="0" fontId="37" fillId="9" borderId="1" xfId="0" applyFont="1" applyFill="1" applyBorder="1" applyAlignment="1">
      <alignment horizontal="left" vertical="center"/>
    </xf>
    <xf numFmtId="0" fontId="37" fillId="9" borderId="1" xfId="0" applyFont="1" applyFill="1" applyBorder="1" applyAlignment="1">
      <alignment horizontal="center" vertical="center"/>
    </xf>
    <xf numFmtId="14" fontId="37" fillId="9" borderId="1" xfId="0" applyNumberFormat="1" applyFont="1" applyFill="1" applyBorder="1" applyAlignment="1">
      <alignment horizontal="left" vertical="center"/>
    </xf>
    <xf numFmtId="0" fontId="14" fillId="9" borderId="0" xfId="0" applyFont="1" applyFill="1">
      <alignment vertical="center"/>
    </xf>
    <xf numFmtId="177" fontId="14" fillId="9" borderId="0" xfId="0" applyNumberFormat="1" applyFont="1" applyFill="1" applyAlignment="1">
      <alignment horizontal="left" vertical="center"/>
    </xf>
    <xf numFmtId="0" fontId="14" fillId="9" borderId="0" xfId="0" applyFont="1" applyFill="1" applyAlignment="1">
      <alignment horizontal="left" vertical="center"/>
    </xf>
    <xf numFmtId="0" fontId="15" fillId="9" borderId="1" xfId="0" applyFont="1" applyFill="1" applyBorder="1" applyAlignment="1">
      <alignment horizontal="left" vertical="center"/>
    </xf>
    <xf numFmtId="0" fontId="15" fillId="9" borderId="1" xfId="0" applyFont="1" applyFill="1" applyBorder="1" applyAlignment="1">
      <alignment horizontal="center" vertical="center"/>
    </xf>
    <xf numFmtId="14" fontId="15" fillId="9" borderId="1" xfId="0" applyNumberFormat="1" applyFont="1" applyFill="1" applyBorder="1" applyAlignment="1">
      <alignment horizontal="left" vertical="center"/>
    </xf>
    <xf numFmtId="0" fontId="14" fillId="9" borderId="2" xfId="0" applyFont="1" applyFill="1" applyBorder="1" applyAlignment="1">
      <alignment horizontal="left" vertical="center"/>
    </xf>
    <xf numFmtId="0" fontId="14" fillId="9" borderId="3" xfId="0" applyFont="1" applyFill="1" applyBorder="1" applyAlignment="1">
      <alignment horizontal="left" vertical="center"/>
    </xf>
    <xf numFmtId="0" fontId="14" fillId="9" borderId="4" xfId="0" applyFont="1" applyFill="1" applyBorder="1" applyAlignment="1">
      <alignment horizontal="left" vertical="center"/>
    </xf>
    <xf numFmtId="14" fontId="15" fillId="9" borderId="2" xfId="0" applyNumberFormat="1" applyFont="1" applyFill="1" applyBorder="1" applyAlignment="1">
      <alignment horizontal="left" vertical="center"/>
    </xf>
    <xf numFmtId="14" fontId="15" fillId="9" borderId="3" xfId="0" applyNumberFormat="1" applyFont="1" applyFill="1" applyBorder="1" applyAlignment="1">
      <alignment horizontal="left" vertical="center"/>
    </xf>
    <xf numFmtId="14" fontId="15" fillId="9" borderId="4" xfId="0" applyNumberFormat="1" applyFont="1" applyFill="1" applyBorder="1" applyAlignment="1">
      <alignment horizontal="left" vertical="center"/>
    </xf>
    <xf numFmtId="0" fontId="15" fillId="9" borderId="2" xfId="0" applyFont="1" applyFill="1" applyBorder="1" applyAlignment="1">
      <alignment horizontal="left" vertical="center"/>
    </xf>
    <xf numFmtId="0" fontId="15" fillId="9" borderId="3" xfId="0" applyFont="1" applyFill="1" applyBorder="1" applyAlignment="1">
      <alignment horizontal="left" vertical="center"/>
    </xf>
    <xf numFmtId="0" fontId="15" fillId="9" borderId="4" xfId="0" applyFont="1" applyFill="1" applyBorder="1" applyAlignment="1">
      <alignment horizontal="left" vertical="center"/>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xdr:from>
      <xdr:col>94</xdr:col>
      <xdr:colOff>0</xdr:colOff>
      <xdr:row>52</xdr:row>
      <xdr:rowOff>0</xdr:rowOff>
    </xdr:from>
    <xdr:to>
      <xdr:col>104</xdr:col>
      <xdr:colOff>0</xdr:colOff>
      <xdr:row>57</xdr:row>
      <xdr:rowOff>0</xdr:rowOff>
    </xdr:to>
    <xdr:pic>
      <xdr:nvPicPr>
        <xdr:cNvPr id="2" name="圖片 1">
          <a:extLst>
            <a:ext uri="{FF2B5EF4-FFF2-40B4-BE49-F238E27FC236}">
              <a16:creationId xmlns:a16="http://schemas.microsoft.com/office/drawing/2014/main" id="{C233F7D1-6DA0-4C6E-87D5-5283F86AD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9550" y="12763500"/>
          <a:ext cx="1238250" cy="1238250"/>
        </a:xfrm>
        <a:prstGeom prst="rect">
          <a:avLst/>
        </a:prstGeom>
      </xdr:spPr>
    </xdr:pic>
    <xdr:clientData/>
  </xdr:twoCellAnchor>
  <xdr:twoCellAnchor>
    <xdr:from>
      <xdr:col>106</xdr:col>
      <xdr:colOff>0</xdr:colOff>
      <xdr:row>52</xdr:row>
      <xdr:rowOff>0</xdr:rowOff>
    </xdr:from>
    <xdr:to>
      <xdr:col>116</xdr:col>
      <xdr:colOff>27177</xdr:colOff>
      <xdr:row>57</xdr:row>
      <xdr:rowOff>19050</xdr:rowOff>
    </xdr:to>
    <xdr:pic>
      <xdr:nvPicPr>
        <xdr:cNvPr id="3" name="圖片 2">
          <a:extLst>
            <a:ext uri="{FF2B5EF4-FFF2-40B4-BE49-F238E27FC236}">
              <a16:creationId xmlns:a16="http://schemas.microsoft.com/office/drawing/2014/main" id="{D7BD61A6-200D-4CB7-84B1-96FD406B0F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25450" y="12763500"/>
          <a:ext cx="1265427" cy="1257300"/>
        </a:xfrm>
        <a:prstGeom prst="rect">
          <a:avLst/>
        </a:prstGeom>
      </xdr:spPr>
    </xdr:pic>
    <xdr:clientData/>
  </xdr:twoCellAnchor>
  <xdr:twoCellAnchor editAs="oneCell">
    <xdr:from>
      <xdr:col>118</xdr:col>
      <xdr:colOff>0</xdr:colOff>
      <xdr:row>52</xdr:row>
      <xdr:rowOff>0</xdr:rowOff>
    </xdr:from>
    <xdr:to>
      <xdr:col>128</xdr:col>
      <xdr:colOff>22513</xdr:colOff>
      <xdr:row>57</xdr:row>
      <xdr:rowOff>0</xdr:rowOff>
    </xdr:to>
    <xdr:pic>
      <xdr:nvPicPr>
        <xdr:cNvPr id="4" name="圖片 3">
          <a:extLst>
            <a:ext uri="{FF2B5EF4-FFF2-40B4-BE49-F238E27FC236}">
              <a16:creationId xmlns:a16="http://schemas.microsoft.com/office/drawing/2014/main" id="{804A3387-C161-4B34-AAE4-BA5E472C5D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11350" y="12763500"/>
          <a:ext cx="1260763" cy="1238250"/>
        </a:xfrm>
        <a:prstGeom prst="rect">
          <a:avLst/>
        </a:prstGeom>
      </xdr:spPr>
    </xdr:pic>
    <xdr:clientData/>
  </xdr:twoCellAnchor>
  <xdr:twoCellAnchor editAs="oneCell">
    <xdr:from>
      <xdr:col>69</xdr:col>
      <xdr:colOff>123824</xdr:colOff>
      <xdr:row>51</xdr:row>
      <xdr:rowOff>247649</xdr:rowOff>
    </xdr:from>
    <xdr:to>
      <xdr:col>80</xdr:col>
      <xdr:colOff>9524</xdr:colOff>
      <xdr:row>57</xdr:row>
      <xdr:rowOff>9524</xdr:rowOff>
    </xdr:to>
    <xdr:pic>
      <xdr:nvPicPr>
        <xdr:cNvPr id="5" name="圖片 4">
          <a:extLst>
            <a:ext uri="{FF2B5EF4-FFF2-40B4-BE49-F238E27FC236}">
              <a16:creationId xmlns:a16="http://schemas.microsoft.com/office/drawing/2014/main" id="{732B90DB-9673-445F-84AE-58CCFBC56CE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67749" y="12763499"/>
          <a:ext cx="1247775" cy="1247775"/>
        </a:xfrm>
        <a:prstGeom prst="rect">
          <a:avLst/>
        </a:prstGeom>
      </xdr:spPr>
    </xdr:pic>
    <xdr:clientData/>
  </xdr:twoCellAnchor>
  <xdr:twoCellAnchor editAs="oneCell">
    <xdr:from>
      <xdr:col>82</xdr:col>
      <xdr:colOff>0</xdr:colOff>
      <xdr:row>52</xdr:row>
      <xdr:rowOff>0</xdr:rowOff>
    </xdr:from>
    <xdr:to>
      <xdr:col>92</xdr:col>
      <xdr:colOff>9525</xdr:colOff>
      <xdr:row>57</xdr:row>
      <xdr:rowOff>9525</xdr:rowOff>
    </xdr:to>
    <xdr:pic>
      <xdr:nvPicPr>
        <xdr:cNvPr id="6" name="圖片 5">
          <a:extLst>
            <a:ext uri="{FF2B5EF4-FFF2-40B4-BE49-F238E27FC236}">
              <a16:creationId xmlns:a16="http://schemas.microsoft.com/office/drawing/2014/main" id="{F27D7905-363F-4E7C-9EC4-BC76C4A5E3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53650" y="12763500"/>
          <a:ext cx="1247775" cy="1247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94</xdr:col>
      <xdr:colOff>0</xdr:colOff>
      <xdr:row>52</xdr:row>
      <xdr:rowOff>0</xdr:rowOff>
    </xdr:from>
    <xdr:to>
      <xdr:col>104</xdr:col>
      <xdr:colOff>0</xdr:colOff>
      <xdr:row>57</xdr:row>
      <xdr:rowOff>0</xdr:rowOff>
    </xdr:to>
    <xdr:pic>
      <xdr:nvPicPr>
        <xdr:cNvPr id="2" name="圖片 1">
          <a:extLst>
            <a:ext uri="{FF2B5EF4-FFF2-40B4-BE49-F238E27FC236}">
              <a16:creationId xmlns:a16="http://schemas.microsoft.com/office/drawing/2014/main" id="{E3EEBE55-4C37-4FCE-871D-8FB9A676A5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9550" y="12763500"/>
          <a:ext cx="1238250" cy="1238250"/>
        </a:xfrm>
        <a:prstGeom prst="rect">
          <a:avLst/>
        </a:prstGeom>
      </xdr:spPr>
    </xdr:pic>
    <xdr:clientData/>
  </xdr:twoCellAnchor>
  <xdr:twoCellAnchor>
    <xdr:from>
      <xdr:col>106</xdr:col>
      <xdr:colOff>0</xdr:colOff>
      <xdr:row>52</xdr:row>
      <xdr:rowOff>0</xdr:rowOff>
    </xdr:from>
    <xdr:to>
      <xdr:col>116</xdr:col>
      <xdr:colOff>27177</xdr:colOff>
      <xdr:row>57</xdr:row>
      <xdr:rowOff>19050</xdr:rowOff>
    </xdr:to>
    <xdr:pic>
      <xdr:nvPicPr>
        <xdr:cNvPr id="3" name="圖片 2">
          <a:extLst>
            <a:ext uri="{FF2B5EF4-FFF2-40B4-BE49-F238E27FC236}">
              <a16:creationId xmlns:a16="http://schemas.microsoft.com/office/drawing/2014/main" id="{681D007F-0FA8-41F1-8D17-FDB14BA340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25450" y="12763500"/>
          <a:ext cx="1265427" cy="1257300"/>
        </a:xfrm>
        <a:prstGeom prst="rect">
          <a:avLst/>
        </a:prstGeom>
      </xdr:spPr>
    </xdr:pic>
    <xdr:clientData/>
  </xdr:twoCellAnchor>
  <xdr:twoCellAnchor editAs="oneCell">
    <xdr:from>
      <xdr:col>118</xdr:col>
      <xdr:colOff>0</xdr:colOff>
      <xdr:row>52</xdr:row>
      <xdr:rowOff>0</xdr:rowOff>
    </xdr:from>
    <xdr:to>
      <xdr:col>128</xdr:col>
      <xdr:colOff>22513</xdr:colOff>
      <xdr:row>57</xdr:row>
      <xdr:rowOff>0</xdr:rowOff>
    </xdr:to>
    <xdr:pic>
      <xdr:nvPicPr>
        <xdr:cNvPr id="4" name="圖片 3">
          <a:extLst>
            <a:ext uri="{FF2B5EF4-FFF2-40B4-BE49-F238E27FC236}">
              <a16:creationId xmlns:a16="http://schemas.microsoft.com/office/drawing/2014/main" id="{4E1E3192-18BE-427F-A0C0-0310168DAA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11350" y="12763500"/>
          <a:ext cx="1260763" cy="1238250"/>
        </a:xfrm>
        <a:prstGeom prst="rect">
          <a:avLst/>
        </a:prstGeom>
      </xdr:spPr>
    </xdr:pic>
    <xdr:clientData/>
  </xdr:twoCellAnchor>
  <xdr:twoCellAnchor editAs="oneCell">
    <xdr:from>
      <xdr:col>69</xdr:col>
      <xdr:colOff>123824</xdr:colOff>
      <xdr:row>51</xdr:row>
      <xdr:rowOff>247649</xdr:rowOff>
    </xdr:from>
    <xdr:to>
      <xdr:col>80</xdr:col>
      <xdr:colOff>9524</xdr:colOff>
      <xdr:row>57</xdr:row>
      <xdr:rowOff>9524</xdr:rowOff>
    </xdr:to>
    <xdr:pic>
      <xdr:nvPicPr>
        <xdr:cNvPr id="5" name="圖片 4">
          <a:extLst>
            <a:ext uri="{FF2B5EF4-FFF2-40B4-BE49-F238E27FC236}">
              <a16:creationId xmlns:a16="http://schemas.microsoft.com/office/drawing/2014/main" id="{62139CF6-434C-425B-A6B2-6351AEE450A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67749" y="12763499"/>
          <a:ext cx="1247775" cy="1247775"/>
        </a:xfrm>
        <a:prstGeom prst="rect">
          <a:avLst/>
        </a:prstGeom>
      </xdr:spPr>
    </xdr:pic>
    <xdr:clientData/>
  </xdr:twoCellAnchor>
  <xdr:twoCellAnchor editAs="oneCell">
    <xdr:from>
      <xdr:col>82</xdr:col>
      <xdr:colOff>0</xdr:colOff>
      <xdr:row>52</xdr:row>
      <xdr:rowOff>0</xdr:rowOff>
    </xdr:from>
    <xdr:to>
      <xdr:col>92</xdr:col>
      <xdr:colOff>9525</xdr:colOff>
      <xdr:row>57</xdr:row>
      <xdr:rowOff>9525</xdr:rowOff>
    </xdr:to>
    <xdr:pic>
      <xdr:nvPicPr>
        <xdr:cNvPr id="6" name="圖片 5">
          <a:extLst>
            <a:ext uri="{FF2B5EF4-FFF2-40B4-BE49-F238E27FC236}">
              <a16:creationId xmlns:a16="http://schemas.microsoft.com/office/drawing/2014/main" id="{1CF21CA3-95ED-4C67-BDA3-E2B3AD2A10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53650" y="12763500"/>
          <a:ext cx="1247775" cy="124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33939</xdr:colOff>
      <xdr:row>12</xdr:row>
      <xdr:rowOff>85725</xdr:rowOff>
    </xdr:from>
    <xdr:to>
      <xdr:col>144</xdr:col>
      <xdr:colOff>83589</xdr:colOff>
      <xdr:row>38</xdr:row>
      <xdr:rowOff>153828</xdr:rowOff>
    </xdr:to>
    <xdr:pic>
      <xdr:nvPicPr>
        <xdr:cNvPr id="8" name="圖片 7">
          <a:extLst>
            <a:ext uri="{FF2B5EF4-FFF2-40B4-BE49-F238E27FC236}">
              <a16:creationId xmlns:a16="http://schemas.microsoft.com/office/drawing/2014/main" id="{084672FF-CEB3-46E0-AC4A-764930D425E5}"/>
            </a:ext>
          </a:extLst>
        </xdr:cNvPr>
        <xdr:cNvPicPr>
          <a:picLocks noChangeAspect="1"/>
        </xdr:cNvPicPr>
      </xdr:nvPicPr>
      <xdr:blipFill>
        <a:blip xmlns:r="http://schemas.openxmlformats.org/officeDocument/2006/relationships" r:embed="rId1" cstate="print">
          <a:alphaModFix amt="60000"/>
          <a:extLst>
            <a:ext uri="{28A0092B-C50C-407E-A947-70E740481C1C}">
              <a14:useLocalDpi xmlns:a14="http://schemas.microsoft.com/office/drawing/2010/main" val="0"/>
            </a:ext>
          </a:extLst>
        </a:blip>
        <a:stretch>
          <a:fillRect/>
        </a:stretch>
      </xdr:blipFill>
      <xdr:spPr>
        <a:xfrm>
          <a:off x="2138964" y="3124200"/>
          <a:ext cx="14908650" cy="6507003"/>
        </a:xfrm>
        <a:prstGeom prst="rect">
          <a:avLst/>
        </a:prstGeom>
      </xdr:spPr>
    </xdr:pic>
    <xdr:clientData/>
  </xdr:twoCellAnchor>
  <xdr:twoCellAnchor editAs="oneCell">
    <xdr:from>
      <xdr:col>0</xdr:col>
      <xdr:colOff>0</xdr:colOff>
      <xdr:row>5</xdr:row>
      <xdr:rowOff>238125</xdr:rowOff>
    </xdr:from>
    <xdr:to>
      <xdr:col>175</xdr:col>
      <xdr:colOff>95250</xdr:colOff>
      <xdr:row>44</xdr:row>
      <xdr:rowOff>76200</xdr:rowOff>
    </xdr:to>
    <xdr:sp macro="" textlink="">
      <xdr:nvSpPr>
        <xdr:cNvPr id="2049" name="AutoShape 1">
          <a:extLst>
            <a:ext uri="{FF2B5EF4-FFF2-40B4-BE49-F238E27FC236}">
              <a16:creationId xmlns:a16="http://schemas.microsoft.com/office/drawing/2014/main" id="{CF95B1B3-9C8C-4387-9F51-9948F02D1A96}"/>
            </a:ext>
          </a:extLst>
        </xdr:cNvPr>
        <xdr:cNvSpPr>
          <a:spLocks noChangeAspect="1" noChangeArrowheads="1"/>
        </xdr:cNvSpPr>
      </xdr:nvSpPr>
      <xdr:spPr bwMode="auto">
        <a:xfrm>
          <a:off x="0" y="1543050"/>
          <a:ext cx="21764625" cy="9496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637"/>
  <sheetViews>
    <sheetView topLeftCell="A31" workbookViewId="0">
      <selection activeCell="A62" sqref="A62:E62"/>
    </sheetView>
  </sheetViews>
  <sheetFormatPr defaultColWidth="2.75" defaultRowHeight="16.5"/>
  <cols>
    <col min="1" max="16384" width="2.75" style="4"/>
  </cols>
  <sheetData>
    <row r="1" spans="1:52" ht="35.1" customHeight="1">
      <c r="A1" s="135" t="s">
        <v>84</v>
      </c>
      <c r="B1" s="135"/>
      <c r="C1" s="135"/>
      <c r="D1" s="135"/>
      <c r="E1" s="135"/>
      <c r="F1" s="135"/>
      <c r="G1" s="135"/>
      <c r="H1" s="135"/>
      <c r="I1" s="135"/>
      <c r="J1" s="135"/>
      <c r="K1" s="135"/>
      <c r="L1" s="135"/>
      <c r="M1" s="135"/>
      <c r="N1" s="135"/>
      <c r="O1" s="136"/>
      <c r="P1" s="136"/>
      <c r="Q1" s="137" t="s">
        <v>85</v>
      </c>
      <c r="R1" s="137"/>
      <c r="S1" s="137"/>
      <c r="T1" s="137"/>
      <c r="U1" s="137"/>
      <c r="V1" s="137"/>
      <c r="W1" s="137"/>
      <c r="X1" s="137"/>
      <c r="Y1" s="137"/>
      <c r="Z1" s="138" t="s">
        <v>523</v>
      </c>
      <c r="AA1" s="138"/>
      <c r="AB1" s="138"/>
      <c r="AC1" s="138"/>
      <c r="AD1" s="138"/>
      <c r="AE1" s="138"/>
      <c r="AF1" s="138"/>
      <c r="AG1" s="138"/>
      <c r="AH1" s="138"/>
      <c r="AI1" s="15"/>
    </row>
    <row r="2" spans="1:52" ht="26.1" customHeight="1">
      <c r="A2" s="139" t="s">
        <v>4</v>
      </c>
      <c r="B2" s="139"/>
      <c r="C2" s="139"/>
      <c r="D2" s="139"/>
      <c r="E2" s="139"/>
      <c r="F2" s="139"/>
      <c r="G2" s="139"/>
      <c r="H2" s="139"/>
      <c r="I2" s="139"/>
      <c r="J2" s="139"/>
      <c r="K2" s="139"/>
      <c r="L2" s="139"/>
      <c r="M2" s="139"/>
      <c r="N2" s="139"/>
      <c r="O2" s="111"/>
      <c r="P2" s="111"/>
      <c r="Q2" s="140" t="s">
        <v>2</v>
      </c>
      <c r="R2" s="140"/>
      <c r="S2" s="140"/>
      <c r="T2" s="140"/>
      <c r="U2" s="140"/>
      <c r="V2" s="140"/>
      <c r="W2" s="140"/>
      <c r="X2" s="140"/>
      <c r="Y2" s="140"/>
      <c r="Z2" s="141" t="s">
        <v>3</v>
      </c>
      <c r="AA2" s="141"/>
      <c r="AB2" s="141"/>
      <c r="AC2" s="141"/>
      <c r="AD2" s="141"/>
      <c r="AE2" s="141"/>
      <c r="AF2" s="141"/>
      <c r="AG2" s="141"/>
      <c r="AH2" s="141"/>
      <c r="AI2" s="16"/>
    </row>
    <row r="3" spans="1:52"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7"/>
    </row>
    <row r="4" spans="1:52" ht="24.95" customHeight="1">
      <c r="A4" s="152" t="s">
        <v>89</v>
      </c>
      <c r="B4" s="152"/>
      <c r="C4" s="152"/>
      <c r="D4" s="152"/>
      <c r="E4" s="152"/>
      <c r="F4" s="153" t="str">
        <f>(F5)&amp;(I5)&amp;" "&amp;(J5)&amp;(M5)&amp;" "&amp;(N5)&amp;(T5)&amp;" "&amp;(A8)&amp;"公館裝修工程"</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8"/>
    </row>
    <row r="5" spans="1:52" ht="20.100000000000001" customHeight="1">
      <c r="A5" s="117" t="s">
        <v>524</v>
      </c>
      <c r="B5" s="117"/>
      <c r="C5" s="117"/>
      <c r="D5" s="117"/>
      <c r="E5" s="117"/>
      <c r="F5" s="142" t="s">
        <v>525</v>
      </c>
      <c r="G5" s="142"/>
      <c r="H5" s="142"/>
      <c r="I5" s="88" t="s">
        <v>526</v>
      </c>
      <c r="J5" s="142" t="s">
        <v>259</v>
      </c>
      <c r="K5" s="142"/>
      <c r="L5" s="142"/>
      <c r="M5" s="88" t="s">
        <v>527</v>
      </c>
      <c r="N5" s="142" t="s">
        <v>1711</v>
      </c>
      <c r="O5" s="142"/>
      <c r="P5" s="142"/>
      <c r="Q5" s="142"/>
      <c r="R5" s="142"/>
      <c r="S5" s="142"/>
      <c r="T5" s="88" t="s">
        <v>528</v>
      </c>
      <c r="U5" s="142" t="s">
        <v>1712</v>
      </c>
      <c r="V5" s="142"/>
      <c r="W5" s="142"/>
      <c r="X5" s="142"/>
      <c r="Y5" s="142"/>
      <c r="Z5" s="142"/>
      <c r="AA5" s="142"/>
      <c r="AB5" s="142"/>
      <c r="AC5" s="142"/>
      <c r="AD5" s="142"/>
      <c r="AE5" s="90" t="s">
        <v>529</v>
      </c>
      <c r="AF5" s="142" t="s">
        <v>1713</v>
      </c>
      <c r="AG5" s="142"/>
      <c r="AH5" s="90">
        <v>2</v>
      </c>
    </row>
    <row r="6" spans="1:52" ht="20.100000000000001" customHeight="1">
      <c r="A6" s="143" t="s">
        <v>530</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9"/>
    </row>
    <row r="7" spans="1:52" ht="20.100000000000001" customHeight="1">
      <c r="A7" s="106" t="s">
        <v>531</v>
      </c>
      <c r="B7" s="106"/>
      <c r="C7" s="106"/>
      <c r="D7" s="106"/>
      <c r="E7" s="106" t="s">
        <v>532</v>
      </c>
      <c r="F7" s="106"/>
      <c r="G7" s="106" t="s">
        <v>533</v>
      </c>
      <c r="H7" s="106"/>
      <c r="I7" s="106"/>
      <c r="J7" s="106"/>
      <c r="K7" s="106"/>
      <c r="L7" s="106" t="s">
        <v>534</v>
      </c>
      <c r="M7" s="106"/>
      <c r="N7" s="106"/>
      <c r="O7" s="106"/>
      <c r="P7" s="106"/>
      <c r="Q7" s="106" t="s">
        <v>535</v>
      </c>
      <c r="R7" s="106"/>
      <c r="S7" s="106"/>
      <c r="T7" s="106"/>
      <c r="U7" s="106"/>
      <c r="V7" s="106" t="s">
        <v>536</v>
      </c>
      <c r="W7" s="106"/>
      <c r="X7" s="106" t="s">
        <v>537</v>
      </c>
      <c r="Y7" s="106"/>
      <c r="Z7" s="106" t="s">
        <v>538</v>
      </c>
      <c r="AA7" s="106"/>
      <c r="AB7" s="106" t="s">
        <v>539</v>
      </c>
      <c r="AC7" s="106"/>
      <c r="AD7" s="106" t="s">
        <v>540</v>
      </c>
      <c r="AE7" s="106"/>
      <c r="AF7" s="106" t="s">
        <v>541</v>
      </c>
      <c r="AG7" s="106"/>
      <c r="AH7" s="106"/>
      <c r="AI7" s="7"/>
    </row>
    <row r="8" spans="1:52" ht="20.100000000000001" customHeight="1">
      <c r="A8" s="89" t="s">
        <v>1714</v>
      </c>
      <c r="B8" s="146" t="s">
        <v>1715</v>
      </c>
      <c r="C8" s="146"/>
      <c r="D8" s="146"/>
      <c r="E8" s="99" t="s">
        <v>542</v>
      </c>
      <c r="F8" s="99"/>
      <c r="G8" s="134"/>
      <c r="H8" s="134"/>
      <c r="I8" s="134"/>
      <c r="J8" s="134"/>
      <c r="K8" s="134"/>
      <c r="L8" s="134" t="s">
        <v>1718</v>
      </c>
      <c r="M8" s="134"/>
      <c r="N8" s="134"/>
      <c r="O8" s="134"/>
      <c r="P8" s="134"/>
      <c r="Q8" s="144" t="s">
        <v>261</v>
      </c>
      <c r="R8" s="144"/>
      <c r="S8" s="144"/>
      <c r="T8" s="144"/>
      <c r="U8" s="144"/>
      <c r="V8" s="99">
        <v>51</v>
      </c>
      <c r="W8" s="99"/>
      <c r="X8" s="145">
        <v>175</v>
      </c>
      <c r="Y8" s="145"/>
      <c r="Z8" s="99" t="s">
        <v>1719</v>
      </c>
      <c r="AA8" s="99"/>
      <c r="AB8" s="145">
        <v>50</v>
      </c>
      <c r="AC8" s="145"/>
      <c r="AD8" s="99" t="s">
        <v>543</v>
      </c>
      <c r="AE8" s="99"/>
      <c r="AF8" s="99" t="s">
        <v>1720</v>
      </c>
      <c r="AG8" s="99"/>
      <c r="AH8" s="99"/>
      <c r="AI8" s="7"/>
    </row>
    <row r="9" spans="1:52" s="7" customFormat="1" ht="20.100000000000001" customHeight="1">
      <c r="A9" s="89" t="s">
        <v>1028</v>
      </c>
      <c r="B9" s="146" t="s">
        <v>1716</v>
      </c>
      <c r="C9" s="146"/>
      <c r="D9" s="146"/>
      <c r="E9" s="99" t="s">
        <v>544</v>
      </c>
      <c r="F9" s="99"/>
      <c r="G9" s="134"/>
      <c r="H9" s="134"/>
      <c r="I9" s="134"/>
      <c r="J9" s="134"/>
      <c r="K9" s="134"/>
      <c r="L9" s="134" t="s">
        <v>1717</v>
      </c>
      <c r="M9" s="134"/>
      <c r="N9" s="134"/>
      <c r="O9" s="134"/>
      <c r="P9" s="134"/>
      <c r="Q9" s="134"/>
      <c r="R9" s="134"/>
      <c r="S9" s="134"/>
      <c r="T9" s="134"/>
      <c r="U9" s="134"/>
      <c r="V9" s="99">
        <v>55</v>
      </c>
      <c r="W9" s="99"/>
      <c r="X9" s="99">
        <v>168</v>
      </c>
      <c r="Y9" s="99"/>
      <c r="Z9" s="99" t="s">
        <v>1719</v>
      </c>
      <c r="AA9" s="99"/>
      <c r="AB9" s="99"/>
      <c r="AC9" s="99"/>
      <c r="AD9" s="99" t="s">
        <v>543</v>
      </c>
      <c r="AE9" s="99"/>
      <c r="AF9" s="99" t="s">
        <v>1721</v>
      </c>
      <c r="AG9" s="99"/>
      <c r="AH9" s="99"/>
    </row>
    <row r="10" spans="1:52" ht="20.100000000000001" customHeight="1">
      <c r="A10" s="107"/>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7"/>
    </row>
    <row r="11" spans="1:52" ht="20.100000000000001" customHeight="1">
      <c r="A11" s="117" t="s">
        <v>518</v>
      </c>
      <c r="B11" s="117"/>
      <c r="C11" s="118"/>
      <c r="D11" s="116" t="s">
        <v>545</v>
      </c>
      <c r="E11" s="106"/>
      <c r="F11" s="106"/>
      <c r="G11" s="106"/>
      <c r="H11" s="99">
        <v>45.6</v>
      </c>
      <c r="I11" s="99"/>
      <c r="J11" s="91" t="s">
        <v>458</v>
      </c>
      <c r="K11" s="98" t="s">
        <v>546</v>
      </c>
      <c r="L11" s="99"/>
      <c r="M11" s="99"/>
      <c r="N11" s="99"/>
      <c r="O11" s="99">
        <v>38.5</v>
      </c>
      <c r="P11" s="99"/>
      <c r="Q11" s="20" t="s">
        <v>458</v>
      </c>
      <c r="R11" s="120" t="s">
        <v>547</v>
      </c>
      <c r="S11" s="106"/>
      <c r="T11" s="106"/>
      <c r="U11" s="106"/>
      <c r="V11" s="106"/>
      <c r="W11" s="106"/>
      <c r="X11" s="99">
        <v>45.6</v>
      </c>
      <c r="Y11" s="99"/>
      <c r="Z11" s="19" t="s">
        <v>458</v>
      </c>
      <c r="AA11" s="116" t="s">
        <v>548</v>
      </c>
      <c r="AB11" s="106"/>
      <c r="AC11" s="106"/>
      <c r="AD11" s="106"/>
      <c r="AE11" s="106"/>
      <c r="AF11" s="99">
        <v>6000</v>
      </c>
      <c r="AG11" s="99"/>
      <c r="AH11" s="99"/>
      <c r="AI11" s="98" t="s">
        <v>1306</v>
      </c>
      <c r="AJ11" s="99"/>
      <c r="AK11" s="99"/>
      <c r="AL11" s="99"/>
      <c r="AM11" s="99"/>
      <c r="AN11" s="99">
        <v>0</v>
      </c>
      <c r="AO11" s="99"/>
      <c r="AP11" s="99"/>
      <c r="AQ11" s="98" t="s">
        <v>1307</v>
      </c>
      <c r="AR11" s="99"/>
      <c r="AS11" s="99"/>
      <c r="AT11" s="99"/>
      <c r="AU11" s="99"/>
      <c r="AV11" s="99">
        <v>24</v>
      </c>
      <c r="AW11" s="99"/>
      <c r="AX11" s="99"/>
      <c r="AY11" s="109" t="s">
        <v>1341</v>
      </c>
      <c r="AZ11" s="110"/>
    </row>
    <row r="12" spans="1:52" ht="20.100000000000001" customHeight="1">
      <c r="A12" s="68"/>
      <c r="B12" s="68"/>
      <c r="C12" s="68"/>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9"/>
      <c r="AR12" s="69"/>
      <c r="AS12" s="69"/>
      <c r="AT12" s="69"/>
      <c r="AU12" s="69"/>
      <c r="AV12" s="69"/>
      <c r="AW12" s="69"/>
      <c r="AX12" s="69"/>
      <c r="AY12" s="70"/>
      <c r="AZ12" s="70"/>
    </row>
    <row r="13" spans="1:52" ht="20.100000000000001" customHeight="1">
      <c r="A13" s="112" t="s">
        <v>1324</v>
      </c>
      <c r="B13" s="112"/>
      <c r="C13" s="112"/>
      <c r="D13" s="112"/>
      <c r="E13" s="112"/>
      <c r="F13" s="113">
        <v>110</v>
      </c>
      <c r="G13" s="114"/>
      <c r="H13" s="63" t="s">
        <v>1034</v>
      </c>
      <c r="I13" s="114">
        <v>5</v>
      </c>
      <c r="J13" s="114"/>
      <c r="K13" s="63" t="s">
        <v>1035</v>
      </c>
      <c r="L13" s="114">
        <v>1</v>
      </c>
      <c r="M13" s="114"/>
      <c r="N13" s="62" t="s">
        <v>461</v>
      </c>
      <c r="O13" s="112" t="s">
        <v>1325</v>
      </c>
      <c r="P13" s="112"/>
      <c r="Q13" s="112"/>
      <c r="R13" s="112"/>
      <c r="S13" s="115"/>
      <c r="T13" s="114">
        <v>110</v>
      </c>
      <c r="U13" s="114"/>
      <c r="V13" s="63" t="s">
        <v>1034</v>
      </c>
      <c r="W13" s="114">
        <v>7</v>
      </c>
      <c r="X13" s="114"/>
      <c r="Y13" s="63" t="s">
        <v>1035</v>
      </c>
      <c r="Z13" s="114">
        <v>1</v>
      </c>
      <c r="AA13" s="114"/>
      <c r="AB13" s="62" t="s">
        <v>461</v>
      </c>
      <c r="AC13" s="112" t="s">
        <v>1326</v>
      </c>
      <c r="AD13" s="112"/>
      <c r="AE13" s="112"/>
      <c r="AF13" s="112"/>
      <c r="AG13" s="112"/>
      <c r="AH13" s="113">
        <v>110</v>
      </c>
      <c r="AI13" s="114"/>
      <c r="AJ13" s="63" t="s">
        <v>1034</v>
      </c>
      <c r="AK13" s="114">
        <v>6</v>
      </c>
      <c r="AL13" s="114"/>
      <c r="AM13" s="63" t="s">
        <v>1035</v>
      </c>
      <c r="AN13" s="114">
        <v>1</v>
      </c>
      <c r="AO13" s="114"/>
      <c r="AP13" s="62" t="s">
        <v>461</v>
      </c>
      <c r="AQ13" s="7"/>
      <c r="AR13" s="7"/>
      <c r="AS13" s="7"/>
      <c r="AT13" s="7"/>
      <c r="AU13" s="7"/>
      <c r="AV13" s="7"/>
      <c r="AW13" s="7"/>
      <c r="AX13" s="7"/>
      <c r="AY13" s="17"/>
      <c r="AZ13" s="17"/>
    </row>
    <row r="14" spans="1:52" ht="20.100000000000001" customHeight="1">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row>
    <row r="15" spans="1:52" ht="20.100000000000001" customHeight="1">
      <c r="A15" s="112" t="s">
        <v>1350</v>
      </c>
      <c r="B15" s="112"/>
      <c r="C15" s="112"/>
      <c r="D15" s="112"/>
      <c r="E15" s="112"/>
      <c r="F15" s="113">
        <v>110</v>
      </c>
      <c r="G15" s="114"/>
      <c r="H15" s="63" t="s">
        <v>1034</v>
      </c>
      <c r="I15" s="114">
        <v>8</v>
      </c>
      <c r="J15" s="114"/>
      <c r="K15" s="63" t="s">
        <v>1035</v>
      </c>
      <c r="L15" s="114">
        <v>1</v>
      </c>
      <c r="M15" s="114"/>
      <c r="N15" s="62" t="s">
        <v>461</v>
      </c>
      <c r="O15" s="7"/>
      <c r="P15" s="7"/>
      <c r="Q15" s="7"/>
      <c r="R15" s="7"/>
      <c r="S15" s="17"/>
      <c r="T15" s="17"/>
      <c r="AU15" s="4" t="s">
        <v>105</v>
      </c>
    </row>
    <row r="16" spans="1:52" ht="20.100000000000001" customHeight="1">
      <c r="A16" s="112" t="s">
        <v>1327</v>
      </c>
      <c r="B16" s="112"/>
      <c r="C16" s="112"/>
      <c r="D16" s="112"/>
      <c r="E16" s="112"/>
      <c r="F16" s="113">
        <v>110</v>
      </c>
      <c r="G16" s="114"/>
      <c r="H16" s="63" t="s">
        <v>1034</v>
      </c>
      <c r="I16" s="114">
        <v>8</v>
      </c>
      <c r="J16" s="114"/>
      <c r="K16" s="63" t="s">
        <v>1035</v>
      </c>
      <c r="L16" s="114">
        <v>10</v>
      </c>
      <c r="M16" s="114"/>
      <c r="N16" s="62" t="s">
        <v>461</v>
      </c>
      <c r="O16" s="112" t="s">
        <v>1328</v>
      </c>
      <c r="P16" s="112"/>
      <c r="Q16" s="112"/>
      <c r="R16" s="112"/>
      <c r="S16" s="115"/>
      <c r="T16" s="114">
        <v>110</v>
      </c>
      <c r="U16" s="114"/>
      <c r="V16" s="63" t="s">
        <v>1034</v>
      </c>
      <c r="W16" s="114">
        <v>12</v>
      </c>
      <c r="X16" s="114"/>
      <c r="Y16" s="63" t="s">
        <v>1035</v>
      </c>
      <c r="Z16" s="114">
        <v>1</v>
      </c>
      <c r="AA16" s="114"/>
      <c r="AB16" s="62" t="s">
        <v>461</v>
      </c>
      <c r="AC16" s="147" t="s">
        <v>1320</v>
      </c>
      <c r="AD16" s="119"/>
      <c r="AE16" s="119"/>
      <c r="AF16" s="114">
        <v>1</v>
      </c>
      <c r="AG16" s="114"/>
      <c r="AH16" s="62" t="s">
        <v>231</v>
      </c>
      <c r="AI16" s="119" t="s">
        <v>1321</v>
      </c>
      <c r="AJ16" s="119"/>
      <c r="AK16" s="119"/>
      <c r="AL16" s="119">
        <f>NETWORKDAYS((1911+(F16)&amp;"/"&amp;(I16)&amp;"/"&amp;(L16)),(1911+(T16)&amp;"/"&amp;(W16)&amp;"/"&amp;(Z16)))-AF16</f>
        <v>81</v>
      </c>
      <c r="AM16" s="119"/>
      <c r="AN16" s="62" t="s">
        <v>231</v>
      </c>
      <c r="AO16" s="7"/>
      <c r="AP16" s="7"/>
      <c r="AQ16" s="7"/>
      <c r="AR16" s="7"/>
      <c r="AS16" s="7"/>
      <c r="AT16" s="7"/>
      <c r="AU16" s="7"/>
      <c r="AV16" s="7"/>
      <c r="AW16" s="7"/>
      <c r="AX16" s="7"/>
      <c r="AY16" s="17"/>
      <c r="AZ16" s="17"/>
    </row>
    <row r="17" spans="1:66" ht="20.100000000000001" customHeight="1">
      <c r="A17" s="112" t="s">
        <v>1322</v>
      </c>
      <c r="B17" s="112"/>
      <c r="C17" s="112"/>
      <c r="D17" s="112"/>
      <c r="E17" s="112"/>
      <c r="F17" s="113">
        <f>F16</f>
        <v>110</v>
      </c>
      <c r="G17" s="114"/>
      <c r="H17" s="63" t="s">
        <v>1034</v>
      </c>
      <c r="I17" s="114">
        <f>I16</f>
        <v>8</v>
      </c>
      <c r="J17" s="114"/>
      <c r="K17" s="63" t="s">
        <v>1035</v>
      </c>
      <c r="L17" s="114">
        <f>L16</f>
        <v>10</v>
      </c>
      <c r="M17" s="114"/>
      <c r="N17" s="62" t="s">
        <v>461</v>
      </c>
      <c r="O17" s="112" t="s">
        <v>1323</v>
      </c>
      <c r="P17" s="112"/>
      <c r="Q17" s="112"/>
      <c r="R17" s="112"/>
      <c r="S17" s="115"/>
      <c r="T17" s="114">
        <v>110</v>
      </c>
      <c r="U17" s="114"/>
      <c r="V17" s="63" t="s">
        <v>1034</v>
      </c>
      <c r="W17" s="114">
        <v>12</v>
      </c>
      <c r="X17" s="114"/>
      <c r="Y17" s="63" t="s">
        <v>1035</v>
      </c>
      <c r="Z17" s="114">
        <v>1</v>
      </c>
      <c r="AA17" s="114"/>
      <c r="AB17" s="62" t="s">
        <v>461</v>
      </c>
      <c r="AC17" s="147" t="s">
        <v>1320</v>
      </c>
      <c r="AD17" s="119"/>
      <c r="AE17" s="119"/>
      <c r="AF17" s="114">
        <f>AF16</f>
        <v>1</v>
      </c>
      <c r="AG17" s="114"/>
      <c r="AH17" s="62" t="s">
        <v>231</v>
      </c>
      <c r="AI17" s="119" t="s">
        <v>1321</v>
      </c>
      <c r="AJ17" s="119"/>
      <c r="AK17" s="119"/>
      <c r="AL17" s="119">
        <f>NETWORKDAYS((1911+(F17)&amp;"/"&amp;(I17)&amp;"/"&amp;(L17)),(1911+(T17)&amp;"/"&amp;(W17)&amp;"/"&amp;(Z17)))-AF17</f>
        <v>81</v>
      </c>
      <c r="AM17" s="119"/>
      <c r="AN17" s="62" t="s">
        <v>231</v>
      </c>
      <c r="AO17" s="7"/>
      <c r="AP17" s="7"/>
      <c r="AQ17" s="7"/>
      <c r="AR17" s="7"/>
      <c r="AS17" s="7"/>
      <c r="AT17" s="7"/>
      <c r="AU17" s="7"/>
      <c r="AV17" s="7"/>
      <c r="AW17" s="7"/>
      <c r="AX17" s="7"/>
      <c r="AY17" s="17"/>
      <c r="AZ17" s="17"/>
    </row>
    <row r="18" spans="1:66" ht="20.100000000000001" customHeight="1">
      <c r="A18" s="111"/>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row>
    <row r="19" spans="1:66" ht="20.100000000000001" customHeight="1">
      <c r="A19" s="127" t="s">
        <v>224</v>
      </c>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3" t="s">
        <v>549</v>
      </c>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31"/>
    </row>
    <row r="20" spans="1:66" s="7" customFormat="1" ht="20.100000000000001" customHeight="1">
      <c r="A20" s="106" t="s">
        <v>304</v>
      </c>
      <c r="B20" s="106"/>
      <c r="C20" s="106"/>
      <c r="D20" s="106"/>
      <c r="E20" s="106"/>
      <c r="F20" s="106" t="s">
        <v>550</v>
      </c>
      <c r="G20" s="106"/>
      <c r="H20" s="106"/>
      <c r="I20" s="106" t="s">
        <v>551</v>
      </c>
      <c r="J20" s="106"/>
      <c r="K20" s="106"/>
      <c r="L20" s="106" t="s">
        <v>221</v>
      </c>
      <c r="M20" s="106"/>
      <c r="N20" s="106"/>
      <c r="O20" s="106" t="s">
        <v>560</v>
      </c>
      <c r="P20" s="106"/>
      <c r="Q20" s="106"/>
      <c r="R20" s="106" t="s">
        <v>552</v>
      </c>
      <c r="S20" s="106"/>
      <c r="T20" s="106"/>
      <c r="U20" s="106" t="s">
        <v>553</v>
      </c>
      <c r="V20" s="106"/>
      <c r="W20" s="106"/>
      <c r="X20" s="106" t="s">
        <v>222</v>
      </c>
      <c r="Y20" s="106"/>
      <c r="Z20" s="106"/>
      <c r="AA20" s="106" t="s">
        <v>229</v>
      </c>
      <c r="AB20" s="106"/>
      <c r="AC20" s="106"/>
      <c r="AD20" s="106" t="s">
        <v>554</v>
      </c>
      <c r="AE20" s="106"/>
      <c r="AF20" s="106"/>
      <c r="AG20" s="106"/>
      <c r="AH20" s="106"/>
      <c r="AI20" s="106"/>
      <c r="AJ20" s="106"/>
      <c r="AK20" s="106"/>
      <c r="AL20" s="106"/>
      <c r="AM20" s="106"/>
      <c r="AN20" s="106" t="s">
        <v>223</v>
      </c>
      <c r="AO20" s="106"/>
      <c r="AP20" s="106"/>
      <c r="AQ20" s="106"/>
      <c r="AR20" s="106"/>
      <c r="AS20" s="106"/>
      <c r="AT20" s="106"/>
      <c r="AU20" s="106"/>
      <c r="AV20" s="106"/>
      <c r="AW20" s="106"/>
      <c r="AX20" s="106" t="s">
        <v>555</v>
      </c>
      <c r="AY20" s="106"/>
      <c r="AZ20" s="106"/>
      <c r="BA20" s="106"/>
      <c r="BB20" s="106"/>
      <c r="BC20" s="106"/>
      <c r="BD20" s="106"/>
      <c r="BE20" s="106"/>
      <c r="BF20" s="106"/>
      <c r="BG20" s="106"/>
    </row>
    <row r="21" spans="1:66" ht="20.100000000000001" customHeight="1">
      <c r="A21" s="125" t="s">
        <v>1722</v>
      </c>
      <c r="B21" s="125"/>
      <c r="C21" s="125"/>
      <c r="D21" s="125"/>
      <c r="E21" s="125"/>
      <c r="F21" s="132">
        <v>3.7</v>
      </c>
      <c r="G21" s="133"/>
      <c r="H21" s="21" t="s">
        <v>227</v>
      </c>
      <c r="I21" s="96">
        <f t="shared" ref="I21:I27" si="0">ROUNDUP(F21/3.3,1)</f>
        <v>1.2000000000000002</v>
      </c>
      <c r="J21" s="97"/>
      <c r="K21" s="21" t="s">
        <v>458</v>
      </c>
      <c r="L21" s="96">
        <f>L28</f>
        <v>2.6</v>
      </c>
      <c r="M21" s="97"/>
      <c r="N21" s="21" t="s">
        <v>211</v>
      </c>
      <c r="O21" s="96">
        <v>2.5</v>
      </c>
      <c r="P21" s="97"/>
      <c r="Q21" s="21" t="s">
        <v>211</v>
      </c>
      <c r="R21" s="132">
        <v>7.7</v>
      </c>
      <c r="S21" s="133"/>
      <c r="T21" s="21" t="s">
        <v>211</v>
      </c>
      <c r="U21" s="132">
        <v>0</v>
      </c>
      <c r="V21" s="133"/>
      <c r="W21" s="21" t="s">
        <v>211</v>
      </c>
      <c r="X21" s="132">
        <v>2.5</v>
      </c>
      <c r="Y21" s="133"/>
      <c r="Z21" s="21" t="s">
        <v>211</v>
      </c>
      <c r="AA21" s="96">
        <f t="shared" ref="AA21:AA27" si="1">ROUNDUP((R21-U21)*O21,1)</f>
        <v>19.3</v>
      </c>
      <c r="AB21" s="97"/>
      <c r="AC21" s="21" t="s">
        <v>227</v>
      </c>
      <c r="AD21" s="93">
        <v>1</v>
      </c>
      <c r="AE21" s="105" t="s">
        <v>556</v>
      </c>
      <c r="AF21" s="105"/>
      <c r="AG21" s="105"/>
      <c r="AH21" s="105"/>
      <c r="AI21" s="105"/>
      <c r="AJ21" s="105"/>
      <c r="AK21" s="119">
        <f t="shared" ref="AK21:AK27" si="2">F21*AD21</f>
        <v>3.7</v>
      </c>
      <c r="AL21" s="119"/>
      <c r="AM21" s="21" t="s">
        <v>227</v>
      </c>
      <c r="AN21" s="93">
        <v>1</v>
      </c>
      <c r="AO21" s="105" t="s">
        <v>557</v>
      </c>
      <c r="AP21" s="105"/>
      <c r="AQ21" s="105"/>
      <c r="AR21" s="105"/>
      <c r="AS21" s="105"/>
      <c r="AT21" s="105"/>
      <c r="AU21" s="119">
        <f t="shared" ref="AU21:AU27" si="3">AK21*AN21</f>
        <v>3.7</v>
      </c>
      <c r="AV21" s="119"/>
      <c r="AW21" s="21" t="s">
        <v>227</v>
      </c>
      <c r="AX21" s="93">
        <v>0</v>
      </c>
      <c r="AY21" s="105" t="s">
        <v>558</v>
      </c>
      <c r="AZ21" s="105"/>
      <c r="BA21" s="105"/>
      <c r="BB21" s="105"/>
      <c r="BC21" s="105"/>
      <c r="BD21" s="105"/>
      <c r="BE21" s="119">
        <f>ROUNDUP((R21-U21-X21)*L21*AX21,1)</f>
        <v>0</v>
      </c>
      <c r="BF21" s="119"/>
      <c r="BG21" s="23" t="s">
        <v>227</v>
      </c>
    </row>
    <row r="22" spans="1:66" ht="20.100000000000001" customHeight="1">
      <c r="A22" s="125" t="s">
        <v>1723</v>
      </c>
      <c r="B22" s="125"/>
      <c r="C22" s="125"/>
      <c r="D22" s="125"/>
      <c r="E22" s="125"/>
      <c r="F22" s="132">
        <v>2.6</v>
      </c>
      <c r="G22" s="133"/>
      <c r="H22" s="21" t="s">
        <v>227</v>
      </c>
      <c r="I22" s="96">
        <f t="shared" si="0"/>
        <v>0.79999999999999993</v>
      </c>
      <c r="J22" s="97"/>
      <c r="K22" s="21" t="s">
        <v>458</v>
      </c>
      <c r="L22" s="96">
        <f>L28</f>
        <v>2.6</v>
      </c>
      <c r="M22" s="97"/>
      <c r="N22" s="21" t="s">
        <v>211</v>
      </c>
      <c r="O22" s="96">
        <v>2.5</v>
      </c>
      <c r="P22" s="97"/>
      <c r="Q22" s="21" t="s">
        <v>211</v>
      </c>
      <c r="R22" s="132">
        <v>6.5</v>
      </c>
      <c r="S22" s="133"/>
      <c r="T22" s="92" t="s">
        <v>211</v>
      </c>
      <c r="U22" s="132">
        <v>1.3</v>
      </c>
      <c r="V22" s="133"/>
      <c r="W22" s="92" t="s">
        <v>211</v>
      </c>
      <c r="X22" s="132">
        <v>1.8</v>
      </c>
      <c r="Y22" s="133"/>
      <c r="Z22" s="21" t="s">
        <v>211</v>
      </c>
      <c r="AA22" s="96">
        <f t="shared" si="1"/>
        <v>13</v>
      </c>
      <c r="AB22" s="97"/>
      <c r="AC22" s="21" t="s">
        <v>227</v>
      </c>
      <c r="AD22" s="93">
        <v>1</v>
      </c>
      <c r="AE22" s="105" t="s">
        <v>556</v>
      </c>
      <c r="AF22" s="105"/>
      <c r="AG22" s="105"/>
      <c r="AH22" s="105"/>
      <c r="AI22" s="105"/>
      <c r="AJ22" s="105"/>
      <c r="AK22" s="119">
        <f>F22*AD22</f>
        <v>2.6</v>
      </c>
      <c r="AL22" s="119"/>
      <c r="AM22" s="21" t="s">
        <v>227</v>
      </c>
      <c r="AN22" s="93">
        <v>1</v>
      </c>
      <c r="AO22" s="105" t="s">
        <v>557</v>
      </c>
      <c r="AP22" s="105"/>
      <c r="AQ22" s="105"/>
      <c r="AR22" s="105"/>
      <c r="AS22" s="105"/>
      <c r="AT22" s="105"/>
      <c r="AU22" s="119">
        <f t="shared" si="3"/>
        <v>2.6</v>
      </c>
      <c r="AV22" s="119"/>
      <c r="AW22" s="21" t="s">
        <v>227</v>
      </c>
      <c r="AX22" s="93">
        <v>0</v>
      </c>
      <c r="AY22" s="105" t="s">
        <v>558</v>
      </c>
      <c r="AZ22" s="105"/>
      <c r="BA22" s="105"/>
      <c r="BB22" s="105"/>
      <c r="BC22" s="105"/>
      <c r="BD22" s="105"/>
      <c r="BE22" s="119">
        <f>ROUNDUP((R22-U22-X22)*L22*AX22,1)</f>
        <v>0</v>
      </c>
      <c r="BF22" s="119"/>
      <c r="BG22" s="23" t="s">
        <v>227</v>
      </c>
    </row>
    <row r="23" spans="1:66" ht="20.100000000000001" customHeight="1">
      <c r="A23" s="125" t="s">
        <v>562</v>
      </c>
      <c r="B23" s="125"/>
      <c r="C23" s="125"/>
      <c r="D23" s="125"/>
      <c r="E23" s="125"/>
      <c r="F23" s="132">
        <v>4</v>
      </c>
      <c r="G23" s="133"/>
      <c r="H23" s="21" t="s">
        <v>227</v>
      </c>
      <c r="I23" s="96">
        <f t="shared" si="0"/>
        <v>1.3</v>
      </c>
      <c r="J23" s="97"/>
      <c r="K23" s="21" t="s">
        <v>458</v>
      </c>
      <c r="L23" s="96">
        <f>L28</f>
        <v>2.6</v>
      </c>
      <c r="M23" s="97"/>
      <c r="N23" s="21" t="s">
        <v>211</v>
      </c>
      <c r="O23" s="96">
        <v>2.4</v>
      </c>
      <c r="P23" s="97"/>
      <c r="Q23" s="21" t="s">
        <v>211</v>
      </c>
      <c r="R23" s="132">
        <v>8.1</v>
      </c>
      <c r="S23" s="133"/>
      <c r="T23" s="92" t="s">
        <v>211</v>
      </c>
      <c r="U23" s="132">
        <v>0</v>
      </c>
      <c r="V23" s="133"/>
      <c r="W23" s="92" t="s">
        <v>211</v>
      </c>
      <c r="X23" s="132">
        <v>0</v>
      </c>
      <c r="Y23" s="133"/>
      <c r="Z23" s="92" t="s">
        <v>211</v>
      </c>
      <c r="AA23" s="96">
        <f t="shared" si="1"/>
        <v>19.5</v>
      </c>
      <c r="AB23" s="97"/>
      <c r="AC23" s="21" t="s">
        <v>227</v>
      </c>
      <c r="AD23" s="93">
        <v>1</v>
      </c>
      <c r="AE23" s="105" t="s">
        <v>556</v>
      </c>
      <c r="AF23" s="105"/>
      <c r="AG23" s="105"/>
      <c r="AH23" s="105"/>
      <c r="AI23" s="105"/>
      <c r="AJ23" s="105"/>
      <c r="AK23" s="119">
        <f>F23*AD23</f>
        <v>4</v>
      </c>
      <c r="AL23" s="119"/>
      <c r="AM23" s="21" t="s">
        <v>227</v>
      </c>
      <c r="AN23" s="93">
        <v>1</v>
      </c>
      <c r="AO23" s="105" t="s">
        <v>557</v>
      </c>
      <c r="AP23" s="105"/>
      <c r="AQ23" s="105"/>
      <c r="AR23" s="105"/>
      <c r="AS23" s="105"/>
      <c r="AT23" s="105"/>
      <c r="AU23" s="119">
        <f t="shared" si="3"/>
        <v>4</v>
      </c>
      <c r="AV23" s="119"/>
      <c r="AW23" s="21" t="s">
        <v>227</v>
      </c>
      <c r="AX23" s="93">
        <v>0</v>
      </c>
      <c r="AY23" s="105" t="s">
        <v>558</v>
      </c>
      <c r="AZ23" s="105"/>
      <c r="BA23" s="105"/>
      <c r="BB23" s="105"/>
      <c r="BC23" s="105"/>
      <c r="BD23" s="105"/>
      <c r="BE23" s="119">
        <v>0</v>
      </c>
      <c r="BF23" s="119"/>
      <c r="BG23" s="23" t="s">
        <v>227</v>
      </c>
    </row>
    <row r="24" spans="1:66" ht="20.100000000000001" customHeight="1">
      <c r="A24" s="125" t="s">
        <v>388</v>
      </c>
      <c r="B24" s="125"/>
      <c r="C24" s="125"/>
      <c r="D24" s="125"/>
      <c r="E24" s="125"/>
      <c r="F24" s="132">
        <v>18.100000000000001</v>
      </c>
      <c r="G24" s="133"/>
      <c r="H24" s="21" t="s">
        <v>227</v>
      </c>
      <c r="I24" s="96">
        <f t="shared" si="0"/>
        <v>5.5</v>
      </c>
      <c r="J24" s="97"/>
      <c r="K24" s="21" t="s">
        <v>458</v>
      </c>
      <c r="L24" s="96">
        <f>L28</f>
        <v>2.6</v>
      </c>
      <c r="M24" s="97"/>
      <c r="N24" s="21" t="s">
        <v>211</v>
      </c>
      <c r="O24" s="96">
        <v>2.5</v>
      </c>
      <c r="P24" s="97"/>
      <c r="Q24" s="21" t="s">
        <v>211</v>
      </c>
      <c r="R24" s="132">
        <v>18.5</v>
      </c>
      <c r="S24" s="133"/>
      <c r="T24" s="92" t="s">
        <v>211</v>
      </c>
      <c r="U24" s="132">
        <v>5.6</v>
      </c>
      <c r="V24" s="133"/>
      <c r="W24" s="92" t="s">
        <v>211</v>
      </c>
      <c r="X24" s="132">
        <v>6.3</v>
      </c>
      <c r="Y24" s="133"/>
      <c r="Z24" s="21" t="s">
        <v>211</v>
      </c>
      <c r="AA24" s="96">
        <f t="shared" si="1"/>
        <v>32.300000000000004</v>
      </c>
      <c r="AB24" s="97"/>
      <c r="AC24" s="21" t="s">
        <v>227</v>
      </c>
      <c r="AD24" s="93">
        <v>1</v>
      </c>
      <c r="AE24" s="105" t="s">
        <v>556</v>
      </c>
      <c r="AF24" s="105"/>
      <c r="AG24" s="105"/>
      <c r="AH24" s="105"/>
      <c r="AI24" s="105"/>
      <c r="AJ24" s="105"/>
      <c r="AK24" s="119">
        <f t="shared" si="2"/>
        <v>18.100000000000001</v>
      </c>
      <c r="AL24" s="119"/>
      <c r="AM24" s="21" t="s">
        <v>227</v>
      </c>
      <c r="AN24" s="93">
        <v>1</v>
      </c>
      <c r="AO24" s="105" t="s">
        <v>557</v>
      </c>
      <c r="AP24" s="105"/>
      <c r="AQ24" s="105"/>
      <c r="AR24" s="105"/>
      <c r="AS24" s="105"/>
      <c r="AT24" s="105"/>
      <c r="AU24" s="119">
        <f t="shared" si="3"/>
        <v>18.100000000000001</v>
      </c>
      <c r="AV24" s="119"/>
      <c r="AW24" s="21" t="s">
        <v>227</v>
      </c>
      <c r="AX24" s="93">
        <v>1</v>
      </c>
      <c r="AY24" s="105" t="s">
        <v>558</v>
      </c>
      <c r="AZ24" s="105"/>
      <c r="BA24" s="105"/>
      <c r="BB24" s="105"/>
      <c r="BC24" s="105"/>
      <c r="BD24" s="105"/>
      <c r="BE24" s="119">
        <v>12</v>
      </c>
      <c r="BF24" s="119"/>
      <c r="BG24" s="23" t="s">
        <v>227</v>
      </c>
    </row>
    <row r="25" spans="1:66" ht="20.100000000000001" customHeight="1">
      <c r="A25" s="125" t="s">
        <v>392</v>
      </c>
      <c r="B25" s="125"/>
      <c r="C25" s="125"/>
      <c r="D25" s="125"/>
      <c r="E25" s="125"/>
      <c r="F25" s="132">
        <v>10.9</v>
      </c>
      <c r="G25" s="133"/>
      <c r="H25" s="92" t="s">
        <v>227</v>
      </c>
      <c r="I25" s="132">
        <f t="shared" si="0"/>
        <v>3.4</v>
      </c>
      <c r="J25" s="133"/>
      <c r="K25" s="92" t="s">
        <v>458</v>
      </c>
      <c r="L25" s="132">
        <f>L28</f>
        <v>2.6</v>
      </c>
      <c r="M25" s="133"/>
      <c r="N25" s="92" t="s">
        <v>211</v>
      </c>
      <c r="O25" s="132">
        <v>2.5</v>
      </c>
      <c r="P25" s="133"/>
      <c r="Q25" s="92" t="s">
        <v>211</v>
      </c>
      <c r="R25" s="132">
        <v>15.2</v>
      </c>
      <c r="S25" s="133"/>
      <c r="T25" s="92" t="s">
        <v>211</v>
      </c>
      <c r="U25" s="132">
        <v>3.6</v>
      </c>
      <c r="V25" s="133"/>
      <c r="W25" s="92" t="s">
        <v>211</v>
      </c>
      <c r="X25" s="132">
        <v>6.7</v>
      </c>
      <c r="Y25" s="133"/>
      <c r="Z25" s="92" t="s">
        <v>211</v>
      </c>
      <c r="AA25" s="132">
        <f t="shared" si="1"/>
        <v>29</v>
      </c>
      <c r="AB25" s="133"/>
      <c r="AC25" s="92" t="s">
        <v>227</v>
      </c>
      <c r="AD25" s="93">
        <v>1</v>
      </c>
      <c r="AE25" s="105" t="s">
        <v>556</v>
      </c>
      <c r="AF25" s="105"/>
      <c r="AG25" s="105"/>
      <c r="AH25" s="105"/>
      <c r="AI25" s="105"/>
      <c r="AJ25" s="105"/>
      <c r="AK25" s="119">
        <f t="shared" si="2"/>
        <v>10.9</v>
      </c>
      <c r="AL25" s="119"/>
      <c r="AM25" s="21" t="s">
        <v>227</v>
      </c>
      <c r="AN25" s="93">
        <v>1</v>
      </c>
      <c r="AO25" s="105" t="s">
        <v>557</v>
      </c>
      <c r="AP25" s="105"/>
      <c r="AQ25" s="105"/>
      <c r="AR25" s="105"/>
      <c r="AS25" s="105"/>
      <c r="AT25" s="105"/>
      <c r="AU25" s="119">
        <f t="shared" si="3"/>
        <v>10.9</v>
      </c>
      <c r="AV25" s="119"/>
      <c r="AW25" s="21" t="s">
        <v>227</v>
      </c>
      <c r="AX25" s="93">
        <v>0</v>
      </c>
      <c r="AY25" s="105" t="s">
        <v>558</v>
      </c>
      <c r="AZ25" s="105"/>
      <c r="BA25" s="105"/>
      <c r="BB25" s="105"/>
      <c r="BC25" s="105"/>
      <c r="BD25" s="105"/>
      <c r="BE25" s="119">
        <f>ROUNDUP((R25-U25-X25)*L25*AX25,1)</f>
        <v>0</v>
      </c>
      <c r="BF25" s="119"/>
      <c r="BG25" s="23" t="s">
        <v>227</v>
      </c>
    </row>
    <row r="26" spans="1:66" ht="20.100000000000001" customHeight="1">
      <c r="A26" s="125" t="s">
        <v>561</v>
      </c>
      <c r="B26" s="125"/>
      <c r="C26" s="125"/>
      <c r="D26" s="125"/>
      <c r="E26" s="125"/>
      <c r="F26" s="96">
        <v>4.4000000000000004</v>
      </c>
      <c r="G26" s="97"/>
      <c r="H26" s="21" t="s">
        <v>227</v>
      </c>
      <c r="I26" s="96">
        <f t="shared" si="0"/>
        <v>1.4000000000000001</v>
      </c>
      <c r="J26" s="97"/>
      <c r="K26" s="21" t="s">
        <v>458</v>
      </c>
      <c r="L26" s="96">
        <f>L28</f>
        <v>2.6</v>
      </c>
      <c r="M26" s="97"/>
      <c r="N26" s="21" t="s">
        <v>211</v>
      </c>
      <c r="O26" s="96">
        <v>2.25</v>
      </c>
      <c r="P26" s="97"/>
      <c r="Q26" s="21" t="s">
        <v>211</v>
      </c>
      <c r="R26" s="96">
        <v>10.6</v>
      </c>
      <c r="S26" s="97"/>
      <c r="T26" s="21" t="s">
        <v>211</v>
      </c>
      <c r="U26" s="96">
        <v>1.6</v>
      </c>
      <c r="V26" s="97"/>
      <c r="W26" s="21" t="s">
        <v>211</v>
      </c>
      <c r="X26" s="96">
        <v>9</v>
      </c>
      <c r="Y26" s="97"/>
      <c r="Z26" s="21" t="s">
        <v>211</v>
      </c>
      <c r="AA26" s="96">
        <f t="shared" si="1"/>
        <v>20.3</v>
      </c>
      <c r="AB26" s="97"/>
      <c r="AC26" s="21" t="s">
        <v>227</v>
      </c>
      <c r="AD26" s="94">
        <v>1</v>
      </c>
      <c r="AE26" s="105" t="s">
        <v>556</v>
      </c>
      <c r="AF26" s="105"/>
      <c r="AG26" s="105"/>
      <c r="AH26" s="105"/>
      <c r="AI26" s="105"/>
      <c r="AJ26" s="105"/>
      <c r="AK26" s="119">
        <f t="shared" si="2"/>
        <v>4.4000000000000004</v>
      </c>
      <c r="AL26" s="119"/>
      <c r="AM26" s="21" t="s">
        <v>227</v>
      </c>
      <c r="AN26" s="94">
        <v>1</v>
      </c>
      <c r="AO26" s="105" t="s">
        <v>557</v>
      </c>
      <c r="AP26" s="105"/>
      <c r="AQ26" s="105"/>
      <c r="AR26" s="105"/>
      <c r="AS26" s="105"/>
      <c r="AT26" s="105"/>
      <c r="AU26" s="119">
        <f t="shared" si="3"/>
        <v>4.4000000000000004</v>
      </c>
      <c r="AV26" s="119"/>
      <c r="AW26" s="21" t="s">
        <v>227</v>
      </c>
      <c r="AX26" s="94">
        <v>0</v>
      </c>
      <c r="AY26" s="105" t="s">
        <v>558</v>
      </c>
      <c r="AZ26" s="105"/>
      <c r="BA26" s="105"/>
      <c r="BB26" s="105"/>
      <c r="BC26" s="105"/>
      <c r="BD26" s="105"/>
      <c r="BE26" s="119">
        <f>ROUNDUP((R26-U26-X26)*L26*AX26,1)</f>
        <v>0</v>
      </c>
      <c r="BF26" s="119"/>
      <c r="BG26" s="23" t="s">
        <v>227</v>
      </c>
    </row>
    <row r="27" spans="1:66" ht="20.100000000000001" customHeight="1" thickBot="1">
      <c r="A27" s="125" t="s">
        <v>563</v>
      </c>
      <c r="B27" s="125"/>
      <c r="C27" s="125"/>
      <c r="D27" s="125"/>
      <c r="E27" s="125"/>
      <c r="F27" s="96">
        <v>11.1</v>
      </c>
      <c r="G27" s="97"/>
      <c r="H27" s="21" t="s">
        <v>227</v>
      </c>
      <c r="I27" s="96">
        <f t="shared" si="0"/>
        <v>3.4</v>
      </c>
      <c r="J27" s="97"/>
      <c r="K27" s="21" t="s">
        <v>458</v>
      </c>
      <c r="L27" s="96">
        <f>L28</f>
        <v>2.6</v>
      </c>
      <c r="M27" s="97"/>
      <c r="N27" s="21" t="s">
        <v>211</v>
      </c>
      <c r="O27" s="96">
        <v>2.4500000000000002</v>
      </c>
      <c r="P27" s="97"/>
      <c r="Q27" s="21" t="s">
        <v>211</v>
      </c>
      <c r="R27" s="96">
        <v>13.6</v>
      </c>
      <c r="S27" s="97"/>
      <c r="T27" s="21" t="s">
        <v>211</v>
      </c>
      <c r="U27" s="96">
        <v>0</v>
      </c>
      <c r="V27" s="97"/>
      <c r="W27" s="21" t="s">
        <v>211</v>
      </c>
      <c r="X27" s="96">
        <v>10.6</v>
      </c>
      <c r="Y27" s="97"/>
      <c r="Z27" s="21" t="s">
        <v>211</v>
      </c>
      <c r="AA27" s="96">
        <f t="shared" si="1"/>
        <v>33.4</v>
      </c>
      <c r="AB27" s="97"/>
      <c r="AC27" s="21" t="s">
        <v>227</v>
      </c>
      <c r="AD27" s="94">
        <v>1</v>
      </c>
      <c r="AE27" s="105" t="s">
        <v>556</v>
      </c>
      <c r="AF27" s="105"/>
      <c r="AG27" s="105"/>
      <c r="AH27" s="105"/>
      <c r="AI27" s="105"/>
      <c r="AJ27" s="105"/>
      <c r="AK27" s="119">
        <f t="shared" si="2"/>
        <v>11.1</v>
      </c>
      <c r="AL27" s="119"/>
      <c r="AM27" s="21" t="s">
        <v>227</v>
      </c>
      <c r="AN27" s="94">
        <v>1</v>
      </c>
      <c r="AO27" s="105" t="s">
        <v>557</v>
      </c>
      <c r="AP27" s="105"/>
      <c r="AQ27" s="105"/>
      <c r="AR27" s="105"/>
      <c r="AS27" s="105"/>
      <c r="AT27" s="105"/>
      <c r="AU27" s="119">
        <f t="shared" si="3"/>
        <v>11.1</v>
      </c>
      <c r="AV27" s="119"/>
      <c r="AW27" s="21" t="s">
        <v>227</v>
      </c>
      <c r="AX27" s="94">
        <v>0</v>
      </c>
      <c r="AY27" s="105" t="s">
        <v>558</v>
      </c>
      <c r="AZ27" s="105"/>
      <c r="BA27" s="105"/>
      <c r="BB27" s="105"/>
      <c r="BC27" s="105"/>
      <c r="BD27" s="105"/>
      <c r="BE27" s="119">
        <f>ROUNDUP((R27-U27-X27)*L27*AX27,1)</f>
        <v>0</v>
      </c>
      <c r="BF27" s="119"/>
      <c r="BG27" s="23" t="s">
        <v>227</v>
      </c>
    </row>
    <row r="28" spans="1:66" ht="20.100000000000001" customHeight="1">
      <c r="A28" s="108" t="s">
        <v>564</v>
      </c>
      <c r="B28" s="108"/>
      <c r="C28" s="108"/>
      <c r="D28" s="108"/>
      <c r="E28" s="108"/>
      <c r="F28" s="100">
        <f>SUM(F21:G27)</f>
        <v>54.800000000000004</v>
      </c>
      <c r="G28" s="101"/>
      <c r="H28" s="26" t="s">
        <v>559</v>
      </c>
      <c r="I28" s="100">
        <f>SUM(I21:J27)</f>
        <v>17</v>
      </c>
      <c r="J28" s="101"/>
      <c r="K28" s="26" t="s">
        <v>458</v>
      </c>
      <c r="L28" s="100">
        <v>2.6</v>
      </c>
      <c r="M28" s="101"/>
      <c r="N28" s="26" t="s">
        <v>211</v>
      </c>
      <c r="O28" s="100">
        <v>2.4</v>
      </c>
      <c r="P28" s="101"/>
      <c r="Q28" s="26" t="s">
        <v>211</v>
      </c>
      <c r="R28" s="100">
        <f>SUM(R21:S27)</f>
        <v>80.199999999999989</v>
      </c>
      <c r="S28" s="101"/>
      <c r="T28" s="26" t="s">
        <v>211</v>
      </c>
      <c r="U28" s="101">
        <f>SUM(U21:V27)</f>
        <v>12.1</v>
      </c>
      <c r="V28" s="101"/>
      <c r="W28" s="26" t="s">
        <v>211</v>
      </c>
      <c r="X28" s="100">
        <f>SUM(X21:Y27)</f>
        <v>36.9</v>
      </c>
      <c r="Y28" s="101"/>
      <c r="Z28" s="26" t="s">
        <v>211</v>
      </c>
      <c r="AA28" s="100">
        <f>SUM(AA21:AB27)</f>
        <v>166.8</v>
      </c>
      <c r="AB28" s="101"/>
      <c r="AC28" s="26" t="s">
        <v>559</v>
      </c>
      <c r="AD28" s="103" t="s">
        <v>565</v>
      </c>
      <c r="AE28" s="104"/>
      <c r="AF28" s="104"/>
      <c r="AG28" s="104"/>
      <c r="AH28" s="104"/>
      <c r="AI28" s="104"/>
      <c r="AJ28" s="104"/>
      <c r="AK28" s="102">
        <f>SUM(AK21:AL27)</f>
        <v>54.800000000000004</v>
      </c>
      <c r="AL28" s="102"/>
      <c r="AM28" s="26" t="s">
        <v>227</v>
      </c>
      <c r="AN28" s="103" t="s">
        <v>566</v>
      </c>
      <c r="AO28" s="104"/>
      <c r="AP28" s="104"/>
      <c r="AQ28" s="104"/>
      <c r="AR28" s="104"/>
      <c r="AS28" s="104"/>
      <c r="AT28" s="104"/>
      <c r="AU28" s="102">
        <f>SUM(AU21:AV27)</f>
        <v>54.800000000000004</v>
      </c>
      <c r="AV28" s="102"/>
      <c r="AW28" s="26" t="s">
        <v>227</v>
      </c>
      <c r="AX28" s="103" t="s">
        <v>567</v>
      </c>
      <c r="AY28" s="104"/>
      <c r="AZ28" s="104"/>
      <c r="BA28" s="104"/>
      <c r="BB28" s="104"/>
      <c r="BC28" s="104"/>
      <c r="BD28" s="104"/>
      <c r="BE28" s="102">
        <f>SUM(BE21:BF27)</f>
        <v>12</v>
      </c>
      <c r="BF28" s="102"/>
      <c r="BG28" s="26" t="s">
        <v>227</v>
      </c>
    </row>
    <row r="29" spans="1:66" ht="20.100000000000001" customHeight="1">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row>
    <row r="30" spans="1:66" ht="20.100000000000001" customHeight="1">
      <c r="A30" s="127" t="s">
        <v>568</v>
      </c>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9"/>
      <c r="AD30" s="123" t="s">
        <v>549</v>
      </c>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31"/>
    </row>
    <row r="31" spans="1:66" s="7" customFormat="1" ht="20.100000000000001" customHeight="1">
      <c r="A31" s="106" t="s">
        <v>304</v>
      </c>
      <c r="B31" s="106"/>
      <c r="C31" s="106"/>
      <c r="D31" s="106"/>
      <c r="E31" s="106"/>
      <c r="F31" s="106" t="s">
        <v>550</v>
      </c>
      <c r="G31" s="106"/>
      <c r="H31" s="106"/>
      <c r="I31" s="106" t="s">
        <v>551</v>
      </c>
      <c r="J31" s="106"/>
      <c r="K31" s="106"/>
      <c r="L31" s="106" t="s">
        <v>221</v>
      </c>
      <c r="M31" s="106"/>
      <c r="N31" s="106"/>
      <c r="O31" s="106" t="s">
        <v>560</v>
      </c>
      <c r="P31" s="106"/>
      <c r="Q31" s="106"/>
      <c r="R31" s="106" t="s">
        <v>552</v>
      </c>
      <c r="S31" s="106"/>
      <c r="T31" s="106"/>
      <c r="U31" s="106" t="s">
        <v>553</v>
      </c>
      <c r="V31" s="106"/>
      <c r="W31" s="106"/>
      <c r="X31" s="106" t="s">
        <v>222</v>
      </c>
      <c r="Y31" s="106"/>
      <c r="Z31" s="106"/>
      <c r="AA31" s="106" t="s">
        <v>229</v>
      </c>
      <c r="AB31" s="106"/>
      <c r="AC31" s="106"/>
      <c r="AD31" s="106" t="s">
        <v>554</v>
      </c>
      <c r="AE31" s="106"/>
      <c r="AF31" s="106"/>
      <c r="AG31" s="106"/>
      <c r="AH31" s="106"/>
      <c r="AI31" s="106"/>
      <c r="AJ31" s="106"/>
      <c r="AK31" s="106"/>
      <c r="AL31" s="106"/>
      <c r="AM31" s="106"/>
      <c r="AN31" s="106" t="s">
        <v>223</v>
      </c>
      <c r="AO31" s="106"/>
      <c r="AP31" s="106"/>
      <c r="AQ31" s="106"/>
      <c r="AR31" s="106"/>
      <c r="AS31" s="106"/>
      <c r="AT31" s="106"/>
      <c r="AU31" s="106"/>
      <c r="AV31" s="106"/>
      <c r="AW31" s="106"/>
      <c r="AX31" s="106" t="s">
        <v>555</v>
      </c>
      <c r="AY31" s="106"/>
      <c r="AZ31" s="106"/>
      <c r="BA31" s="106"/>
      <c r="BB31" s="106"/>
      <c r="BC31" s="106"/>
      <c r="BD31" s="106"/>
      <c r="BE31" s="106"/>
      <c r="BF31" s="106"/>
      <c r="BG31" s="106"/>
    </row>
    <row r="32" spans="1:66" ht="20.100000000000001" customHeight="1">
      <c r="A32" s="125" t="s">
        <v>391</v>
      </c>
      <c r="B32" s="125"/>
      <c r="C32" s="125"/>
      <c r="D32" s="125"/>
      <c r="E32" s="125"/>
      <c r="F32" s="96">
        <v>15.7</v>
      </c>
      <c r="G32" s="97"/>
      <c r="H32" s="21" t="s">
        <v>227</v>
      </c>
      <c r="I32" s="96">
        <f t="shared" ref="I32:I37" si="4">ROUNDUP(F32/3.3,1)</f>
        <v>4.8</v>
      </c>
      <c r="J32" s="97"/>
      <c r="K32" s="21" t="s">
        <v>458</v>
      </c>
      <c r="L32" s="96">
        <f>L38</f>
        <v>2.6</v>
      </c>
      <c r="M32" s="97"/>
      <c r="N32" s="21" t="s">
        <v>211</v>
      </c>
      <c r="O32" s="96">
        <v>2.5</v>
      </c>
      <c r="P32" s="97"/>
      <c r="Q32" s="21" t="s">
        <v>211</v>
      </c>
      <c r="R32" s="96">
        <v>19.2</v>
      </c>
      <c r="S32" s="97"/>
      <c r="T32" s="21" t="s">
        <v>211</v>
      </c>
      <c r="U32" s="96">
        <v>0</v>
      </c>
      <c r="V32" s="97"/>
      <c r="W32" s="21" t="s">
        <v>211</v>
      </c>
      <c r="X32" s="96">
        <v>12</v>
      </c>
      <c r="Y32" s="97"/>
      <c r="Z32" s="21" t="s">
        <v>211</v>
      </c>
      <c r="AA32" s="96">
        <f t="shared" ref="AA32:AA37" si="5">ROUNDUP((R32-U32)*O32,1)</f>
        <v>48</v>
      </c>
      <c r="AB32" s="97"/>
      <c r="AC32" s="21" t="s">
        <v>227</v>
      </c>
      <c r="AD32" s="94">
        <v>1</v>
      </c>
      <c r="AE32" s="105" t="s">
        <v>556</v>
      </c>
      <c r="AF32" s="105"/>
      <c r="AG32" s="105"/>
      <c r="AH32" s="105"/>
      <c r="AI32" s="105"/>
      <c r="AJ32" s="105"/>
      <c r="AK32" s="119">
        <f t="shared" ref="AK32:AK37" si="6">F32*AD32</f>
        <v>15.7</v>
      </c>
      <c r="AL32" s="119"/>
      <c r="AM32" s="21" t="s">
        <v>227</v>
      </c>
      <c r="AN32" s="94">
        <v>1</v>
      </c>
      <c r="AO32" s="105" t="s">
        <v>557</v>
      </c>
      <c r="AP32" s="105"/>
      <c r="AQ32" s="105"/>
      <c r="AR32" s="105"/>
      <c r="AS32" s="105"/>
      <c r="AT32" s="105"/>
      <c r="AU32" s="119">
        <f t="shared" ref="AU32:AU37" si="7">AK32*AN32</f>
        <v>15.7</v>
      </c>
      <c r="AV32" s="119"/>
      <c r="AW32" s="21" t="s">
        <v>227</v>
      </c>
      <c r="AX32" s="94">
        <v>0</v>
      </c>
      <c r="AY32" s="105" t="s">
        <v>558</v>
      </c>
      <c r="AZ32" s="105"/>
      <c r="BA32" s="105"/>
      <c r="BB32" s="105"/>
      <c r="BC32" s="105"/>
      <c r="BD32" s="105"/>
      <c r="BE32" s="119">
        <f t="shared" ref="BE32:BE37" si="8">ROUNDUP((R32-U32-X32)*L32*AX32,1)</f>
        <v>0</v>
      </c>
      <c r="BF32" s="119"/>
      <c r="BG32" s="23" t="s">
        <v>227</v>
      </c>
    </row>
    <row r="33" spans="1:69" ht="20.100000000000001" customHeight="1">
      <c r="A33" s="125" t="s">
        <v>394</v>
      </c>
      <c r="B33" s="125"/>
      <c r="C33" s="125"/>
      <c r="D33" s="125"/>
      <c r="E33" s="125"/>
      <c r="F33" s="96">
        <v>5</v>
      </c>
      <c r="G33" s="97"/>
      <c r="H33" s="21" t="s">
        <v>227</v>
      </c>
      <c r="I33" s="96">
        <f t="shared" si="4"/>
        <v>1.6</v>
      </c>
      <c r="J33" s="97"/>
      <c r="K33" s="21" t="s">
        <v>458</v>
      </c>
      <c r="L33" s="96">
        <f>L38</f>
        <v>2.6</v>
      </c>
      <c r="M33" s="97"/>
      <c r="N33" s="21" t="s">
        <v>211</v>
      </c>
      <c r="O33" s="96">
        <v>2.2999999999999998</v>
      </c>
      <c r="P33" s="97"/>
      <c r="Q33" s="21" t="s">
        <v>211</v>
      </c>
      <c r="R33" s="96">
        <v>9</v>
      </c>
      <c r="S33" s="97"/>
      <c r="T33" s="21" t="s">
        <v>211</v>
      </c>
      <c r="U33" s="96">
        <v>0</v>
      </c>
      <c r="V33" s="97"/>
      <c r="W33" s="21" t="s">
        <v>211</v>
      </c>
      <c r="X33" s="96">
        <v>7</v>
      </c>
      <c r="Y33" s="97"/>
      <c r="Z33" s="21" t="s">
        <v>211</v>
      </c>
      <c r="AA33" s="96">
        <f t="shared" si="5"/>
        <v>20.7</v>
      </c>
      <c r="AB33" s="97"/>
      <c r="AC33" s="21" t="s">
        <v>227</v>
      </c>
      <c r="AD33" s="94">
        <v>1</v>
      </c>
      <c r="AE33" s="105" t="s">
        <v>556</v>
      </c>
      <c r="AF33" s="105"/>
      <c r="AG33" s="105"/>
      <c r="AH33" s="105"/>
      <c r="AI33" s="105"/>
      <c r="AJ33" s="105"/>
      <c r="AK33" s="119">
        <f t="shared" si="6"/>
        <v>5</v>
      </c>
      <c r="AL33" s="119"/>
      <c r="AM33" s="21" t="s">
        <v>227</v>
      </c>
      <c r="AN33" s="94">
        <v>1</v>
      </c>
      <c r="AO33" s="105" t="s">
        <v>557</v>
      </c>
      <c r="AP33" s="105"/>
      <c r="AQ33" s="105"/>
      <c r="AR33" s="105"/>
      <c r="AS33" s="105"/>
      <c r="AT33" s="105"/>
      <c r="AU33" s="119">
        <f t="shared" si="7"/>
        <v>5</v>
      </c>
      <c r="AV33" s="119"/>
      <c r="AW33" s="21" t="s">
        <v>227</v>
      </c>
      <c r="AX33" s="94">
        <v>0</v>
      </c>
      <c r="AY33" s="105" t="s">
        <v>558</v>
      </c>
      <c r="AZ33" s="105"/>
      <c r="BA33" s="105"/>
      <c r="BB33" s="105"/>
      <c r="BC33" s="105"/>
      <c r="BD33" s="105"/>
      <c r="BE33" s="119">
        <f t="shared" si="8"/>
        <v>0</v>
      </c>
      <c r="BF33" s="119"/>
      <c r="BG33" s="23" t="s">
        <v>227</v>
      </c>
    </row>
    <row r="34" spans="1:69" ht="20.100000000000001" customHeight="1">
      <c r="A34" s="125" t="s">
        <v>570</v>
      </c>
      <c r="B34" s="125"/>
      <c r="C34" s="125"/>
      <c r="D34" s="125"/>
      <c r="E34" s="125"/>
      <c r="F34" s="96">
        <v>10.4</v>
      </c>
      <c r="G34" s="97"/>
      <c r="H34" s="21" t="s">
        <v>227</v>
      </c>
      <c r="I34" s="96">
        <f t="shared" si="4"/>
        <v>3.2</v>
      </c>
      <c r="J34" s="97"/>
      <c r="K34" s="21" t="s">
        <v>458</v>
      </c>
      <c r="L34" s="96">
        <f>L38</f>
        <v>2.6</v>
      </c>
      <c r="M34" s="97"/>
      <c r="N34" s="21" t="s">
        <v>211</v>
      </c>
      <c r="O34" s="96">
        <v>2.4</v>
      </c>
      <c r="P34" s="97"/>
      <c r="Q34" s="21" t="s">
        <v>211</v>
      </c>
      <c r="R34" s="96">
        <v>13.6</v>
      </c>
      <c r="S34" s="97"/>
      <c r="T34" s="21" t="s">
        <v>211</v>
      </c>
      <c r="U34" s="96">
        <v>0</v>
      </c>
      <c r="V34" s="97"/>
      <c r="W34" s="21" t="s">
        <v>211</v>
      </c>
      <c r="X34" s="96">
        <v>10.9</v>
      </c>
      <c r="Y34" s="97"/>
      <c r="Z34" s="21" t="s">
        <v>211</v>
      </c>
      <c r="AA34" s="96">
        <f t="shared" si="5"/>
        <v>32.700000000000003</v>
      </c>
      <c r="AB34" s="97"/>
      <c r="AC34" s="21" t="s">
        <v>227</v>
      </c>
      <c r="AD34" s="94">
        <v>1</v>
      </c>
      <c r="AE34" s="105" t="s">
        <v>556</v>
      </c>
      <c r="AF34" s="105"/>
      <c r="AG34" s="105"/>
      <c r="AH34" s="105"/>
      <c r="AI34" s="105"/>
      <c r="AJ34" s="105"/>
      <c r="AK34" s="119">
        <f t="shared" si="6"/>
        <v>10.4</v>
      </c>
      <c r="AL34" s="119"/>
      <c r="AM34" s="21" t="s">
        <v>227</v>
      </c>
      <c r="AN34" s="94">
        <v>1</v>
      </c>
      <c r="AO34" s="105" t="s">
        <v>557</v>
      </c>
      <c r="AP34" s="105"/>
      <c r="AQ34" s="105"/>
      <c r="AR34" s="105"/>
      <c r="AS34" s="105"/>
      <c r="AT34" s="105"/>
      <c r="AU34" s="119">
        <f t="shared" si="7"/>
        <v>10.4</v>
      </c>
      <c r="AV34" s="119"/>
      <c r="AW34" s="21" t="s">
        <v>227</v>
      </c>
      <c r="AX34" s="94">
        <v>0</v>
      </c>
      <c r="AY34" s="105" t="s">
        <v>558</v>
      </c>
      <c r="AZ34" s="105"/>
      <c r="BA34" s="105"/>
      <c r="BB34" s="105"/>
      <c r="BC34" s="105"/>
      <c r="BD34" s="105"/>
      <c r="BE34" s="119">
        <f t="shared" si="8"/>
        <v>0</v>
      </c>
      <c r="BF34" s="119"/>
      <c r="BG34" s="23" t="s">
        <v>227</v>
      </c>
    </row>
    <row r="35" spans="1:69" ht="20.100000000000001" customHeight="1">
      <c r="A35" s="125" t="s">
        <v>1771</v>
      </c>
      <c r="B35" s="125"/>
      <c r="C35" s="125"/>
      <c r="D35" s="125"/>
      <c r="E35" s="125"/>
      <c r="F35" s="96">
        <v>3.7</v>
      </c>
      <c r="G35" s="97"/>
      <c r="H35" s="21" t="s">
        <v>227</v>
      </c>
      <c r="I35" s="96">
        <f t="shared" si="4"/>
        <v>1.2000000000000002</v>
      </c>
      <c r="J35" s="97"/>
      <c r="K35" s="21" t="s">
        <v>458</v>
      </c>
      <c r="L35" s="96">
        <f>L38</f>
        <v>2.6</v>
      </c>
      <c r="M35" s="97"/>
      <c r="N35" s="21" t="s">
        <v>211</v>
      </c>
      <c r="O35" s="96">
        <v>2.2999999999999998</v>
      </c>
      <c r="P35" s="97"/>
      <c r="Q35" s="21" t="s">
        <v>211</v>
      </c>
      <c r="R35" s="96">
        <v>7.7</v>
      </c>
      <c r="S35" s="97"/>
      <c r="T35" s="21" t="s">
        <v>211</v>
      </c>
      <c r="U35" s="96">
        <v>0</v>
      </c>
      <c r="V35" s="97"/>
      <c r="W35" s="21" t="s">
        <v>211</v>
      </c>
      <c r="X35" s="96">
        <v>5.4</v>
      </c>
      <c r="Y35" s="97"/>
      <c r="Z35" s="21" t="s">
        <v>211</v>
      </c>
      <c r="AA35" s="96">
        <f t="shared" si="5"/>
        <v>17.8</v>
      </c>
      <c r="AB35" s="97"/>
      <c r="AC35" s="21" t="s">
        <v>227</v>
      </c>
      <c r="AD35" s="94">
        <v>1</v>
      </c>
      <c r="AE35" s="105" t="s">
        <v>556</v>
      </c>
      <c r="AF35" s="105"/>
      <c r="AG35" s="105"/>
      <c r="AH35" s="105"/>
      <c r="AI35" s="105"/>
      <c r="AJ35" s="105"/>
      <c r="AK35" s="119">
        <f t="shared" si="6"/>
        <v>3.7</v>
      </c>
      <c r="AL35" s="119"/>
      <c r="AM35" s="21" t="s">
        <v>227</v>
      </c>
      <c r="AN35" s="94">
        <v>1</v>
      </c>
      <c r="AO35" s="105" t="s">
        <v>557</v>
      </c>
      <c r="AP35" s="105"/>
      <c r="AQ35" s="105"/>
      <c r="AR35" s="105"/>
      <c r="AS35" s="105"/>
      <c r="AT35" s="105"/>
      <c r="AU35" s="119">
        <f t="shared" si="7"/>
        <v>3.7</v>
      </c>
      <c r="AV35" s="119"/>
      <c r="AW35" s="21" t="s">
        <v>227</v>
      </c>
      <c r="AX35" s="94">
        <v>0</v>
      </c>
      <c r="AY35" s="105" t="s">
        <v>558</v>
      </c>
      <c r="AZ35" s="105"/>
      <c r="BA35" s="105"/>
      <c r="BB35" s="105"/>
      <c r="BC35" s="105"/>
      <c r="BD35" s="105"/>
      <c r="BE35" s="119">
        <f t="shared" si="8"/>
        <v>0</v>
      </c>
      <c r="BF35" s="119"/>
      <c r="BG35" s="23" t="s">
        <v>227</v>
      </c>
    </row>
    <row r="36" spans="1:69" ht="20.100000000000001" customHeight="1">
      <c r="A36" s="125" t="s">
        <v>569</v>
      </c>
      <c r="B36" s="125"/>
      <c r="C36" s="125"/>
      <c r="D36" s="125"/>
      <c r="E36" s="125"/>
      <c r="F36" s="96">
        <v>10.9</v>
      </c>
      <c r="G36" s="97"/>
      <c r="H36" s="21" t="s">
        <v>227</v>
      </c>
      <c r="I36" s="96">
        <f t="shared" si="4"/>
        <v>3.4</v>
      </c>
      <c r="J36" s="97"/>
      <c r="K36" s="21" t="s">
        <v>458</v>
      </c>
      <c r="L36" s="96">
        <f>L38</f>
        <v>2.6</v>
      </c>
      <c r="M36" s="97"/>
      <c r="N36" s="21" t="s">
        <v>211</v>
      </c>
      <c r="O36" s="96">
        <f>O38</f>
        <v>2.4</v>
      </c>
      <c r="P36" s="97"/>
      <c r="Q36" s="21" t="s">
        <v>211</v>
      </c>
      <c r="R36" s="96">
        <v>13.5</v>
      </c>
      <c r="S36" s="97"/>
      <c r="T36" s="21" t="s">
        <v>211</v>
      </c>
      <c r="U36" s="96">
        <v>0</v>
      </c>
      <c r="V36" s="97"/>
      <c r="W36" s="21" t="s">
        <v>211</v>
      </c>
      <c r="X36" s="96">
        <v>6.9</v>
      </c>
      <c r="Y36" s="97"/>
      <c r="Z36" s="21" t="s">
        <v>211</v>
      </c>
      <c r="AA36" s="96">
        <f t="shared" si="5"/>
        <v>32.4</v>
      </c>
      <c r="AB36" s="97"/>
      <c r="AC36" s="21" t="s">
        <v>227</v>
      </c>
      <c r="AD36" s="94">
        <v>1</v>
      </c>
      <c r="AE36" s="105" t="s">
        <v>556</v>
      </c>
      <c r="AF36" s="105"/>
      <c r="AG36" s="105"/>
      <c r="AH36" s="105"/>
      <c r="AI36" s="105"/>
      <c r="AJ36" s="105"/>
      <c r="AK36" s="119">
        <f t="shared" si="6"/>
        <v>10.9</v>
      </c>
      <c r="AL36" s="119"/>
      <c r="AM36" s="21" t="s">
        <v>227</v>
      </c>
      <c r="AN36" s="94">
        <v>1</v>
      </c>
      <c r="AO36" s="105" t="s">
        <v>557</v>
      </c>
      <c r="AP36" s="105"/>
      <c r="AQ36" s="105"/>
      <c r="AR36" s="105"/>
      <c r="AS36" s="105"/>
      <c r="AT36" s="105"/>
      <c r="AU36" s="119">
        <f t="shared" si="7"/>
        <v>10.9</v>
      </c>
      <c r="AV36" s="119"/>
      <c r="AW36" s="21" t="s">
        <v>227</v>
      </c>
      <c r="AX36" s="94">
        <v>0</v>
      </c>
      <c r="AY36" s="105" t="s">
        <v>558</v>
      </c>
      <c r="AZ36" s="105"/>
      <c r="BA36" s="105"/>
      <c r="BB36" s="105"/>
      <c r="BC36" s="105"/>
      <c r="BD36" s="105"/>
      <c r="BE36" s="119">
        <f t="shared" si="8"/>
        <v>0</v>
      </c>
      <c r="BF36" s="119"/>
      <c r="BG36" s="23" t="s">
        <v>227</v>
      </c>
    </row>
    <row r="37" spans="1:69" ht="20.100000000000001" customHeight="1" thickBot="1">
      <c r="A37" s="125" t="s">
        <v>1772</v>
      </c>
      <c r="B37" s="125"/>
      <c r="C37" s="125"/>
      <c r="D37" s="125"/>
      <c r="E37" s="125"/>
      <c r="F37" s="96">
        <v>3.7</v>
      </c>
      <c r="G37" s="97"/>
      <c r="H37" s="21" t="s">
        <v>227</v>
      </c>
      <c r="I37" s="96">
        <f t="shared" si="4"/>
        <v>1.2000000000000002</v>
      </c>
      <c r="J37" s="97"/>
      <c r="K37" s="21" t="s">
        <v>458</v>
      </c>
      <c r="L37" s="96">
        <f>L38</f>
        <v>2.6</v>
      </c>
      <c r="M37" s="97"/>
      <c r="N37" s="21" t="s">
        <v>211</v>
      </c>
      <c r="O37" s="96">
        <v>2.2999999999999998</v>
      </c>
      <c r="P37" s="97"/>
      <c r="Q37" s="21" t="s">
        <v>211</v>
      </c>
      <c r="R37" s="96">
        <v>7.7</v>
      </c>
      <c r="S37" s="97"/>
      <c r="T37" s="21" t="s">
        <v>211</v>
      </c>
      <c r="U37" s="96">
        <v>0</v>
      </c>
      <c r="V37" s="97"/>
      <c r="W37" s="21" t="s">
        <v>211</v>
      </c>
      <c r="X37" s="96">
        <v>3.6</v>
      </c>
      <c r="Y37" s="97"/>
      <c r="Z37" s="21" t="s">
        <v>211</v>
      </c>
      <c r="AA37" s="96">
        <f t="shared" si="5"/>
        <v>17.8</v>
      </c>
      <c r="AB37" s="97"/>
      <c r="AC37" s="21" t="s">
        <v>227</v>
      </c>
      <c r="AD37" s="94">
        <v>1</v>
      </c>
      <c r="AE37" s="105" t="s">
        <v>556</v>
      </c>
      <c r="AF37" s="105"/>
      <c r="AG37" s="105"/>
      <c r="AH37" s="105"/>
      <c r="AI37" s="105"/>
      <c r="AJ37" s="105"/>
      <c r="AK37" s="119">
        <f t="shared" si="6"/>
        <v>3.7</v>
      </c>
      <c r="AL37" s="119"/>
      <c r="AM37" s="21" t="s">
        <v>227</v>
      </c>
      <c r="AN37" s="94">
        <v>1</v>
      </c>
      <c r="AO37" s="105" t="s">
        <v>557</v>
      </c>
      <c r="AP37" s="105"/>
      <c r="AQ37" s="105"/>
      <c r="AR37" s="105"/>
      <c r="AS37" s="105"/>
      <c r="AT37" s="105"/>
      <c r="AU37" s="119">
        <f t="shared" si="7"/>
        <v>3.7</v>
      </c>
      <c r="AV37" s="119"/>
      <c r="AW37" s="21" t="s">
        <v>227</v>
      </c>
      <c r="AX37" s="94">
        <v>0</v>
      </c>
      <c r="AY37" s="105" t="s">
        <v>558</v>
      </c>
      <c r="AZ37" s="105"/>
      <c r="BA37" s="105"/>
      <c r="BB37" s="105"/>
      <c r="BC37" s="105"/>
      <c r="BD37" s="105"/>
      <c r="BE37" s="119">
        <f t="shared" si="8"/>
        <v>0</v>
      </c>
      <c r="BF37" s="119"/>
      <c r="BG37" s="23" t="s">
        <v>227</v>
      </c>
    </row>
    <row r="38" spans="1:69" ht="20.100000000000001" customHeight="1">
      <c r="A38" s="108" t="s">
        <v>571</v>
      </c>
      <c r="B38" s="108"/>
      <c r="C38" s="108"/>
      <c r="D38" s="108"/>
      <c r="E38" s="108"/>
      <c r="F38" s="100">
        <f>SUM(F32:G37)</f>
        <v>49.400000000000006</v>
      </c>
      <c r="G38" s="101"/>
      <c r="H38" s="26" t="s">
        <v>559</v>
      </c>
      <c r="I38" s="100">
        <f>SUM(I32:J37)</f>
        <v>15.400000000000002</v>
      </c>
      <c r="J38" s="101"/>
      <c r="K38" s="26" t="s">
        <v>458</v>
      </c>
      <c r="L38" s="100">
        <v>2.6</v>
      </c>
      <c r="M38" s="101"/>
      <c r="N38" s="26" t="s">
        <v>211</v>
      </c>
      <c r="O38" s="100">
        <v>2.4</v>
      </c>
      <c r="P38" s="101"/>
      <c r="Q38" s="26" t="s">
        <v>211</v>
      </c>
      <c r="R38" s="100">
        <f>SUM(R32:S37)</f>
        <v>70.7</v>
      </c>
      <c r="S38" s="101"/>
      <c r="T38" s="26" t="s">
        <v>211</v>
      </c>
      <c r="U38" s="100">
        <f>SUM(U32:V37)</f>
        <v>0</v>
      </c>
      <c r="V38" s="101"/>
      <c r="W38" s="26" t="s">
        <v>211</v>
      </c>
      <c r="X38" s="100">
        <f>SUM(X32:Y37)</f>
        <v>45.8</v>
      </c>
      <c r="Y38" s="101"/>
      <c r="Z38" s="26" t="s">
        <v>211</v>
      </c>
      <c r="AA38" s="100">
        <f>SUM(AA32:AB37)</f>
        <v>169.4</v>
      </c>
      <c r="AB38" s="101"/>
      <c r="AC38" s="26" t="s">
        <v>559</v>
      </c>
      <c r="AD38" s="103" t="s">
        <v>572</v>
      </c>
      <c r="AE38" s="104"/>
      <c r="AF38" s="104"/>
      <c r="AG38" s="104"/>
      <c r="AH38" s="104"/>
      <c r="AI38" s="104"/>
      <c r="AJ38" s="104"/>
      <c r="AK38" s="102">
        <f>SUM(AK32:AL37)</f>
        <v>49.400000000000006</v>
      </c>
      <c r="AL38" s="102"/>
      <c r="AM38" s="26" t="s">
        <v>227</v>
      </c>
      <c r="AN38" s="103" t="s">
        <v>573</v>
      </c>
      <c r="AO38" s="104"/>
      <c r="AP38" s="104"/>
      <c r="AQ38" s="104"/>
      <c r="AR38" s="104"/>
      <c r="AS38" s="104"/>
      <c r="AT38" s="104"/>
      <c r="AU38" s="102">
        <f>SUM(AU31:AV37)</f>
        <v>49.400000000000006</v>
      </c>
      <c r="AV38" s="102"/>
      <c r="AW38" s="26" t="s">
        <v>227</v>
      </c>
      <c r="AX38" s="103" t="s">
        <v>574</v>
      </c>
      <c r="AY38" s="104"/>
      <c r="AZ38" s="104"/>
      <c r="BA38" s="104"/>
      <c r="BB38" s="104"/>
      <c r="BC38" s="104"/>
      <c r="BD38" s="104"/>
      <c r="BE38" s="102">
        <f>SUM(BE32:BF37)</f>
        <v>0</v>
      </c>
      <c r="BF38" s="102"/>
      <c r="BG38" s="26" t="s">
        <v>227</v>
      </c>
    </row>
    <row r="39" spans="1:69" ht="20.100000000000001"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row>
    <row r="40" spans="1:69" ht="20.100000000000001" customHeight="1">
      <c r="A40" s="127" t="s">
        <v>575</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9"/>
      <c r="AD40" s="123" t="s">
        <v>549</v>
      </c>
      <c r="AE40" s="124"/>
      <c r="AF40" s="124"/>
      <c r="AG40" s="124"/>
      <c r="AH40" s="124"/>
      <c r="AI40" s="124"/>
      <c r="AJ40" s="124"/>
      <c r="AK40" s="124"/>
      <c r="AL40" s="124"/>
      <c r="AM40" s="124"/>
      <c r="AN40" s="124"/>
      <c r="AO40" s="124"/>
      <c r="AP40" s="124"/>
      <c r="AQ40" s="124"/>
      <c r="AR40" s="124"/>
      <c r="AS40" s="124"/>
      <c r="AT40" s="124"/>
      <c r="AU40" s="124"/>
      <c r="AV40" s="124"/>
      <c r="AW40" s="131"/>
      <c r="AX40" s="123" t="s">
        <v>549</v>
      </c>
      <c r="AY40" s="124"/>
      <c r="AZ40" s="124"/>
      <c r="BA40" s="124"/>
      <c r="BB40" s="124"/>
      <c r="BC40" s="124"/>
      <c r="BD40" s="124"/>
      <c r="BE40" s="124"/>
      <c r="BF40" s="124"/>
      <c r="BG40" s="124"/>
      <c r="BH40" s="124"/>
      <c r="BI40" s="124"/>
      <c r="BJ40" s="124"/>
      <c r="BK40" s="124"/>
      <c r="BL40" s="124"/>
      <c r="BM40" s="124"/>
      <c r="BN40" s="124"/>
      <c r="BO40" s="124"/>
      <c r="BP40" s="124"/>
      <c r="BQ40" s="131"/>
    </row>
    <row r="41" spans="1:69" s="7" customFormat="1" ht="20.100000000000001" customHeight="1">
      <c r="A41" s="106" t="s">
        <v>304</v>
      </c>
      <c r="B41" s="106"/>
      <c r="C41" s="106"/>
      <c r="D41" s="106"/>
      <c r="E41" s="106"/>
      <c r="F41" s="106" t="s">
        <v>550</v>
      </c>
      <c r="G41" s="106"/>
      <c r="H41" s="106"/>
      <c r="I41" s="106" t="s">
        <v>551</v>
      </c>
      <c r="J41" s="106"/>
      <c r="K41" s="106"/>
      <c r="L41" s="106" t="s">
        <v>221</v>
      </c>
      <c r="M41" s="106"/>
      <c r="N41" s="106"/>
      <c r="O41" s="106" t="s">
        <v>560</v>
      </c>
      <c r="P41" s="106"/>
      <c r="Q41" s="106"/>
      <c r="R41" s="106" t="s">
        <v>552</v>
      </c>
      <c r="S41" s="106"/>
      <c r="T41" s="106"/>
      <c r="U41" s="106" t="s">
        <v>553</v>
      </c>
      <c r="V41" s="106"/>
      <c r="W41" s="106"/>
      <c r="X41" s="106" t="s">
        <v>222</v>
      </c>
      <c r="Y41" s="106"/>
      <c r="Z41" s="106"/>
      <c r="AA41" s="106" t="s">
        <v>229</v>
      </c>
      <c r="AB41" s="106"/>
      <c r="AC41" s="106"/>
      <c r="AD41" s="106" t="s">
        <v>554</v>
      </c>
      <c r="AE41" s="106"/>
      <c r="AF41" s="106"/>
      <c r="AG41" s="106"/>
      <c r="AH41" s="106"/>
      <c r="AI41" s="106"/>
      <c r="AJ41" s="106"/>
      <c r="AK41" s="106"/>
      <c r="AL41" s="106"/>
      <c r="AM41" s="106"/>
      <c r="AN41" s="106" t="s">
        <v>223</v>
      </c>
      <c r="AO41" s="106"/>
      <c r="AP41" s="106"/>
      <c r="AQ41" s="106"/>
      <c r="AR41" s="106"/>
      <c r="AS41" s="106"/>
      <c r="AT41" s="106"/>
      <c r="AU41" s="106"/>
      <c r="AV41" s="106"/>
      <c r="AW41" s="106"/>
      <c r="AX41" s="106" t="s">
        <v>576</v>
      </c>
      <c r="AY41" s="106"/>
      <c r="AZ41" s="106"/>
      <c r="BA41" s="106"/>
      <c r="BB41" s="106"/>
      <c r="BC41" s="106"/>
      <c r="BD41" s="106"/>
      <c r="BE41" s="106"/>
      <c r="BF41" s="106"/>
      <c r="BG41" s="106"/>
      <c r="BH41" s="106" t="s">
        <v>225</v>
      </c>
      <c r="BI41" s="106"/>
      <c r="BJ41" s="106"/>
      <c r="BK41" s="106"/>
      <c r="BL41" s="106"/>
      <c r="BM41" s="106"/>
      <c r="BN41" s="106"/>
      <c r="BO41" s="106"/>
      <c r="BP41" s="106"/>
      <c r="BQ41" s="106"/>
    </row>
    <row r="42" spans="1:69" ht="20.100000000000001" customHeight="1" thickBot="1">
      <c r="A42" s="125" t="s">
        <v>577</v>
      </c>
      <c r="B42" s="125"/>
      <c r="C42" s="125"/>
      <c r="D42" s="125"/>
      <c r="E42" s="125"/>
      <c r="F42" s="96">
        <v>9.1999999999999993</v>
      </c>
      <c r="G42" s="97"/>
      <c r="H42" s="21" t="s">
        <v>227</v>
      </c>
      <c r="I42" s="96">
        <f>ROUNDUP(F42/3.3,1)</f>
        <v>2.8000000000000003</v>
      </c>
      <c r="J42" s="97"/>
      <c r="K42" s="21" t="s">
        <v>458</v>
      </c>
      <c r="L42" s="96">
        <f>L43</f>
        <v>2.25</v>
      </c>
      <c r="M42" s="97"/>
      <c r="N42" s="21" t="s">
        <v>211</v>
      </c>
      <c r="O42" s="96">
        <f>O43</f>
        <v>2.4</v>
      </c>
      <c r="P42" s="97"/>
      <c r="Q42" s="21" t="s">
        <v>211</v>
      </c>
      <c r="R42" s="96">
        <v>12.7</v>
      </c>
      <c r="S42" s="97"/>
      <c r="T42" s="21" t="s">
        <v>211</v>
      </c>
      <c r="U42" s="96">
        <v>3.9</v>
      </c>
      <c r="V42" s="97"/>
      <c r="W42" s="21" t="s">
        <v>211</v>
      </c>
      <c r="X42" s="96">
        <v>3.1</v>
      </c>
      <c r="Y42" s="97"/>
      <c r="Z42" s="21" t="s">
        <v>211</v>
      </c>
      <c r="AA42" s="96">
        <f>ROUNDUP((R42-U42)*O42,1)</f>
        <v>21.200000000000003</v>
      </c>
      <c r="AB42" s="97"/>
      <c r="AC42" s="21" t="s">
        <v>559</v>
      </c>
      <c r="AD42" s="94">
        <v>1</v>
      </c>
      <c r="AE42" s="105" t="s">
        <v>556</v>
      </c>
      <c r="AF42" s="105"/>
      <c r="AG42" s="105"/>
      <c r="AH42" s="105"/>
      <c r="AI42" s="105"/>
      <c r="AJ42" s="105"/>
      <c r="AK42" s="119">
        <f>F42*AD42</f>
        <v>9.1999999999999993</v>
      </c>
      <c r="AL42" s="119"/>
      <c r="AM42" s="21" t="s">
        <v>227</v>
      </c>
      <c r="AN42" s="94">
        <v>1</v>
      </c>
      <c r="AO42" s="105" t="s">
        <v>557</v>
      </c>
      <c r="AP42" s="105"/>
      <c r="AQ42" s="105"/>
      <c r="AR42" s="105"/>
      <c r="AS42" s="105"/>
      <c r="AT42" s="105"/>
      <c r="AU42" s="119">
        <f>AK42*AN42</f>
        <v>9.1999999999999993</v>
      </c>
      <c r="AV42" s="119"/>
      <c r="AW42" s="21" t="s">
        <v>227</v>
      </c>
      <c r="AX42" s="94">
        <v>1</v>
      </c>
      <c r="AY42" s="105" t="s">
        <v>558</v>
      </c>
      <c r="AZ42" s="105"/>
      <c r="BA42" s="105"/>
      <c r="BB42" s="105"/>
      <c r="BC42" s="105"/>
      <c r="BD42" s="105"/>
      <c r="BE42" s="119">
        <f>ROUNDUP((R42-U42-X42)*L42*AX42,1)</f>
        <v>12.9</v>
      </c>
      <c r="BF42" s="119"/>
      <c r="BG42" s="23" t="s">
        <v>227</v>
      </c>
      <c r="BH42" s="94">
        <v>0</v>
      </c>
      <c r="BI42" s="105" t="s">
        <v>578</v>
      </c>
      <c r="BJ42" s="105"/>
      <c r="BK42" s="105"/>
      <c r="BL42" s="105"/>
      <c r="BM42" s="105"/>
      <c r="BN42" s="105"/>
      <c r="BO42" s="119">
        <f>AA42*BH42</f>
        <v>0</v>
      </c>
      <c r="BP42" s="119"/>
      <c r="BQ42" s="23" t="s">
        <v>227</v>
      </c>
    </row>
    <row r="43" spans="1:69" ht="20.100000000000001" customHeight="1">
      <c r="A43" s="108" t="s">
        <v>1377</v>
      </c>
      <c r="B43" s="108"/>
      <c r="C43" s="108"/>
      <c r="D43" s="108"/>
      <c r="E43" s="108"/>
      <c r="F43" s="100">
        <f>SUM(F42:G42)</f>
        <v>9.1999999999999993</v>
      </c>
      <c r="G43" s="101"/>
      <c r="H43" s="26" t="s">
        <v>559</v>
      </c>
      <c r="I43" s="100">
        <f>SUM(I42:J42)</f>
        <v>2.8000000000000003</v>
      </c>
      <c r="J43" s="101"/>
      <c r="K43" s="26" t="s">
        <v>458</v>
      </c>
      <c r="L43" s="126">
        <v>2.25</v>
      </c>
      <c r="M43" s="102"/>
      <c r="N43" s="27" t="s">
        <v>211</v>
      </c>
      <c r="O43" s="100">
        <v>2.4</v>
      </c>
      <c r="P43" s="101"/>
      <c r="Q43" s="26" t="s">
        <v>211</v>
      </c>
      <c r="R43" s="126">
        <f>SUM(R42:S42)</f>
        <v>12.7</v>
      </c>
      <c r="S43" s="102"/>
      <c r="T43" s="27" t="s">
        <v>211</v>
      </c>
      <c r="U43" s="126">
        <f>SUM(U42:V42)</f>
        <v>3.9</v>
      </c>
      <c r="V43" s="102"/>
      <c r="W43" s="27" t="s">
        <v>211</v>
      </c>
      <c r="X43" s="100">
        <f>SUM(X42:Y42)</f>
        <v>3.1</v>
      </c>
      <c r="Y43" s="101"/>
      <c r="Z43" s="26" t="s">
        <v>211</v>
      </c>
      <c r="AA43" s="100">
        <f>SUM(AA39:AB42)</f>
        <v>21.200000000000003</v>
      </c>
      <c r="AB43" s="101"/>
      <c r="AC43" s="26" t="s">
        <v>559</v>
      </c>
      <c r="AD43" s="103" t="s">
        <v>579</v>
      </c>
      <c r="AE43" s="104"/>
      <c r="AF43" s="104"/>
      <c r="AG43" s="104"/>
      <c r="AH43" s="104"/>
      <c r="AI43" s="104"/>
      <c r="AJ43" s="104"/>
      <c r="AK43" s="102">
        <f>SUM(AK42:AL42)</f>
        <v>9.1999999999999993</v>
      </c>
      <c r="AL43" s="102"/>
      <c r="AM43" s="26" t="s">
        <v>227</v>
      </c>
      <c r="AN43" s="103" t="s">
        <v>580</v>
      </c>
      <c r="AO43" s="104"/>
      <c r="AP43" s="104"/>
      <c r="AQ43" s="104"/>
      <c r="AR43" s="104"/>
      <c r="AS43" s="104"/>
      <c r="AT43" s="104"/>
      <c r="AU43" s="102">
        <f>SUM(AU42:AV42)</f>
        <v>9.1999999999999993</v>
      </c>
      <c r="AV43" s="102"/>
      <c r="AW43" s="26" t="s">
        <v>227</v>
      </c>
      <c r="AX43" s="103" t="s">
        <v>581</v>
      </c>
      <c r="AY43" s="104"/>
      <c r="AZ43" s="104"/>
      <c r="BA43" s="104"/>
      <c r="BB43" s="104"/>
      <c r="BC43" s="104"/>
      <c r="BD43" s="104"/>
      <c r="BE43" s="102">
        <f>SUM(BE42:BF42)</f>
        <v>12.9</v>
      </c>
      <c r="BF43" s="102"/>
      <c r="BG43" s="26" t="s">
        <v>227</v>
      </c>
      <c r="BH43" s="103" t="s">
        <v>582</v>
      </c>
      <c r="BI43" s="104"/>
      <c r="BJ43" s="104"/>
      <c r="BK43" s="104"/>
      <c r="BL43" s="104"/>
      <c r="BM43" s="104"/>
      <c r="BN43" s="104"/>
      <c r="BO43" s="102">
        <f>SUM(BO42:BP42)</f>
        <v>0</v>
      </c>
      <c r="BP43" s="102"/>
      <c r="BQ43" s="26" t="s">
        <v>227</v>
      </c>
    </row>
    <row r="44" spans="1:69" ht="20.100000000000001"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row>
    <row r="45" spans="1:69" ht="20.100000000000001" customHeight="1">
      <c r="A45" s="127" t="s">
        <v>583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9"/>
      <c r="AA45" s="123" t="s">
        <v>549</v>
      </c>
      <c r="AB45" s="124"/>
      <c r="AC45" s="124"/>
      <c r="AD45" s="124"/>
      <c r="AE45" s="124"/>
      <c r="AF45" s="124"/>
      <c r="AG45" s="124"/>
      <c r="AH45" s="124"/>
      <c r="AI45" s="124"/>
      <c r="AJ45" s="124"/>
      <c r="AK45" s="124"/>
      <c r="AL45" s="124"/>
      <c r="AM45" s="124"/>
      <c r="AN45" s="124"/>
      <c r="AO45" s="124"/>
      <c r="AP45" s="124"/>
      <c r="AQ45" s="124"/>
      <c r="AR45" s="124"/>
      <c r="AS45" s="124"/>
      <c r="AT45" s="131"/>
      <c r="AU45" s="123" t="s">
        <v>549</v>
      </c>
      <c r="AV45" s="124"/>
      <c r="AW45" s="124"/>
      <c r="AX45" s="124"/>
      <c r="AY45" s="124"/>
      <c r="AZ45" s="124"/>
      <c r="BA45" s="124"/>
      <c r="BB45" s="124"/>
      <c r="BC45" s="124"/>
      <c r="BD45" s="124"/>
      <c r="BE45" s="124"/>
      <c r="BF45" s="124"/>
      <c r="BG45" s="124"/>
      <c r="BH45" s="124"/>
      <c r="BI45" s="124"/>
      <c r="BJ45" s="124"/>
      <c r="BK45" s="124"/>
      <c r="BL45" s="124"/>
      <c r="BM45" s="124"/>
      <c r="BN45" s="131"/>
    </row>
    <row r="46" spans="1:69" s="7" customFormat="1" ht="20.100000000000001" customHeight="1">
      <c r="A46" s="106" t="s">
        <v>304</v>
      </c>
      <c r="B46" s="106"/>
      <c r="C46" s="106"/>
      <c r="D46" s="106"/>
      <c r="E46" s="106"/>
      <c r="F46" s="106" t="s">
        <v>550</v>
      </c>
      <c r="G46" s="106"/>
      <c r="H46" s="106"/>
      <c r="I46" s="106" t="s">
        <v>551</v>
      </c>
      <c r="J46" s="106"/>
      <c r="K46" s="106"/>
      <c r="L46" s="106" t="s">
        <v>221</v>
      </c>
      <c r="M46" s="106"/>
      <c r="N46" s="106"/>
      <c r="O46" s="106" t="s">
        <v>560</v>
      </c>
      <c r="P46" s="106"/>
      <c r="Q46" s="106"/>
      <c r="R46" s="106" t="s">
        <v>552</v>
      </c>
      <c r="S46" s="106"/>
      <c r="T46" s="106"/>
      <c r="U46" s="106" t="s">
        <v>222</v>
      </c>
      <c r="V46" s="106"/>
      <c r="W46" s="106"/>
      <c r="X46" s="106" t="s">
        <v>229</v>
      </c>
      <c r="Y46" s="106"/>
      <c r="Z46" s="106"/>
      <c r="AA46" s="106" t="s">
        <v>554</v>
      </c>
      <c r="AB46" s="106"/>
      <c r="AC46" s="106"/>
      <c r="AD46" s="106"/>
      <c r="AE46" s="106"/>
      <c r="AF46" s="106"/>
      <c r="AG46" s="106"/>
      <c r="AH46" s="106"/>
      <c r="AI46" s="106"/>
      <c r="AJ46" s="106"/>
      <c r="AK46" s="106" t="s">
        <v>223</v>
      </c>
      <c r="AL46" s="106"/>
      <c r="AM46" s="106"/>
      <c r="AN46" s="106"/>
      <c r="AO46" s="106"/>
      <c r="AP46" s="106"/>
      <c r="AQ46" s="106"/>
      <c r="AR46" s="106"/>
      <c r="AS46" s="106"/>
      <c r="AT46" s="106"/>
      <c r="AU46" s="106" t="s">
        <v>576</v>
      </c>
      <c r="AV46" s="106"/>
      <c r="AW46" s="106"/>
      <c r="AX46" s="106"/>
      <c r="AY46" s="106"/>
      <c r="AZ46" s="106"/>
      <c r="BA46" s="106"/>
      <c r="BB46" s="106"/>
      <c r="BC46" s="106"/>
      <c r="BD46" s="106"/>
      <c r="BE46" s="106" t="s">
        <v>225</v>
      </c>
      <c r="BF46" s="106"/>
      <c r="BG46" s="106"/>
      <c r="BH46" s="106"/>
      <c r="BI46" s="106"/>
      <c r="BJ46" s="106"/>
      <c r="BK46" s="106"/>
      <c r="BL46" s="106"/>
      <c r="BM46" s="106"/>
      <c r="BN46" s="106"/>
    </row>
    <row r="47" spans="1:69" ht="20.100000000000001" customHeight="1">
      <c r="A47" s="125" t="s">
        <v>1773</v>
      </c>
      <c r="B47" s="125"/>
      <c r="C47" s="125"/>
      <c r="D47" s="125"/>
      <c r="E47" s="125"/>
      <c r="F47" s="96">
        <v>4.2</v>
      </c>
      <c r="G47" s="97"/>
      <c r="H47" s="21" t="s">
        <v>559</v>
      </c>
      <c r="I47" s="96">
        <f>ROUNDUP(F47/3.3,1)</f>
        <v>1.3</v>
      </c>
      <c r="J47" s="97"/>
      <c r="K47" s="21" t="s">
        <v>458</v>
      </c>
      <c r="L47" s="96">
        <f>L51</f>
        <v>2.6</v>
      </c>
      <c r="M47" s="97"/>
      <c r="N47" s="21" t="s">
        <v>211</v>
      </c>
      <c r="O47" s="96">
        <f>O51</f>
        <v>2.6</v>
      </c>
      <c r="P47" s="97"/>
      <c r="Q47" s="21" t="s">
        <v>211</v>
      </c>
      <c r="R47" s="96">
        <v>8.4</v>
      </c>
      <c r="S47" s="97"/>
      <c r="T47" s="21" t="s">
        <v>211</v>
      </c>
      <c r="U47" s="96">
        <v>8.4</v>
      </c>
      <c r="V47" s="97"/>
      <c r="W47" s="21" t="s">
        <v>211</v>
      </c>
      <c r="X47" s="96">
        <f>ROUNDUP(R47*O47,1)</f>
        <v>21.900000000000002</v>
      </c>
      <c r="Y47" s="97"/>
      <c r="Z47" s="21" t="s">
        <v>559</v>
      </c>
      <c r="AA47" s="94">
        <v>1</v>
      </c>
      <c r="AB47" s="105" t="s">
        <v>556</v>
      </c>
      <c r="AC47" s="105"/>
      <c r="AD47" s="105"/>
      <c r="AE47" s="105"/>
      <c r="AF47" s="105"/>
      <c r="AG47" s="105"/>
      <c r="AH47" s="119">
        <f>F47*AA47</f>
        <v>4.2</v>
      </c>
      <c r="AI47" s="119"/>
      <c r="AJ47" s="21" t="s">
        <v>227</v>
      </c>
      <c r="AK47" s="94">
        <v>1</v>
      </c>
      <c r="AL47" s="105" t="s">
        <v>557</v>
      </c>
      <c r="AM47" s="105"/>
      <c r="AN47" s="105"/>
      <c r="AO47" s="105"/>
      <c r="AP47" s="105"/>
      <c r="AQ47" s="105"/>
      <c r="AR47" s="119">
        <f>AH47*AK47</f>
        <v>4.2</v>
      </c>
      <c r="AS47" s="119"/>
      <c r="AT47" s="21" t="s">
        <v>227</v>
      </c>
      <c r="AU47" s="94">
        <v>1</v>
      </c>
      <c r="AV47" s="105" t="s">
        <v>558</v>
      </c>
      <c r="AW47" s="105"/>
      <c r="AX47" s="105"/>
      <c r="AY47" s="105"/>
      <c r="AZ47" s="105"/>
      <c r="BA47" s="105"/>
      <c r="BB47" s="119">
        <f>ROUNDUP((R47-U47)*L47*AU47,1)</f>
        <v>0</v>
      </c>
      <c r="BC47" s="119"/>
      <c r="BD47" s="23" t="s">
        <v>227</v>
      </c>
      <c r="BE47" s="94">
        <v>1</v>
      </c>
      <c r="BF47" s="105" t="s">
        <v>578</v>
      </c>
      <c r="BG47" s="105"/>
      <c r="BH47" s="105"/>
      <c r="BI47" s="105"/>
      <c r="BJ47" s="105"/>
      <c r="BK47" s="105"/>
      <c r="BL47" s="119">
        <f>X47*BE47</f>
        <v>21.900000000000002</v>
      </c>
      <c r="BM47" s="119"/>
      <c r="BN47" s="23" t="s">
        <v>227</v>
      </c>
    </row>
    <row r="48" spans="1:69" ht="20.100000000000001" customHeight="1">
      <c r="A48" s="125" t="s">
        <v>1774</v>
      </c>
      <c r="B48" s="125"/>
      <c r="C48" s="125"/>
      <c r="D48" s="125"/>
      <c r="E48" s="125"/>
      <c r="F48" s="96">
        <v>2.2999999999999998</v>
      </c>
      <c r="G48" s="97"/>
      <c r="H48" s="21" t="s">
        <v>559</v>
      </c>
      <c r="I48" s="96">
        <f>ROUNDUP(F48/3.3,1)</f>
        <v>0.7</v>
      </c>
      <c r="J48" s="97"/>
      <c r="K48" s="21" t="s">
        <v>458</v>
      </c>
      <c r="L48" s="96">
        <f>L51</f>
        <v>2.6</v>
      </c>
      <c r="M48" s="97"/>
      <c r="N48" s="21" t="s">
        <v>211</v>
      </c>
      <c r="O48" s="96">
        <f>O51</f>
        <v>2.6</v>
      </c>
      <c r="P48" s="97"/>
      <c r="Q48" s="21" t="s">
        <v>211</v>
      </c>
      <c r="R48" s="96">
        <v>6.4</v>
      </c>
      <c r="S48" s="97"/>
      <c r="T48" s="21" t="s">
        <v>211</v>
      </c>
      <c r="U48" s="96">
        <v>6.4</v>
      </c>
      <c r="V48" s="97"/>
      <c r="W48" s="21" t="s">
        <v>211</v>
      </c>
      <c r="X48" s="96">
        <f>ROUNDUP(R48*O48,1)</f>
        <v>16.700000000000003</v>
      </c>
      <c r="Y48" s="97"/>
      <c r="Z48" s="21" t="s">
        <v>559</v>
      </c>
      <c r="AA48" s="95">
        <v>1</v>
      </c>
      <c r="AB48" s="130" t="s">
        <v>556</v>
      </c>
      <c r="AC48" s="130"/>
      <c r="AD48" s="130"/>
      <c r="AE48" s="130"/>
      <c r="AF48" s="130"/>
      <c r="AG48" s="130"/>
      <c r="AH48" s="107">
        <f>F48*AA48</f>
        <v>2.2999999999999998</v>
      </c>
      <c r="AI48" s="107"/>
      <c r="AJ48" s="24" t="s">
        <v>227</v>
      </c>
      <c r="AK48" s="95">
        <v>1</v>
      </c>
      <c r="AL48" s="130" t="s">
        <v>557</v>
      </c>
      <c r="AM48" s="130"/>
      <c r="AN48" s="130"/>
      <c r="AO48" s="130"/>
      <c r="AP48" s="130"/>
      <c r="AQ48" s="130"/>
      <c r="AR48" s="107">
        <f>AH48*AK48</f>
        <v>2.2999999999999998</v>
      </c>
      <c r="AS48" s="107"/>
      <c r="AT48" s="24" t="s">
        <v>227</v>
      </c>
      <c r="AU48" s="95">
        <v>1</v>
      </c>
      <c r="AV48" s="105" t="s">
        <v>558</v>
      </c>
      <c r="AW48" s="105"/>
      <c r="AX48" s="105"/>
      <c r="AY48" s="105"/>
      <c r="AZ48" s="105"/>
      <c r="BA48" s="105"/>
      <c r="BB48" s="119">
        <f>ROUNDUP((R48-U48)*L48*AU48,1)</f>
        <v>0</v>
      </c>
      <c r="BC48" s="119"/>
      <c r="BD48" s="25" t="s">
        <v>227</v>
      </c>
      <c r="BE48" s="95">
        <v>1</v>
      </c>
      <c r="BF48" s="130" t="s">
        <v>578</v>
      </c>
      <c r="BG48" s="130"/>
      <c r="BH48" s="130"/>
      <c r="BI48" s="130"/>
      <c r="BJ48" s="130"/>
      <c r="BK48" s="130"/>
      <c r="BL48" s="119">
        <f>X48*BE48</f>
        <v>16.700000000000003</v>
      </c>
      <c r="BM48" s="119"/>
      <c r="BN48" s="25" t="s">
        <v>227</v>
      </c>
    </row>
    <row r="49" spans="1:67" ht="20.100000000000001" customHeight="1">
      <c r="A49" s="125" t="s">
        <v>585</v>
      </c>
      <c r="B49" s="125"/>
      <c r="C49" s="125"/>
      <c r="D49" s="125"/>
      <c r="E49" s="125"/>
      <c r="F49" s="96">
        <v>2.1</v>
      </c>
      <c r="G49" s="97"/>
      <c r="H49" s="21" t="s">
        <v>559</v>
      </c>
      <c r="I49" s="96">
        <f>ROUNDUP(F49/3.3,1)</f>
        <v>0.7</v>
      </c>
      <c r="J49" s="97"/>
      <c r="K49" s="21" t="s">
        <v>458</v>
      </c>
      <c r="L49" s="96">
        <f>L51</f>
        <v>2.6</v>
      </c>
      <c r="M49" s="97"/>
      <c r="N49" s="21" t="s">
        <v>211</v>
      </c>
      <c r="O49" s="96">
        <f>O51</f>
        <v>2.6</v>
      </c>
      <c r="P49" s="97"/>
      <c r="Q49" s="21" t="s">
        <v>211</v>
      </c>
      <c r="R49" s="96">
        <v>6</v>
      </c>
      <c r="S49" s="97"/>
      <c r="T49" s="21" t="s">
        <v>211</v>
      </c>
      <c r="U49" s="96">
        <v>5.3</v>
      </c>
      <c r="V49" s="97"/>
      <c r="W49" s="21" t="s">
        <v>211</v>
      </c>
      <c r="X49" s="96">
        <f>ROUNDUP(R49*O49,1)</f>
        <v>15.6</v>
      </c>
      <c r="Y49" s="97"/>
      <c r="Z49" s="21" t="s">
        <v>559</v>
      </c>
      <c r="AA49" s="94">
        <v>1</v>
      </c>
      <c r="AB49" s="105" t="s">
        <v>556</v>
      </c>
      <c r="AC49" s="105"/>
      <c r="AD49" s="105"/>
      <c r="AE49" s="105"/>
      <c r="AF49" s="105"/>
      <c r="AG49" s="105"/>
      <c r="AH49" s="119">
        <f>F49*AA49</f>
        <v>2.1</v>
      </c>
      <c r="AI49" s="119"/>
      <c r="AJ49" s="21" t="s">
        <v>227</v>
      </c>
      <c r="AK49" s="94">
        <v>1</v>
      </c>
      <c r="AL49" s="105" t="s">
        <v>557</v>
      </c>
      <c r="AM49" s="105"/>
      <c r="AN49" s="105"/>
      <c r="AO49" s="105"/>
      <c r="AP49" s="105"/>
      <c r="AQ49" s="105"/>
      <c r="AR49" s="119">
        <f>AH49*AK49</f>
        <v>2.1</v>
      </c>
      <c r="AS49" s="119"/>
      <c r="AT49" s="21" t="s">
        <v>227</v>
      </c>
      <c r="AU49" s="94">
        <v>1</v>
      </c>
      <c r="AV49" s="105" t="s">
        <v>558</v>
      </c>
      <c r="AW49" s="105"/>
      <c r="AX49" s="105"/>
      <c r="AY49" s="105"/>
      <c r="AZ49" s="105"/>
      <c r="BA49" s="105"/>
      <c r="BB49" s="119">
        <f>ROUNDUP((R49-U49)*L49*AU49,1)</f>
        <v>1.9000000000000001</v>
      </c>
      <c r="BC49" s="119"/>
      <c r="BD49" s="23" t="s">
        <v>227</v>
      </c>
      <c r="BE49" s="94">
        <v>1</v>
      </c>
      <c r="BF49" s="105" t="s">
        <v>578</v>
      </c>
      <c r="BG49" s="105"/>
      <c r="BH49" s="105"/>
      <c r="BI49" s="105"/>
      <c r="BJ49" s="105"/>
      <c r="BK49" s="105"/>
      <c r="BL49" s="119">
        <f>X49*BE49</f>
        <v>15.6</v>
      </c>
      <c r="BM49" s="119"/>
      <c r="BN49" s="23" t="s">
        <v>227</v>
      </c>
    </row>
    <row r="50" spans="1:67" ht="20.100000000000001" customHeight="1" thickBot="1">
      <c r="A50" s="123" t="s">
        <v>584</v>
      </c>
      <c r="B50" s="124"/>
      <c r="C50" s="124"/>
      <c r="D50" s="124"/>
      <c r="E50" s="131"/>
      <c r="F50" s="96">
        <v>5.4</v>
      </c>
      <c r="G50" s="97"/>
      <c r="H50" s="21" t="s">
        <v>559</v>
      </c>
      <c r="I50" s="96">
        <f>ROUNDUP(F50/3.3,1)</f>
        <v>1.7000000000000002</v>
      </c>
      <c r="J50" s="97"/>
      <c r="K50" s="21" t="s">
        <v>458</v>
      </c>
      <c r="L50" s="96">
        <f>L51</f>
        <v>2.6</v>
      </c>
      <c r="M50" s="97"/>
      <c r="N50" s="21" t="s">
        <v>211</v>
      </c>
      <c r="O50" s="96">
        <f>O51</f>
        <v>2.6</v>
      </c>
      <c r="P50" s="97"/>
      <c r="Q50" s="21" t="s">
        <v>211</v>
      </c>
      <c r="R50" s="96">
        <v>10.6</v>
      </c>
      <c r="S50" s="97"/>
      <c r="T50" s="21" t="s">
        <v>211</v>
      </c>
      <c r="U50" s="96">
        <v>6.7</v>
      </c>
      <c r="V50" s="97"/>
      <c r="W50" s="21" t="s">
        <v>211</v>
      </c>
      <c r="X50" s="96">
        <f>ROUNDUP(R50*O50,1)</f>
        <v>27.6</v>
      </c>
      <c r="Y50" s="97"/>
      <c r="Z50" s="21" t="s">
        <v>559</v>
      </c>
      <c r="AA50" s="95">
        <v>1</v>
      </c>
      <c r="AB50" s="105" t="s">
        <v>556</v>
      </c>
      <c r="AC50" s="105"/>
      <c r="AD50" s="105"/>
      <c r="AE50" s="105"/>
      <c r="AF50" s="105"/>
      <c r="AG50" s="105"/>
      <c r="AH50" s="119">
        <f>F50*AA50</f>
        <v>5.4</v>
      </c>
      <c r="AI50" s="119"/>
      <c r="AJ50" s="24" t="s">
        <v>227</v>
      </c>
      <c r="AK50" s="95">
        <v>1</v>
      </c>
      <c r="AL50" s="105" t="s">
        <v>557</v>
      </c>
      <c r="AM50" s="105"/>
      <c r="AN50" s="105"/>
      <c r="AO50" s="105"/>
      <c r="AP50" s="105"/>
      <c r="AQ50" s="105"/>
      <c r="AR50" s="119">
        <f>AH50*AK50</f>
        <v>5.4</v>
      </c>
      <c r="AS50" s="119"/>
      <c r="AT50" s="24" t="s">
        <v>227</v>
      </c>
      <c r="AU50" s="95">
        <v>1</v>
      </c>
      <c r="AV50" s="105" t="s">
        <v>558</v>
      </c>
      <c r="AW50" s="105"/>
      <c r="AX50" s="105"/>
      <c r="AY50" s="105"/>
      <c r="AZ50" s="105"/>
      <c r="BA50" s="105"/>
      <c r="BB50" s="119">
        <v>0</v>
      </c>
      <c r="BC50" s="119"/>
      <c r="BD50" s="25" t="s">
        <v>227</v>
      </c>
      <c r="BE50" s="95">
        <v>1</v>
      </c>
      <c r="BF50" s="105" t="s">
        <v>578</v>
      </c>
      <c r="BG50" s="105"/>
      <c r="BH50" s="105"/>
      <c r="BI50" s="105"/>
      <c r="BJ50" s="105"/>
      <c r="BK50" s="105"/>
      <c r="BL50" s="119">
        <v>1.6</v>
      </c>
      <c r="BM50" s="119"/>
      <c r="BN50" s="25" t="s">
        <v>227</v>
      </c>
    </row>
    <row r="51" spans="1:67" ht="20.100000000000001" customHeight="1">
      <c r="A51" s="108" t="s">
        <v>586</v>
      </c>
      <c r="B51" s="108"/>
      <c r="C51" s="108"/>
      <c r="D51" s="108"/>
      <c r="E51" s="108"/>
      <c r="F51" s="100">
        <f>SUM(F47:G50)</f>
        <v>14</v>
      </c>
      <c r="G51" s="101"/>
      <c r="H51" s="26" t="s">
        <v>559</v>
      </c>
      <c r="I51" s="100">
        <f>SUM(I47:J50)</f>
        <v>4.4000000000000004</v>
      </c>
      <c r="J51" s="101"/>
      <c r="K51" s="26" t="s">
        <v>458</v>
      </c>
      <c r="L51" s="100">
        <v>2.6</v>
      </c>
      <c r="M51" s="101"/>
      <c r="N51" s="26" t="s">
        <v>211</v>
      </c>
      <c r="O51" s="100">
        <v>2.6</v>
      </c>
      <c r="P51" s="101"/>
      <c r="Q51" s="26" t="s">
        <v>211</v>
      </c>
      <c r="R51" s="100">
        <f>SUM(R47:S50)</f>
        <v>31.4</v>
      </c>
      <c r="S51" s="101"/>
      <c r="T51" s="26" t="s">
        <v>211</v>
      </c>
      <c r="U51" s="100">
        <f>SUM(U47:V50)</f>
        <v>26.8</v>
      </c>
      <c r="V51" s="101"/>
      <c r="W51" s="26" t="s">
        <v>211</v>
      </c>
      <c r="X51" s="100">
        <f>SUM(X47:Y50)</f>
        <v>81.800000000000011</v>
      </c>
      <c r="Y51" s="101"/>
      <c r="Z51" s="26" t="s">
        <v>559</v>
      </c>
      <c r="AA51" s="103" t="s">
        <v>587</v>
      </c>
      <c r="AB51" s="104"/>
      <c r="AC51" s="104"/>
      <c r="AD51" s="104"/>
      <c r="AE51" s="104"/>
      <c r="AF51" s="104"/>
      <c r="AG51" s="104"/>
      <c r="AH51" s="102">
        <f>SUM(AH47:AI50)</f>
        <v>14</v>
      </c>
      <c r="AI51" s="102"/>
      <c r="AJ51" s="26" t="s">
        <v>227</v>
      </c>
      <c r="AK51" s="103" t="s">
        <v>588</v>
      </c>
      <c r="AL51" s="104"/>
      <c r="AM51" s="104"/>
      <c r="AN51" s="104"/>
      <c r="AO51" s="104"/>
      <c r="AP51" s="104"/>
      <c r="AQ51" s="104"/>
      <c r="AR51" s="102">
        <f>SUM(AR47:AS50)</f>
        <v>14</v>
      </c>
      <c r="AS51" s="102"/>
      <c r="AT51" s="26" t="s">
        <v>227</v>
      </c>
      <c r="AU51" s="103" t="s">
        <v>589</v>
      </c>
      <c r="AV51" s="104"/>
      <c r="AW51" s="104"/>
      <c r="AX51" s="104"/>
      <c r="AY51" s="104"/>
      <c r="AZ51" s="104"/>
      <c r="BA51" s="104"/>
      <c r="BB51" s="102">
        <f>SUM(BB47:BC50)</f>
        <v>1.9000000000000001</v>
      </c>
      <c r="BC51" s="102"/>
      <c r="BD51" s="26" t="s">
        <v>227</v>
      </c>
      <c r="BE51" s="103" t="s">
        <v>590</v>
      </c>
      <c r="BF51" s="104"/>
      <c r="BG51" s="104"/>
      <c r="BH51" s="104"/>
      <c r="BI51" s="104"/>
      <c r="BJ51" s="104"/>
      <c r="BK51" s="104"/>
      <c r="BL51" s="102">
        <f>SUM(BL47:BM50)</f>
        <v>55.800000000000011</v>
      </c>
      <c r="BM51" s="102"/>
      <c r="BN51" s="26" t="s">
        <v>227</v>
      </c>
      <c r="BO51" s="28"/>
    </row>
    <row r="52" spans="1:67" ht="20.100000000000001"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11"/>
      <c r="BM52" s="111"/>
      <c r="BN52" s="111"/>
    </row>
    <row r="53" spans="1:67" ht="20.100000000000001" customHeight="1">
      <c r="A53" s="127" t="s">
        <v>591</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9"/>
      <c r="AA53" s="123" t="s">
        <v>549</v>
      </c>
      <c r="AB53" s="124"/>
      <c r="AC53" s="124"/>
      <c r="AD53" s="124"/>
      <c r="AE53" s="124"/>
      <c r="AF53" s="124"/>
      <c r="AG53" s="124"/>
      <c r="AH53" s="124"/>
      <c r="AI53" s="124"/>
      <c r="AJ53" s="124"/>
      <c r="AK53" s="124"/>
      <c r="AL53" s="124"/>
      <c r="AM53" s="124"/>
      <c r="AN53" s="124"/>
      <c r="AO53" s="124"/>
      <c r="AP53" s="124"/>
      <c r="AQ53" s="124"/>
      <c r="AR53" s="124"/>
      <c r="AS53" s="124"/>
      <c r="AT53" s="131"/>
      <c r="AU53" s="123" t="s">
        <v>549</v>
      </c>
      <c r="AV53" s="124"/>
      <c r="AW53" s="124"/>
      <c r="AX53" s="124"/>
      <c r="AY53" s="124"/>
      <c r="AZ53" s="124"/>
      <c r="BA53" s="124"/>
      <c r="BB53" s="124"/>
      <c r="BC53" s="124"/>
      <c r="BD53" s="124"/>
      <c r="BE53" s="124"/>
      <c r="BF53" s="124"/>
      <c r="BG53" s="124"/>
      <c r="BH53" s="124"/>
      <c r="BI53" s="124"/>
      <c r="BJ53" s="124"/>
      <c r="BK53" s="124"/>
      <c r="BL53" s="124"/>
      <c r="BM53" s="124"/>
      <c r="BN53" s="131"/>
    </row>
    <row r="54" spans="1:67" s="7" customFormat="1" ht="20.100000000000001" customHeight="1">
      <c r="A54" s="106" t="s">
        <v>304</v>
      </c>
      <c r="B54" s="106"/>
      <c r="C54" s="106"/>
      <c r="D54" s="106"/>
      <c r="E54" s="106"/>
      <c r="F54" s="106" t="s">
        <v>550</v>
      </c>
      <c r="G54" s="106"/>
      <c r="H54" s="106"/>
      <c r="I54" s="106" t="s">
        <v>551</v>
      </c>
      <c r="J54" s="106"/>
      <c r="K54" s="106"/>
      <c r="L54" s="106" t="s">
        <v>592</v>
      </c>
      <c r="M54" s="106"/>
      <c r="N54" s="106"/>
      <c r="O54" s="106" t="s">
        <v>593</v>
      </c>
      <c r="P54" s="106"/>
      <c r="Q54" s="106"/>
      <c r="R54" s="106" t="s">
        <v>594</v>
      </c>
      <c r="S54" s="106"/>
      <c r="T54" s="106"/>
      <c r="U54" s="106" t="s">
        <v>595</v>
      </c>
      <c r="V54" s="106"/>
      <c r="W54" s="106"/>
      <c r="X54" s="106" t="s">
        <v>229</v>
      </c>
      <c r="Y54" s="106"/>
      <c r="Z54" s="106"/>
      <c r="AA54" s="106" t="s">
        <v>554</v>
      </c>
      <c r="AB54" s="106"/>
      <c r="AC54" s="106"/>
      <c r="AD54" s="106"/>
      <c r="AE54" s="106"/>
      <c r="AF54" s="106"/>
      <c r="AG54" s="106"/>
      <c r="AH54" s="106"/>
      <c r="AI54" s="106"/>
      <c r="AJ54" s="106"/>
      <c r="AK54" s="106" t="s">
        <v>223</v>
      </c>
      <c r="AL54" s="106"/>
      <c r="AM54" s="106"/>
      <c r="AN54" s="106"/>
      <c r="AO54" s="106"/>
      <c r="AP54" s="106"/>
      <c r="AQ54" s="106"/>
      <c r="AR54" s="106"/>
      <c r="AS54" s="106"/>
      <c r="AT54" s="106"/>
      <c r="AU54" s="106" t="s">
        <v>555</v>
      </c>
      <c r="AV54" s="106"/>
      <c r="AW54" s="106"/>
      <c r="AX54" s="106"/>
      <c r="AY54" s="106"/>
      <c r="AZ54" s="106"/>
      <c r="BA54" s="106"/>
      <c r="BB54" s="106"/>
      <c r="BC54" s="106"/>
      <c r="BD54" s="106"/>
      <c r="BE54" s="106" t="s">
        <v>225</v>
      </c>
      <c r="BF54" s="106"/>
      <c r="BG54" s="106"/>
      <c r="BH54" s="106"/>
      <c r="BI54" s="106"/>
      <c r="BJ54" s="106"/>
      <c r="BK54" s="106"/>
      <c r="BL54" s="106"/>
      <c r="BM54" s="106"/>
      <c r="BN54" s="106"/>
    </row>
    <row r="55" spans="1:67" ht="20.100000000000001" customHeight="1">
      <c r="A55" s="151" t="s">
        <v>1775</v>
      </c>
      <c r="B55" s="151"/>
      <c r="C55" s="151"/>
      <c r="D55" s="151"/>
      <c r="E55" s="151"/>
      <c r="F55" s="148">
        <v>3.7</v>
      </c>
      <c r="G55" s="149"/>
      <c r="H55" s="29" t="s">
        <v>559</v>
      </c>
      <c r="I55" s="148">
        <f>ROUNDUP(F55/3.3,1)</f>
        <v>1.2000000000000002</v>
      </c>
      <c r="J55" s="149"/>
      <c r="K55" s="29" t="s">
        <v>596</v>
      </c>
      <c r="L55" s="148">
        <f>L57</f>
        <v>2.6</v>
      </c>
      <c r="M55" s="149"/>
      <c r="N55" s="29" t="s">
        <v>211</v>
      </c>
      <c r="O55" s="96">
        <v>4</v>
      </c>
      <c r="P55" s="97"/>
      <c r="Q55" s="21" t="s">
        <v>211</v>
      </c>
      <c r="R55" s="96">
        <v>1</v>
      </c>
      <c r="S55" s="97"/>
      <c r="T55" s="21" t="s">
        <v>211</v>
      </c>
      <c r="U55" s="96">
        <v>5.2</v>
      </c>
      <c r="V55" s="97"/>
      <c r="W55" s="21" t="s">
        <v>211</v>
      </c>
      <c r="X55" s="96">
        <f>ROUNDUP(L55*O55+R55*U55,1)</f>
        <v>15.6</v>
      </c>
      <c r="Y55" s="97"/>
      <c r="Z55" s="21" t="s">
        <v>559</v>
      </c>
      <c r="AA55" s="94">
        <v>0</v>
      </c>
      <c r="AB55" s="105" t="s">
        <v>556</v>
      </c>
      <c r="AC55" s="105"/>
      <c r="AD55" s="105"/>
      <c r="AE55" s="105"/>
      <c r="AF55" s="105"/>
      <c r="AG55" s="105"/>
      <c r="AH55" s="119">
        <f>F55*AA55</f>
        <v>0</v>
      </c>
      <c r="AI55" s="119"/>
      <c r="AJ55" s="21" t="s">
        <v>227</v>
      </c>
      <c r="AK55" s="94">
        <v>0</v>
      </c>
      <c r="AL55" s="105" t="s">
        <v>557</v>
      </c>
      <c r="AM55" s="105"/>
      <c r="AN55" s="105"/>
      <c r="AO55" s="105"/>
      <c r="AP55" s="105"/>
      <c r="AQ55" s="105"/>
      <c r="AR55" s="119">
        <f>AH55*AK55</f>
        <v>0</v>
      </c>
      <c r="AS55" s="119"/>
      <c r="AT55" s="21" t="s">
        <v>227</v>
      </c>
      <c r="AU55" s="94">
        <v>0</v>
      </c>
      <c r="AV55" s="105" t="s">
        <v>558</v>
      </c>
      <c r="AW55" s="105"/>
      <c r="AX55" s="105"/>
      <c r="AY55" s="105"/>
      <c r="AZ55" s="105"/>
      <c r="BA55" s="105"/>
      <c r="BB55" s="119">
        <f>X55*AU55</f>
        <v>0</v>
      </c>
      <c r="BC55" s="119"/>
      <c r="BD55" s="23" t="s">
        <v>227</v>
      </c>
      <c r="BE55" s="94">
        <v>0</v>
      </c>
      <c r="BF55" s="105" t="s">
        <v>578</v>
      </c>
      <c r="BG55" s="105"/>
      <c r="BH55" s="105"/>
      <c r="BI55" s="105"/>
      <c r="BJ55" s="105"/>
      <c r="BK55" s="105"/>
      <c r="BL55" s="119">
        <f>BB55*BE55</f>
        <v>0</v>
      </c>
      <c r="BM55" s="119"/>
      <c r="BN55" s="23" t="s">
        <v>227</v>
      </c>
    </row>
    <row r="56" spans="1:67" ht="20.100000000000001" customHeight="1" thickBot="1">
      <c r="A56" s="125" t="s">
        <v>1776</v>
      </c>
      <c r="B56" s="125"/>
      <c r="C56" s="125"/>
      <c r="D56" s="125"/>
      <c r="E56" s="125"/>
      <c r="F56" s="96">
        <v>3.3</v>
      </c>
      <c r="G56" s="97"/>
      <c r="H56" s="21" t="s">
        <v>559</v>
      </c>
      <c r="I56" s="96">
        <f>ROUNDUP(F56/3.3,1)</f>
        <v>1</v>
      </c>
      <c r="J56" s="97"/>
      <c r="K56" s="21" t="s">
        <v>596</v>
      </c>
      <c r="L56" s="96">
        <f>L57</f>
        <v>2.6</v>
      </c>
      <c r="M56" s="97"/>
      <c r="N56" s="21" t="s">
        <v>211</v>
      </c>
      <c r="O56" s="96">
        <v>4</v>
      </c>
      <c r="P56" s="97"/>
      <c r="Q56" s="21" t="s">
        <v>211</v>
      </c>
      <c r="R56" s="96">
        <v>1</v>
      </c>
      <c r="S56" s="97"/>
      <c r="T56" s="21" t="s">
        <v>211</v>
      </c>
      <c r="U56" s="96">
        <v>4.8</v>
      </c>
      <c r="V56" s="97"/>
      <c r="W56" s="21" t="s">
        <v>211</v>
      </c>
      <c r="X56" s="96">
        <f>ROUNDUP(L56*O56+R56*U56,1)</f>
        <v>15.2</v>
      </c>
      <c r="Y56" s="97"/>
      <c r="Z56" s="21" t="s">
        <v>559</v>
      </c>
      <c r="AA56" s="95">
        <v>0</v>
      </c>
      <c r="AB56" s="130" t="s">
        <v>556</v>
      </c>
      <c r="AC56" s="130"/>
      <c r="AD56" s="130"/>
      <c r="AE56" s="130"/>
      <c r="AF56" s="130"/>
      <c r="AG56" s="130"/>
      <c r="AH56" s="107">
        <f>F56*AA56</f>
        <v>0</v>
      </c>
      <c r="AI56" s="107"/>
      <c r="AJ56" s="24" t="s">
        <v>227</v>
      </c>
      <c r="AK56" s="95">
        <v>0</v>
      </c>
      <c r="AL56" s="130" t="s">
        <v>557</v>
      </c>
      <c r="AM56" s="130"/>
      <c r="AN56" s="130"/>
      <c r="AO56" s="130"/>
      <c r="AP56" s="130"/>
      <c r="AQ56" s="130"/>
      <c r="AR56" s="107">
        <f>AH56*AK56</f>
        <v>0</v>
      </c>
      <c r="AS56" s="107"/>
      <c r="AT56" s="24" t="s">
        <v>227</v>
      </c>
      <c r="AU56" s="95">
        <v>0</v>
      </c>
      <c r="AV56" s="105" t="s">
        <v>558</v>
      </c>
      <c r="AW56" s="105"/>
      <c r="AX56" s="105"/>
      <c r="AY56" s="105"/>
      <c r="AZ56" s="105"/>
      <c r="BA56" s="105"/>
      <c r="BB56" s="119">
        <f>X56*AU56</f>
        <v>0</v>
      </c>
      <c r="BC56" s="119"/>
      <c r="BD56" s="25" t="s">
        <v>227</v>
      </c>
      <c r="BE56" s="95">
        <v>0</v>
      </c>
      <c r="BF56" s="130" t="s">
        <v>578</v>
      </c>
      <c r="BG56" s="130"/>
      <c r="BH56" s="130"/>
      <c r="BI56" s="130"/>
      <c r="BJ56" s="130"/>
      <c r="BK56" s="130"/>
      <c r="BL56" s="119">
        <f>BB56*BE56</f>
        <v>0</v>
      </c>
      <c r="BM56" s="119"/>
      <c r="BN56" s="25" t="s">
        <v>227</v>
      </c>
    </row>
    <row r="57" spans="1:67" ht="20.100000000000001" customHeight="1">
      <c r="A57" s="108" t="s">
        <v>597</v>
      </c>
      <c r="B57" s="108"/>
      <c r="C57" s="108"/>
      <c r="D57" s="108"/>
      <c r="E57" s="108"/>
      <c r="F57" s="100">
        <f>SUM(F55:G56)</f>
        <v>7</v>
      </c>
      <c r="G57" s="101"/>
      <c r="H57" s="26" t="s">
        <v>559</v>
      </c>
      <c r="I57" s="100">
        <f>SUM(I55:J56)</f>
        <v>2.2000000000000002</v>
      </c>
      <c r="J57" s="101"/>
      <c r="K57" s="26" t="s">
        <v>458</v>
      </c>
      <c r="L57" s="100">
        <v>2.6</v>
      </c>
      <c r="M57" s="101"/>
      <c r="N57" s="26" t="s">
        <v>211</v>
      </c>
      <c r="O57" s="100">
        <f>SUM(O51:P56)</f>
        <v>10.6</v>
      </c>
      <c r="P57" s="101"/>
      <c r="Q57" s="26" t="s">
        <v>211</v>
      </c>
      <c r="R57" s="100"/>
      <c r="S57" s="101"/>
      <c r="T57" s="26"/>
      <c r="U57" s="100">
        <f>SUM(U51:V56)</f>
        <v>36.799999999999997</v>
      </c>
      <c r="V57" s="101"/>
      <c r="W57" s="26" t="s">
        <v>211</v>
      </c>
      <c r="X57" s="100">
        <f>SUM(X53:Y56)</f>
        <v>30.799999999999997</v>
      </c>
      <c r="Y57" s="101"/>
      <c r="Z57" s="26" t="s">
        <v>559</v>
      </c>
      <c r="AA57" s="103" t="s">
        <v>598</v>
      </c>
      <c r="AB57" s="104"/>
      <c r="AC57" s="104"/>
      <c r="AD57" s="104"/>
      <c r="AE57" s="104"/>
      <c r="AF57" s="104"/>
      <c r="AG57" s="104"/>
      <c r="AH57" s="102">
        <f>SUM(AH55:AI56)</f>
        <v>0</v>
      </c>
      <c r="AI57" s="102"/>
      <c r="AJ57" s="26" t="s">
        <v>227</v>
      </c>
      <c r="AK57" s="103" t="s">
        <v>599</v>
      </c>
      <c r="AL57" s="104"/>
      <c r="AM57" s="104"/>
      <c r="AN57" s="104"/>
      <c r="AO57" s="104"/>
      <c r="AP57" s="104"/>
      <c r="AQ57" s="104"/>
      <c r="AR57" s="102">
        <f>SUM(AR55:AS56)</f>
        <v>0</v>
      </c>
      <c r="AS57" s="102"/>
      <c r="AT57" s="26" t="s">
        <v>227</v>
      </c>
      <c r="AU57" s="103" t="s">
        <v>600</v>
      </c>
      <c r="AV57" s="104"/>
      <c r="AW57" s="104"/>
      <c r="AX57" s="104"/>
      <c r="AY57" s="104"/>
      <c r="AZ57" s="104"/>
      <c r="BA57" s="104"/>
      <c r="BB57" s="102">
        <f>SUM(BB55:BC56)</f>
        <v>0</v>
      </c>
      <c r="BC57" s="102"/>
      <c r="BD57" s="26" t="s">
        <v>227</v>
      </c>
      <c r="BE57" s="103" t="s">
        <v>601</v>
      </c>
      <c r="BF57" s="104"/>
      <c r="BG57" s="104"/>
      <c r="BH57" s="104"/>
      <c r="BI57" s="104"/>
      <c r="BJ57" s="104"/>
      <c r="BK57" s="104"/>
      <c r="BL57" s="102">
        <f>SUM(BL55:BM56)</f>
        <v>0</v>
      </c>
      <c r="BM57" s="102"/>
      <c r="BN57" s="26" t="s">
        <v>227</v>
      </c>
    </row>
    <row r="58" spans="1:67" ht="20.100000000000001"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11"/>
      <c r="BM58" s="111"/>
      <c r="BN58" s="111"/>
    </row>
    <row r="59" spans="1:67" ht="20.100000000000001" customHeight="1">
      <c r="A59" s="127" t="s">
        <v>602</v>
      </c>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9"/>
      <c r="AA59" s="123" t="s">
        <v>549</v>
      </c>
      <c r="AB59" s="124"/>
      <c r="AC59" s="124"/>
      <c r="AD59" s="124"/>
      <c r="AE59" s="124"/>
      <c r="AF59" s="124"/>
      <c r="AG59" s="124"/>
      <c r="AH59" s="124"/>
      <c r="AI59" s="124"/>
      <c r="AJ59" s="124"/>
      <c r="AK59" s="124"/>
      <c r="AL59" s="124"/>
      <c r="AM59" s="124"/>
      <c r="AN59" s="124"/>
      <c r="AO59" s="124"/>
      <c r="AP59" s="124"/>
      <c r="AQ59" s="124"/>
      <c r="AR59" s="124"/>
      <c r="AS59" s="124"/>
      <c r="AT59" s="131"/>
      <c r="AU59" s="123" t="s">
        <v>549</v>
      </c>
      <c r="AV59" s="124"/>
      <c r="AW59" s="124"/>
      <c r="AX59" s="124"/>
      <c r="AY59" s="124"/>
      <c r="AZ59" s="124"/>
      <c r="BA59" s="124"/>
      <c r="BB59" s="124"/>
      <c r="BC59" s="124"/>
      <c r="BD59" s="124"/>
      <c r="BE59" s="124"/>
      <c r="BF59" s="124"/>
      <c r="BG59" s="124"/>
      <c r="BH59" s="124"/>
      <c r="BI59" s="124"/>
      <c r="BJ59" s="124"/>
      <c r="BK59" s="124"/>
      <c r="BL59" s="124"/>
      <c r="BM59" s="124"/>
      <c r="BN59" s="131"/>
    </row>
    <row r="60" spans="1:67" s="7" customFormat="1" ht="20.100000000000001" customHeight="1">
      <c r="A60" s="106" t="s">
        <v>304</v>
      </c>
      <c r="B60" s="106"/>
      <c r="C60" s="106"/>
      <c r="D60" s="106"/>
      <c r="E60" s="106"/>
      <c r="F60" s="106" t="s">
        <v>550</v>
      </c>
      <c r="G60" s="106"/>
      <c r="H60" s="106"/>
      <c r="I60" s="106" t="s">
        <v>551</v>
      </c>
      <c r="J60" s="106"/>
      <c r="K60" s="106"/>
      <c r="L60" s="106" t="s">
        <v>592</v>
      </c>
      <c r="M60" s="106"/>
      <c r="N60" s="106"/>
      <c r="O60" s="106" t="s">
        <v>593</v>
      </c>
      <c r="P60" s="106"/>
      <c r="Q60" s="106"/>
      <c r="R60" s="106" t="s">
        <v>594</v>
      </c>
      <c r="S60" s="106"/>
      <c r="T60" s="106"/>
      <c r="U60" s="106" t="s">
        <v>595</v>
      </c>
      <c r="V60" s="106"/>
      <c r="W60" s="106"/>
      <c r="X60" s="106" t="s">
        <v>229</v>
      </c>
      <c r="Y60" s="106"/>
      <c r="Z60" s="106"/>
      <c r="AA60" s="106" t="s">
        <v>554</v>
      </c>
      <c r="AB60" s="106"/>
      <c r="AC60" s="106"/>
      <c r="AD60" s="106"/>
      <c r="AE60" s="106"/>
      <c r="AF60" s="106"/>
      <c r="AG60" s="106"/>
      <c r="AH60" s="106"/>
      <c r="AI60" s="106"/>
      <c r="AJ60" s="106"/>
      <c r="AK60" s="106" t="s">
        <v>223</v>
      </c>
      <c r="AL60" s="106"/>
      <c r="AM60" s="106"/>
      <c r="AN60" s="106"/>
      <c r="AO60" s="106"/>
      <c r="AP60" s="106"/>
      <c r="AQ60" s="106"/>
      <c r="AR60" s="106"/>
      <c r="AS60" s="106"/>
      <c r="AT60" s="106"/>
      <c r="AU60" s="106" t="s">
        <v>555</v>
      </c>
      <c r="AV60" s="106"/>
      <c r="AW60" s="106"/>
      <c r="AX60" s="106"/>
      <c r="AY60" s="106"/>
      <c r="AZ60" s="106"/>
      <c r="BA60" s="106"/>
      <c r="BB60" s="106"/>
      <c r="BC60" s="106"/>
      <c r="BD60" s="106"/>
      <c r="BE60" s="106" t="s">
        <v>225</v>
      </c>
      <c r="BF60" s="106"/>
      <c r="BG60" s="106"/>
      <c r="BH60" s="106"/>
      <c r="BI60" s="106"/>
      <c r="BJ60" s="106"/>
      <c r="BK60" s="106"/>
      <c r="BL60" s="106"/>
      <c r="BM60" s="106"/>
      <c r="BN60" s="106"/>
    </row>
    <row r="61" spans="1:67" ht="20.100000000000001" customHeight="1" thickBot="1">
      <c r="A61" s="125" t="s">
        <v>1898</v>
      </c>
      <c r="B61" s="125"/>
      <c r="C61" s="125"/>
      <c r="D61" s="125"/>
      <c r="E61" s="125"/>
      <c r="F61" s="96">
        <v>122</v>
      </c>
      <c r="G61" s="97"/>
      <c r="H61" s="21" t="s">
        <v>559</v>
      </c>
      <c r="I61" s="96">
        <f>ROUNDUP(F61/3.3,1)</f>
        <v>37</v>
      </c>
      <c r="J61" s="97"/>
      <c r="K61" s="21" t="s">
        <v>596</v>
      </c>
      <c r="L61" s="96">
        <v>0</v>
      </c>
      <c r="M61" s="97"/>
      <c r="N61" s="21" t="s">
        <v>211</v>
      </c>
      <c r="O61" s="96">
        <v>0</v>
      </c>
      <c r="P61" s="97"/>
      <c r="Q61" s="21" t="s">
        <v>211</v>
      </c>
      <c r="R61" s="96">
        <v>0</v>
      </c>
      <c r="S61" s="97"/>
      <c r="T61" s="21" t="s">
        <v>211</v>
      </c>
      <c r="U61" s="96">
        <v>0</v>
      </c>
      <c r="V61" s="97"/>
      <c r="W61" s="21" t="s">
        <v>211</v>
      </c>
      <c r="X61" s="96">
        <f>ROUNDUP(L61*O61+R61*U61,1)</f>
        <v>0</v>
      </c>
      <c r="Y61" s="97"/>
      <c r="Z61" s="21" t="s">
        <v>227</v>
      </c>
      <c r="AA61" s="94">
        <v>1</v>
      </c>
      <c r="AB61" s="105" t="s">
        <v>556</v>
      </c>
      <c r="AC61" s="105"/>
      <c r="AD61" s="105"/>
      <c r="AE61" s="105"/>
      <c r="AF61" s="105"/>
      <c r="AG61" s="105"/>
      <c r="AH61" s="119">
        <v>122</v>
      </c>
      <c r="AI61" s="119"/>
      <c r="AJ61" s="21" t="s">
        <v>227</v>
      </c>
      <c r="AK61" s="94">
        <v>1</v>
      </c>
      <c r="AL61" s="105" t="s">
        <v>557</v>
      </c>
      <c r="AM61" s="105"/>
      <c r="AN61" s="105"/>
      <c r="AO61" s="105"/>
      <c r="AP61" s="105"/>
      <c r="AQ61" s="105"/>
      <c r="AR61" s="119">
        <f>AH61*AK61</f>
        <v>122</v>
      </c>
      <c r="AS61" s="119"/>
      <c r="AT61" s="21" t="s">
        <v>227</v>
      </c>
      <c r="AU61" s="94">
        <v>0</v>
      </c>
      <c r="AV61" s="105" t="s">
        <v>558</v>
      </c>
      <c r="AW61" s="105"/>
      <c r="AX61" s="105"/>
      <c r="AY61" s="105"/>
      <c r="AZ61" s="105"/>
      <c r="BA61" s="105"/>
      <c r="BB61" s="119">
        <f>((L61*O61)+(R61*U61))*AU61</f>
        <v>0</v>
      </c>
      <c r="BC61" s="119"/>
      <c r="BD61" s="23" t="s">
        <v>227</v>
      </c>
      <c r="BE61" s="94">
        <v>0</v>
      </c>
      <c r="BF61" s="105" t="s">
        <v>578</v>
      </c>
      <c r="BG61" s="105"/>
      <c r="BH61" s="105"/>
      <c r="BI61" s="105"/>
      <c r="BJ61" s="105"/>
      <c r="BK61" s="105"/>
      <c r="BL61" s="119">
        <f>BB61*BE61</f>
        <v>0</v>
      </c>
      <c r="BM61" s="119"/>
      <c r="BN61" s="23" t="s">
        <v>227</v>
      </c>
    </row>
    <row r="62" spans="1:67" ht="20.100000000000001" customHeight="1">
      <c r="A62" s="108" t="s">
        <v>603</v>
      </c>
      <c r="B62" s="108"/>
      <c r="C62" s="108"/>
      <c r="D62" s="108"/>
      <c r="E62" s="108"/>
      <c r="F62" s="100">
        <f>SUM(F61:G61)</f>
        <v>122</v>
      </c>
      <c r="G62" s="101"/>
      <c r="H62" s="26" t="s">
        <v>559</v>
      </c>
      <c r="I62" s="100">
        <f>SUM(I61:J61)</f>
        <v>37</v>
      </c>
      <c r="J62" s="101"/>
      <c r="K62" s="26" t="s">
        <v>458</v>
      </c>
      <c r="L62" s="100"/>
      <c r="M62" s="101"/>
      <c r="N62" s="26"/>
      <c r="O62" s="100">
        <f>SUM(O61:P61)</f>
        <v>0</v>
      </c>
      <c r="P62" s="101"/>
      <c r="Q62" s="26" t="s">
        <v>211</v>
      </c>
      <c r="R62" s="100"/>
      <c r="S62" s="101"/>
      <c r="T62" s="26"/>
      <c r="U62" s="100">
        <f>SUM(U61:V61)</f>
        <v>0</v>
      </c>
      <c r="V62" s="101"/>
      <c r="W62" s="26" t="s">
        <v>211</v>
      </c>
      <c r="X62" s="100">
        <f>SUM(X61:Y61)</f>
        <v>0</v>
      </c>
      <c r="Y62" s="101"/>
      <c r="Z62" s="26" t="s">
        <v>559</v>
      </c>
      <c r="AA62" s="103" t="s">
        <v>604</v>
      </c>
      <c r="AB62" s="104"/>
      <c r="AC62" s="104"/>
      <c r="AD62" s="104"/>
      <c r="AE62" s="104"/>
      <c r="AF62" s="104"/>
      <c r="AG62" s="104"/>
      <c r="AH62" s="102">
        <f>SUM(AH61:AI61)</f>
        <v>122</v>
      </c>
      <c r="AI62" s="102"/>
      <c r="AJ62" s="26" t="s">
        <v>227</v>
      </c>
      <c r="AK62" s="103" t="s">
        <v>605</v>
      </c>
      <c r="AL62" s="104"/>
      <c r="AM62" s="104"/>
      <c r="AN62" s="104"/>
      <c r="AO62" s="104"/>
      <c r="AP62" s="104"/>
      <c r="AQ62" s="104"/>
      <c r="AR62" s="102">
        <f>SUM(AR61:AS61)</f>
        <v>122</v>
      </c>
      <c r="AS62" s="102"/>
      <c r="AT62" s="26" t="s">
        <v>227</v>
      </c>
      <c r="AU62" s="103" t="s">
        <v>606</v>
      </c>
      <c r="AV62" s="104"/>
      <c r="AW62" s="104"/>
      <c r="AX62" s="104"/>
      <c r="AY62" s="104"/>
      <c r="AZ62" s="104"/>
      <c r="BA62" s="104"/>
      <c r="BB62" s="102">
        <f>SUM(BB61:BC61)</f>
        <v>0</v>
      </c>
      <c r="BC62" s="102"/>
      <c r="BD62" s="26" t="s">
        <v>227</v>
      </c>
      <c r="BE62" s="103" t="s">
        <v>607</v>
      </c>
      <c r="BF62" s="104"/>
      <c r="BG62" s="104"/>
      <c r="BH62" s="104"/>
      <c r="BI62" s="104"/>
      <c r="BJ62" s="104"/>
      <c r="BK62" s="104"/>
      <c r="BL62" s="102">
        <f>SUM(BL61:BM61)</f>
        <v>0</v>
      </c>
      <c r="BM62" s="102"/>
      <c r="BN62" s="26" t="s">
        <v>227</v>
      </c>
    </row>
    <row r="63" spans="1:67" ht="20.100000000000001"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11"/>
      <c r="BM63" s="111"/>
      <c r="BN63" s="111"/>
    </row>
    <row r="64" spans="1:67" ht="20.100000000000001" customHeight="1">
      <c r="A64" s="127" t="s">
        <v>608</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9"/>
      <c r="AH64" s="17"/>
    </row>
    <row r="65" spans="1:54" ht="20.100000000000001" customHeight="1">
      <c r="A65" s="109" t="s">
        <v>304</v>
      </c>
      <c r="B65" s="109"/>
      <c r="C65" s="109"/>
      <c r="D65" s="109"/>
      <c r="E65" s="109"/>
      <c r="F65" s="109" t="s">
        <v>609</v>
      </c>
      <c r="G65" s="109"/>
      <c r="H65" s="109"/>
      <c r="I65" s="109" t="s">
        <v>610</v>
      </c>
      <c r="J65" s="109"/>
      <c r="K65" s="109"/>
      <c r="L65" s="109" t="s">
        <v>1382</v>
      </c>
      <c r="M65" s="109"/>
      <c r="N65" s="109"/>
      <c r="O65" s="109"/>
      <c r="P65" s="109"/>
      <c r="Q65" s="109"/>
      <c r="R65" s="109"/>
      <c r="S65" s="109"/>
      <c r="T65" s="109"/>
      <c r="U65" s="109"/>
      <c r="V65" s="109"/>
      <c r="W65" s="121" t="s">
        <v>1384</v>
      </c>
      <c r="X65" s="119"/>
      <c r="Y65" s="119"/>
      <c r="Z65" s="119"/>
      <c r="AA65" s="119"/>
      <c r="AB65" s="119"/>
      <c r="AC65" s="119"/>
      <c r="AD65" s="119"/>
      <c r="AE65" s="119"/>
      <c r="AF65" s="119"/>
      <c r="AG65" s="122"/>
      <c r="AH65" s="17"/>
      <c r="AI65" s="9"/>
      <c r="AJ65" s="9"/>
      <c r="AK65" s="9"/>
      <c r="AL65" s="9"/>
      <c r="AM65" s="9"/>
      <c r="AN65" s="9"/>
      <c r="AO65" s="9"/>
      <c r="AP65" s="9"/>
      <c r="AQ65" s="9"/>
      <c r="AR65" s="9"/>
      <c r="AS65" s="9"/>
      <c r="AT65" s="9"/>
      <c r="AU65" s="9"/>
      <c r="AV65" s="9"/>
      <c r="AW65" s="9"/>
      <c r="AX65" s="9"/>
      <c r="AY65" s="9"/>
      <c r="AZ65" s="9"/>
      <c r="BA65" s="9"/>
      <c r="BB65" s="9"/>
    </row>
    <row r="66" spans="1:54" ht="20.100000000000001" customHeight="1">
      <c r="A66" s="123"/>
      <c r="B66" s="124"/>
      <c r="C66" s="124"/>
      <c r="D66" s="124"/>
      <c r="E66" s="131"/>
      <c r="F66" s="119"/>
      <c r="G66" s="119"/>
      <c r="H66" s="21" t="s">
        <v>559</v>
      </c>
      <c r="I66" s="119"/>
      <c r="J66" s="119"/>
      <c r="K66" s="21" t="s">
        <v>559</v>
      </c>
      <c r="L66" s="125" t="s">
        <v>1383</v>
      </c>
      <c r="M66" s="125"/>
      <c r="N66" s="125"/>
      <c r="O66" s="125"/>
      <c r="P66" s="125"/>
      <c r="Q66" s="125"/>
      <c r="R66" s="125"/>
      <c r="S66" s="125"/>
      <c r="T66" s="109">
        <f>L28</f>
        <v>2.6</v>
      </c>
      <c r="U66" s="109"/>
      <c r="V66" s="73" t="s">
        <v>113</v>
      </c>
      <c r="W66" s="123" t="s">
        <v>1385</v>
      </c>
      <c r="X66" s="124"/>
      <c r="Y66" s="124"/>
      <c r="Z66" s="124"/>
      <c r="AA66" s="124"/>
      <c r="AB66" s="124"/>
      <c r="AC66" s="124"/>
      <c r="AD66" s="124"/>
      <c r="AE66" s="119">
        <f>F73+I73</f>
        <v>276.20000000000005</v>
      </c>
      <c r="AF66" s="119"/>
      <c r="AG66" s="23" t="s">
        <v>227</v>
      </c>
      <c r="AH66" s="17"/>
      <c r="AI66" s="9"/>
      <c r="AJ66" s="9"/>
      <c r="AK66" s="9"/>
      <c r="AL66" s="9"/>
      <c r="AM66" s="9"/>
      <c r="AN66" s="9"/>
      <c r="AO66" s="9"/>
      <c r="AP66" s="9"/>
      <c r="AQ66" s="9"/>
      <c r="AR66" s="9"/>
      <c r="AS66" s="9"/>
      <c r="AT66" s="9"/>
      <c r="AU66" s="9"/>
      <c r="AV66" s="9"/>
      <c r="AW66" s="9"/>
      <c r="AX66" s="9"/>
      <c r="AY66" s="9"/>
      <c r="AZ66" s="9"/>
      <c r="BA66" s="9"/>
      <c r="BB66" s="9"/>
    </row>
    <row r="67" spans="1:54" ht="20.100000000000001" customHeight="1">
      <c r="A67" s="123" t="str">
        <f>A28</f>
        <v>全室公共空間</v>
      </c>
      <c r="B67" s="124"/>
      <c r="C67" s="124"/>
      <c r="D67" s="124"/>
      <c r="E67" s="131"/>
      <c r="F67" s="119">
        <f>BE28</f>
        <v>12</v>
      </c>
      <c r="G67" s="119"/>
      <c r="H67" s="21" t="s">
        <v>559</v>
      </c>
      <c r="I67" s="119">
        <f>AK28</f>
        <v>54.800000000000004</v>
      </c>
      <c r="J67" s="119"/>
      <c r="K67" s="21" t="s">
        <v>559</v>
      </c>
      <c r="L67" s="125" t="s">
        <v>1378</v>
      </c>
      <c r="M67" s="125"/>
      <c r="N67" s="125"/>
      <c r="O67" s="125"/>
      <c r="P67" s="125"/>
      <c r="Q67" s="125"/>
      <c r="R67" s="125"/>
      <c r="S67" s="125"/>
      <c r="T67" s="109">
        <v>31</v>
      </c>
      <c r="U67" s="109"/>
      <c r="V67" s="73" t="s">
        <v>113</v>
      </c>
      <c r="W67" s="123" t="s">
        <v>1386</v>
      </c>
      <c r="X67" s="124"/>
      <c r="Y67" s="124"/>
      <c r="Z67" s="124"/>
      <c r="AA67" s="124"/>
      <c r="AB67" s="124"/>
      <c r="AC67" s="124"/>
      <c r="AD67" s="124"/>
      <c r="AE67" s="119">
        <f>ROUNDUP(AE66*0.03,0)</f>
        <v>9</v>
      </c>
      <c r="AF67" s="119"/>
      <c r="AG67" s="23" t="s">
        <v>341</v>
      </c>
      <c r="AH67" s="17"/>
      <c r="AI67" s="9"/>
      <c r="AJ67" s="9"/>
      <c r="AK67" s="9"/>
      <c r="AL67" s="9"/>
      <c r="AM67" s="9"/>
      <c r="AN67" s="9"/>
      <c r="AO67" s="9"/>
      <c r="AP67" s="9"/>
      <c r="AQ67" s="9"/>
      <c r="AR67" s="9"/>
      <c r="AS67" s="9"/>
      <c r="AT67" s="9"/>
      <c r="AU67" s="9"/>
      <c r="AV67" s="9"/>
      <c r="AW67" s="9"/>
      <c r="AX67" s="9"/>
      <c r="AY67" s="9"/>
      <c r="AZ67" s="9"/>
      <c r="BA67" s="9"/>
      <c r="BB67" s="9"/>
    </row>
    <row r="68" spans="1:54" ht="20.100000000000001" customHeight="1">
      <c r="A68" s="123" t="str">
        <f>A38</f>
        <v>全室臥房空間</v>
      </c>
      <c r="B68" s="124"/>
      <c r="C68" s="124"/>
      <c r="D68" s="124"/>
      <c r="E68" s="131"/>
      <c r="F68" s="119">
        <f>BE38</f>
        <v>0</v>
      </c>
      <c r="G68" s="119"/>
      <c r="H68" s="21" t="s">
        <v>559</v>
      </c>
      <c r="I68" s="119">
        <f>AK38</f>
        <v>49.400000000000006</v>
      </c>
      <c r="J68" s="119"/>
      <c r="K68" s="21" t="s">
        <v>559</v>
      </c>
      <c r="L68" s="125" t="s">
        <v>1379</v>
      </c>
      <c r="M68" s="125"/>
      <c r="N68" s="125"/>
      <c r="O68" s="125"/>
      <c r="P68" s="125"/>
      <c r="Q68" s="125"/>
      <c r="R68" s="125"/>
      <c r="S68" s="125"/>
      <c r="T68" s="109">
        <v>0</v>
      </c>
      <c r="U68" s="109"/>
      <c r="V68" s="73" t="s">
        <v>113</v>
      </c>
      <c r="W68" s="123"/>
      <c r="X68" s="124"/>
      <c r="Y68" s="124"/>
      <c r="Z68" s="124"/>
      <c r="AA68" s="124"/>
      <c r="AB68" s="124"/>
      <c r="AC68" s="124"/>
      <c r="AD68" s="124"/>
      <c r="AE68" s="119"/>
      <c r="AF68" s="119"/>
      <c r="AG68" s="23"/>
      <c r="AH68" s="17"/>
      <c r="AI68" s="9"/>
      <c r="AJ68" s="9"/>
      <c r="AK68" s="9"/>
      <c r="AL68" s="9"/>
      <c r="AM68" s="9"/>
      <c r="AN68" s="9"/>
      <c r="AO68" s="9"/>
      <c r="AP68" s="9"/>
      <c r="AQ68" s="9"/>
      <c r="AR68" s="9"/>
      <c r="AS68" s="9"/>
      <c r="AT68" s="9"/>
      <c r="AU68" s="9"/>
      <c r="AV68" s="9"/>
      <c r="AW68" s="9"/>
      <c r="AX68" s="9"/>
      <c r="AY68" s="9"/>
      <c r="AZ68" s="9"/>
      <c r="BA68" s="9"/>
      <c r="BB68" s="9"/>
    </row>
    <row r="69" spans="1:54" ht="20.100000000000001" customHeight="1">
      <c r="A69" s="123" t="str">
        <f>A43</f>
        <v>廚房/茶水間</v>
      </c>
      <c r="B69" s="124"/>
      <c r="C69" s="124"/>
      <c r="D69" s="124"/>
      <c r="E69" s="131"/>
      <c r="F69" s="119">
        <f>BE43</f>
        <v>12.9</v>
      </c>
      <c r="G69" s="119"/>
      <c r="H69" s="21" t="s">
        <v>559</v>
      </c>
      <c r="I69" s="119">
        <f>AK43</f>
        <v>9.1999999999999993</v>
      </c>
      <c r="J69" s="119"/>
      <c r="K69" s="21" t="s">
        <v>559</v>
      </c>
      <c r="L69" s="125" t="s">
        <v>1380</v>
      </c>
      <c r="M69" s="125"/>
      <c r="N69" s="125"/>
      <c r="O69" s="125"/>
      <c r="P69" s="125"/>
      <c r="Q69" s="125"/>
      <c r="R69" s="125"/>
      <c r="S69" s="125"/>
      <c r="T69" s="109">
        <v>0</v>
      </c>
      <c r="U69" s="109"/>
      <c r="V69" s="73" t="s">
        <v>113</v>
      </c>
      <c r="W69" s="123" t="s">
        <v>1387</v>
      </c>
      <c r="X69" s="124"/>
      <c r="Y69" s="124"/>
      <c r="Z69" s="124"/>
      <c r="AA69" s="124"/>
      <c r="AB69" s="124"/>
      <c r="AC69" s="124"/>
      <c r="AD69" s="124"/>
      <c r="AE69" s="119">
        <v>4</v>
      </c>
      <c r="AF69" s="119"/>
      <c r="AG69" s="23" t="s">
        <v>341</v>
      </c>
      <c r="AH69" s="17"/>
      <c r="AI69" s="9"/>
      <c r="AJ69" s="9"/>
      <c r="AK69" s="9"/>
      <c r="AL69" s="9"/>
      <c r="AM69" s="9"/>
      <c r="AN69" s="9"/>
      <c r="AO69" s="9"/>
      <c r="AP69" s="9"/>
      <c r="AQ69" s="9"/>
      <c r="AR69" s="9"/>
      <c r="AS69" s="9"/>
      <c r="AT69" s="9"/>
      <c r="AU69" s="9"/>
      <c r="AV69" s="9"/>
      <c r="AW69" s="9"/>
      <c r="AX69" s="9"/>
      <c r="AY69" s="9"/>
      <c r="AZ69" s="9"/>
      <c r="BA69" s="9"/>
      <c r="BB69" s="9"/>
    </row>
    <row r="70" spans="1:54" ht="20.100000000000001" customHeight="1">
      <c r="A70" s="123" t="str">
        <f>A51</f>
        <v>全室盥洗空間</v>
      </c>
      <c r="B70" s="124"/>
      <c r="C70" s="124"/>
      <c r="D70" s="124"/>
      <c r="E70" s="131"/>
      <c r="F70" s="119">
        <f>BB51</f>
        <v>1.9000000000000001</v>
      </c>
      <c r="G70" s="119"/>
      <c r="H70" s="21" t="s">
        <v>559</v>
      </c>
      <c r="I70" s="119">
        <f>AH51</f>
        <v>14</v>
      </c>
      <c r="J70" s="119"/>
      <c r="K70" s="21" t="s">
        <v>559</v>
      </c>
      <c r="L70" s="125" t="s">
        <v>1381</v>
      </c>
      <c r="M70" s="125"/>
      <c r="N70" s="125"/>
      <c r="O70" s="125"/>
      <c r="P70" s="125"/>
      <c r="Q70" s="125"/>
      <c r="R70" s="125"/>
      <c r="S70" s="125"/>
      <c r="T70" s="109">
        <f>ROUNDUP((T66*T67/10+(T68+T69)*T66/6),0)</f>
        <v>9</v>
      </c>
      <c r="U70" s="109"/>
      <c r="V70" s="73" t="s">
        <v>341</v>
      </c>
      <c r="W70" s="123"/>
      <c r="X70" s="124"/>
      <c r="Y70" s="124"/>
      <c r="Z70" s="124"/>
      <c r="AA70" s="124"/>
      <c r="AB70" s="124"/>
      <c r="AC70" s="124"/>
      <c r="AD70" s="124"/>
      <c r="AE70" s="119"/>
      <c r="AF70" s="119"/>
      <c r="AG70" s="23"/>
      <c r="AH70" s="8"/>
      <c r="AI70" s="8"/>
      <c r="AJ70" s="8"/>
      <c r="AK70" s="8"/>
      <c r="AL70" s="8"/>
      <c r="AM70" s="8"/>
      <c r="AN70" s="8"/>
      <c r="AO70" s="8"/>
      <c r="AP70" s="8"/>
      <c r="AQ70" s="8"/>
      <c r="AR70" s="8"/>
      <c r="AS70" s="8"/>
    </row>
    <row r="71" spans="1:54" ht="20.100000000000001" customHeight="1">
      <c r="A71" s="123" t="str">
        <f>A57</f>
        <v>全室陽台</v>
      </c>
      <c r="B71" s="124"/>
      <c r="C71" s="124"/>
      <c r="D71" s="124"/>
      <c r="E71" s="131"/>
      <c r="F71" s="119">
        <f>BB57</f>
        <v>0</v>
      </c>
      <c r="G71" s="119"/>
      <c r="H71" s="21" t="s">
        <v>559</v>
      </c>
      <c r="I71" s="119">
        <f>AH57</f>
        <v>0</v>
      </c>
      <c r="J71" s="119"/>
      <c r="K71" s="21" t="s">
        <v>559</v>
      </c>
      <c r="L71" s="121"/>
      <c r="M71" s="119"/>
      <c r="N71" s="119"/>
      <c r="O71" s="119"/>
      <c r="P71" s="119"/>
      <c r="Q71" s="119"/>
      <c r="R71" s="119"/>
      <c r="S71" s="119"/>
      <c r="T71" s="119"/>
      <c r="U71" s="119"/>
      <c r="V71" s="119"/>
      <c r="W71" s="119"/>
      <c r="X71" s="119"/>
      <c r="Y71" s="119"/>
      <c r="Z71" s="119"/>
      <c r="AA71" s="119"/>
      <c r="AB71" s="119"/>
      <c r="AC71" s="119"/>
      <c r="AD71" s="119"/>
      <c r="AE71" s="119"/>
      <c r="AF71" s="119"/>
      <c r="AG71" s="122"/>
      <c r="AH71" s="9"/>
      <c r="AI71" s="8"/>
      <c r="AJ71" s="8"/>
      <c r="AK71" s="8"/>
      <c r="AL71" s="8"/>
      <c r="AM71" s="8"/>
      <c r="AN71" s="8"/>
      <c r="AO71" s="8"/>
      <c r="AP71" s="8"/>
      <c r="AQ71" s="8"/>
      <c r="AR71" s="8"/>
      <c r="AS71" s="8"/>
      <c r="AT71" s="8"/>
      <c r="AU71" s="8"/>
      <c r="AV71" s="8"/>
      <c r="AW71" s="8"/>
      <c r="AX71" s="8"/>
      <c r="AY71" s="8"/>
    </row>
    <row r="72" spans="1:54" ht="20.100000000000001" customHeight="1" thickBot="1">
      <c r="A72" s="157" t="str">
        <f>A62</f>
        <v>全室露天區域</v>
      </c>
      <c r="B72" s="158"/>
      <c r="C72" s="158"/>
      <c r="D72" s="158"/>
      <c r="E72" s="159"/>
      <c r="F72" s="107">
        <f>BB62</f>
        <v>0</v>
      </c>
      <c r="G72" s="107"/>
      <c r="H72" s="24" t="s">
        <v>559</v>
      </c>
      <c r="I72" s="107">
        <f>AH62</f>
        <v>122</v>
      </c>
      <c r="J72" s="107"/>
      <c r="K72" s="24" t="s">
        <v>559</v>
      </c>
      <c r="L72" s="121"/>
      <c r="M72" s="119"/>
      <c r="N72" s="119"/>
      <c r="O72" s="119"/>
      <c r="P72" s="119"/>
      <c r="Q72" s="119"/>
      <c r="R72" s="119"/>
      <c r="S72" s="119"/>
      <c r="T72" s="119"/>
      <c r="U72" s="119"/>
      <c r="V72" s="119"/>
      <c r="W72" s="119"/>
      <c r="X72" s="119"/>
      <c r="Y72" s="119"/>
      <c r="Z72" s="119"/>
      <c r="AA72" s="119"/>
      <c r="AB72" s="119"/>
      <c r="AC72" s="119"/>
      <c r="AD72" s="119"/>
      <c r="AE72" s="119"/>
      <c r="AF72" s="119"/>
      <c r="AG72" s="122"/>
      <c r="AH72" s="17"/>
      <c r="AI72" s="9"/>
      <c r="AJ72" s="9"/>
      <c r="AK72" s="9"/>
      <c r="AL72" s="9"/>
      <c r="AM72" s="9"/>
      <c r="AN72" s="9"/>
      <c r="AO72" s="9"/>
      <c r="AP72" s="9"/>
      <c r="AQ72" s="9"/>
      <c r="AR72" s="9"/>
      <c r="AS72" s="9"/>
      <c r="AT72" s="9"/>
      <c r="AU72" s="9"/>
      <c r="AV72" s="9"/>
      <c r="AW72" s="9"/>
      <c r="AX72" s="9"/>
      <c r="AY72" s="9"/>
      <c r="AZ72" s="9"/>
      <c r="BA72" s="9"/>
      <c r="BB72" s="9"/>
    </row>
    <row r="73" spans="1:54" ht="20.100000000000001" customHeight="1">
      <c r="A73" s="154" t="s">
        <v>611</v>
      </c>
      <c r="B73" s="155"/>
      <c r="C73" s="155"/>
      <c r="D73" s="155"/>
      <c r="E73" s="156"/>
      <c r="F73" s="102">
        <f>SUM(F66:G72)</f>
        <v>26.799999999999997</v>
      </c>
      <c r="G73" s="102"/>
      <c r="H73" s="26" t="s">
        <v>559</v>
      </c>
      <c r="I73" s="102">
        <f>SUM(I66:J72)</f>
        <v>249.40000000000003</v>
      </c>
      <c r="J73" s="102"/>
      <c r="K73" s="26" t="s">
        <v>559</v>
      </c>
      <c r="L73" s="126"/>
      <c r="M73" s="102"/>
      <c r="N73" s="102"/>
      <c r="O73" s="102"/>
      <c r="P73" s="102"/>
      <c r="Q73" s="102"/>
      <c r="R73" s="102"/>
      <c r="S73" s="102"/>
      <c r="T73" s="102"/>
      <c r="U73" s="102"/>
      <c r="V73" s="102"/>
      <c r="W73" s="155" t="s">
        <v>1389</v>
      </c>
      <c r="X73" s="155"/>
      <c r="Y73" s="155"/>
      <c r="Z73" s="155"/>
      <c r="AA73" s="155"/>
      <c r="AB73" s="155"/>
      <c r="AC73" s="155"/>
      <c r="AD73" s="155"/>
      <c r="AE73" s="102">
        <f>T70+AE67+AE69</f>
        <v>22</v>
      </c>
      <c r="AF73" s="102"/>
      <c r="AG73" s="74" t="s">
        <v>341</v>
      </c>
    </row>
    <row r="74" spans="1:54" ht="20.100000000000001"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11"/>
      <c r="Z74" s="111"/>
      <c r="AA74" s="111"/>
      <c r="AB74" s="111"/>
      <c r="AC74" s="111"/>
      <c r="AD74" s="111"/>
      <c r="AE74" s="111"/>
      <c r="AF74" s="111"/>
      <c r="AG74" s="111"/>
    </row>
    <row r="75" spans="1:54" ht="20.100000000000001" customHeight="1">
      <c r="A75" s="127" t="s">
        <v>228</v>
      </c>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9"/>
      <c r="AH75" s="17"/>
    </row>
    <row r="76" spans="1:54" s="7" customFormat="1" ht="20.100000000000001" customHeight="1">
      <c r="A76" s="106" t="s">
        <v>304</v>
      </c>
      <c r="B76" s="106"/>
      <c r="C76" s="106"/>
      <c r="D76" s="106"/>
      <c r="E76" s="106"/>
      <c r="F76" s="106" t="s">
        <v>613</v>
      </c>
      <c r="G76" s="106"/>
      <c r="H76" s="106"/>
      <c r="I76" s="106" t="s">
        <v>614</v>
      </c>
      <c r="J76" s="106"/>
      <c r="K76" s="106"/>
      <c r="L76" s="106" t="s">
        <v>226</v>
      </c>
      <c r="M76" s="106"/>
      <c r="N76" s="106"/>
      <c r="O76" s="106" t="s">
        <v>232</v>
      </c>
      <c r="P76" s="106"/>
      <c r="Q76" s="106"/>
      <c r="R76" s="106" t="s">
        <v>229</v>
      </c>
      <c r="S76" s="106"/>
      <c r="T76" s="106"/>
      <c r="U76" s="96" t="s">
        <v>615</v>
      </c>
      <c r="V76" s="97"/>
      <c r="W76" s="97"/>
      <c r="X76" s="97"/>
      <c r="Y76" s="97"/>
      <c r="Z76" s="97"/>
      <c r="AA76" s="97"/>
      <c r="AB76" s="97"/>
      <c r="AC76" s="97"/>
      <c r="AD76" s="97"/>
      <c r="AE76" s="97"/>
      <c r="AF76" s="97"/>
      <c r="AG76" s="120"/>
      <c r="AI76" s="30"/>
      <c r="AJ76" s="30"/>
      <c r="AK76" s="30"/>
      <c r="AL76" s="30"/>
      <c r="AM76" s="30"/>
      <c r="AN76" s="30"/>
      <c r="AO76" s="30"/>
      <c r="AP76" s="30"/>
      <c r="AQ76" s="30"/>
      <c r="AR76" s="30"/>
      <c r="AS76" s="30"/>
      <c r="AT76" s="30"/>
      <c r="AU76" s="30"/>
      <c r="AV76" s="30"/>
      <c r="AW76" s="30"/>
      <c r="AX76" s="30"/>
      <c r="AY76" s="30"/>
      <c r="AZ76" s="30"/>
      <c r="BA76" s="30"/>
      <c r="BB76" s="30"/>
    </row>
    <row r="77" spans="1:54" ht="20.100000000000001" customHeight="1">
      <c r="A77" s="123" t="str">
        <f>A28</f>
        <v>全室公共空間</v>
      </c>
      <c r="B77" s="124"/>
      <c r="C77" s="124"/>
      <c r="D77" s="124"/>
      <c r="E77" s="131"/>
      <c r="F77" s="119">
        <v>0</v>
      </c>
      <c r="G77" s="119"/>
      <c r="H77" s="21" t="s">
        <v>559</v>
      </c>
      <c r="I77" s="119">
        <f>AU28</f>
        <v>54.800000000000004</v>
      </c>
      <c r="J77" s="119"/>
      <c r="K77" s="21" t="s">
        <v>559</v>
      </c>
      <c r="L77" s="119">
        <f>ROUNDUP(L28*X28,1)</f>
        <v>96</v>
      </c>
      <c r="M77" s="119"/>
      <c r="N77" s="21" t="s">
        <v>559</v>
      </c>
      <c r="O77" s="119">
        <f>R28-U28</f>
        <v>68.099999999999994</v>
      </c>
      <c r="P77" s="119"/>
      <c r="Q77" s="21" t="s">
        <v>220</v>
      </c>
      <c r="R77" s="119">
        <f>AA28</f>
        <v>166.8</v>
      </c>
      <c r="S77" s="119"/>
      <c r="T77" s="21" t="s">
        <v>559</v>
      </c>
      <c r="U77" s="31" t="s">
        <v>230</v>
      </c>
      <c r="V77" s="31">
        <v>1</v>
      </c>
      <c r="W77" s="31"/>
      <c r="X77" s="119">
        <f t="shared" ref="X77:X82" si="9">R77*V77</f>
        <v>166.8</v>
      </c>
      <c r="Y77" s="119"/>
      <c r="Z77" s="21" t="s">
        <v>559</v>
      </c>
      <c r="AA77" s="32"/>
      <c r="AB77" s="31" t="s">
        <v>231</v>
      </c>
      <c r="AC77" s="31">
        <v>1</v>
      </c>
      <c r="AD77" s="31"/>
      <c r="AE77" s="119">
        <f>F28*AC77</f>
        <v>54.800000000000004</v>
      </c>
      <c r="AF77" s="119"/>
      <c r="AG77" s="21" t="s">
        <v>559</v>
      </c>
      <c r="AH77" s="17"/>
      <c r="AI77" s="9"/>
      <c r="AJ77" s="9"/>
      <c r="AK77" s="9"/>
      <c r="AL77" s="9"/>
      <c r="AM77" s="9"/>
      <c r="AN77" s="9"/>
      <c r="AO77" s="9"/>
      <c r="AP77" s="9"/>
      <c r="AQ77" s="9"/>
      <c r="AR77" s="9"/>
      <c r="AS77" s="9"/>
      <c r="AT77" s="9"/>
      <c r="AU77" s="9"/>
      <c r="AV77" s="9"/>
      <c r="AW77" s="9"/>
      <c r="AX77" s="9"/>
      <c r="AY77" s="9"/>
      <c r="AZ77" s="9"/>
      <c r="BA77" s="9"/>
      <c r="BB77" s="9"/>
    </row>
    <row r="78" spans="1:54" ht="20.100000000000001" customHeight="1">
      <c r="A78" s="123" t="str">
        <f>A38</f>
        <v>全室臥房空間</v>
      </c>
      <c r="B78" s="124"/>
      <c r="C78" s="124"/>
      <c r="D78" s="124"/>
      <c r="E78" s="131"/>
      <c r="F78" s="119">
        <v>0</v>
      </c>
      <c r="G78" s="119"/>
      <c r="H78" s="21" t="s">
        <v>559</v>
      </c>
      <c r="I78" s="119">
        <f>AU38</f>
        <v>49.400000000000006</v>
      </c>
      <c r="J78" s="119"/>
      <c r="K78" s="21" t="s">
        <v>559</v>
      </c>
      <c r="L78" s="119">
        <f>ROUNDUP(L38*X38,1)</f>
        <v>119.1</v>
      </c>
      <c r="M78" s="119"/>
      <c r="N78" s="21" t="s">
        <v>559</v>
      </c>
      <c r="O78" s="119">
        <f>R38-U38</f>
        <v>70.7</v>
      </c>
      <c r="P78" s="119"/>
      <c r="Q78" s="21" t="s">
        <v>220</v>
      </c>
      <c r="R78" s="119">
        <f>AA38</f>
        <v>169.4</v>
      </c>
      <c r="S78" s="119"/>
      <c r="T78" s="21" t="s">
        <v>559</v>
      </c>
      <c r="U78" s="31" t="s">
        <v>230</v>
      </c>
      <c r="V78" s="31">
        <v>1</v>
      </c>
      <c r="W78" s="31"/>
      <c r="X78" s="119">
        <f t="shared" si="9"/>
        <v>169.4</v>
      </c>
      <c r="Y78" s="119"/>
      <c r="Z78" s="21" t="s">
        <v>559</v>
      </c>
      <c r="AA78" s="32"/>
      <c r="AB78" s="31" t="s">
        <v>231</v>
      </c>
      <c r="AC78" s="31">
        <v>1</v>
      </c>
      <c r="AD78" s="31"/>
      <c r="AE78" s="119">
        <f>F38*AC78</f>
        <v>49.400000000000006</v>
      </c>
      <c r="AF78" s="119"/>
      <c r="AG78" s="21" t="s">
        <v>559</v>
      </c>
      <c r="AH78" s="17"/>
      <c r="AI78" s="9"/>
      <c r="AJ78" s="9"/>
      <c r="AK78" s="9"/>
      <c r="AL78" s="9"/>
      <c r="AM78" s="9"/>
      <c r="AN78" s="9"/>
      <c r="AO78" s="9"/>
      <c r="AP78" s="9"/>
      <c r="AQ78" s="9"/>
      <c r="AR78" s="9"/>
      <c r="AS78" s="9"/>
      <c r="AT78" s="9"/>
      <c r="AU78" s="9"/>
      <c r="AV78" s="9"/>
      <c r="AW78" s="9"/>
      <c r="AX78" s="9"/>
      <c r="AY78" s="9"/>
      <c r="AZ78" s="9"/>
      <c r="BA78" s="9"/>
      <c r="BB78" s="9"/>
    </row>
    <row r="79" spans="1:54" ht="20.100000000000001" customHeight="1">
      <c r="A79" s="123" t="str">
        <f>A43</f>
        <v>廚房/茶水間</v>
      </c>
      <c r="B79" s="124"/>
      <c r="C79" s="124"/>
      <c r="D79" s="124"/>
      <c r="E79" s="131"/>
      <c r="F79" s="119">
        <f>BO43</f>
        <v>0</v>
      </c>
      <c r="G79" s="119"/>
      <c r="H79" s="21" t="s">
        <v>559</v>
      </c>
      <c r="I79" s="119">
        <f>AU43</f>
        <v>9.1999999999999993</v>
      </c>
      <c r="J79" s="119"/>
      <c r="K79" s="21" t="s">
        <v>559</v>
      </c>
      <c r="L79" s="119">
        <f>ROUNDUP(L43*X43,1)</f>
        <v>7</v>
      </c>
      <c r="M79" s="119"/>
      <c r="N79" s="21" t="s">
        <v>559</v>
      </c>
      <c r="O79" s="119">
        <f>R43-U43</f>
        <v>8.7999999999999989</v>
      </c>
      <c r="P79" s="119"/>
      <c r="Q79" s="21" t="s">
        <v>220</v>
      </c>
      <c r="R79" s="119">
        <f>AA43</f>
        <v>21.200000000000003</v>
      </c>
      <c r="S79" s="119"/>
      <c r="T79" s="21" t="s">
        <v>559</v>
      </c>
      <c r="U79" s="31" t="s">
        <v>230</v>
      </c>
      <c r="V79" s="31">
        <v>1</v>
      </c>
      <c r="W79" s="31"/>
      <c r="X79" s="119">
        <v>10</v>
      </c>
      <c r="Y79" s="119"/>
      <c r="Z79" s="21" t="s">
        <v>559</v>
      </c>
      <c r="AA79" s="32"/>
      <c r="AB79" s="31" t="s">
        <v>231</v>
      </c>
      <c r="AC79" s="31">
        <v>1</v>
      </c>
      <c r="AD79" s="31"/>
      <c r="AE79" s="119">
        <f>F43*AC79</f>
        <v>9.1999999999999993</v>
      </c>
      <c r="AF79" s="119"/>
      <c r="AG79" s="21" t="s">
        <v>559</v>
      </c>
      <c r="AH79" s="17"/>
      <c r="AI79" s="9"/>
      <c r="AJ79" s="9"/>
      <c r="AK79" s="9"/>
      <c r="AL79" s="9"/>
      <c r="AM79" s="9"/>
      <c r="AN79" s="9"/>
      <c r="AO79" s="9"/>
      <c r="AP79" s="9"/>
      <c r="AQ79" s="9"/>
      <c r="AR79" s="9"/>
      <c r="AS79" s="9"/>
      <c r="AT79" s="9"/>
      <c r="AU79" s="9"/>
      <c r="AV79" s="9"/>
      <c r="AW79" s="9"/>
      <c r="AX79" s="9"/>
      <c r="AY79" s="9"/>
      <c r="AZ79" s="9"/>
      <c r="BA79" s="9"/>
      <c r="BB79" s="9"/>
    </row>
    <row r="80" spans="1:54" ht="20.100000000000001" customHeight="1">
      <c r="A80" s="123" t="str">
        <f>A51</f>
        <v>全室盥洗空間</v>
      </c>
      <c r="B80" s="124"/>
      <c r="C80" s="124"/>
      <c r="D80" s="124"/>
      <c r="E80" s="131"/>
      <c r="F80" s="119">
        <f>BL51</f>
        <v>55.800000000000011</v>
      </c>
      <c r="G80" s="119"/>
      <c r="H80" s="21" t="s">
        <v>559</v>
      </c>
      <c r="I80" s="119">
        <f>AR51</f>
        <v>14</v>
      </c>
      <c r="J80" s="119"/>
      <c r="K80" s="21" t="s">
        <v>559</v>
      </c>
      <c r="L80" s="119">
        <f>ROUNDUP(L51*U51,1)</f>
        <v>69.699999999999989</v>
      </c>
      <c r="M80" s="119"/>
      <c r="N80" s="21" t="s">
        <v>559</v>
      </c>
      <c r="O80" s="119">
        <f>R51</f>
        <v>31.4</v>
      </c>
      <c r="P80" s="119"/>
      <c r="Q80" s="21" t="s">
        <v>220</v>
      </c>
      <c r="R80" s="119">
        <f>X51</f>
        <v>81.800000000000011</v>
      </c>
      <c r="S80" s="119"/>
      <c r="T80" s="21" t="s">
        <v>559</v>
      </c>
      <c r="U80" s="31" t="s">
        <v>230</v>
      </c>
      <c r="V80" s="31">
        <v>0</v>
      </c>
      <c r="W80" s="31"/>
      <c r="X80" s="119">
        <f t="shared" si="9"/>
        <v>0</v>
      </c>
      <c r="Y80" s="119"/>
      <c r="Z80" s="21" t="s">
        <v>559</v>
      </c>
      <c r="AA80" s="32"/>
      <c r="AB80" s="31" t="s">
        <v>231</v>
      </c>
      <c r="AC80" s="31">
        <v>1</v>
      </c>
      <c r="AD80" s="31"/>
      <c r="AE80" s="119">
        <f>F51*AC80</f>
        <v>14</v>
      </c>
      <c r="AF80" s="119"/>
      <c r="AG80" s="21" t="s">
        <v>559</v>
      </c>
      <c r="AH80" s="8"/>
      <c r="AI80" s="8"/>
      <c r="AJ80" s="8"/>
      <c r="AK80" s="8"/>
      <c r="AL80" s="8"/>
      <c r="AM80" s="8"/>
      <c r="AN80" s="8"/>
      <c r="AO80" s="8"/>
      <c r="AP80" s="8"/>
      <c r="AQ80" s="8"/>
      <c r="AR80" s="8"/>
      <c r="AS80" s="8"/>
    </row>
    <row r="81" spans="1:54" ht="20.100000000000001" customHeight="1">
      <c r="A81" s="123" t="str">
        <f>A57</f>
        <v>全室陽台</v>
      </c>
      <c r="B81" s="124"/>
      <c r="C81" s="124"/>
      <c r="D81" s="124"/>
      <c r="E81" s="131"/>
      <c r="F81" s="119">
        <f>BL57</f>
        <v>0</v>
      </c>
      <c r="G81" s="119"/>
      <c r="H81" s="21" t="s">
        <v>559</v>
      </c>
      <c r="I81" s="119">
        <f>AR57</f>
        <v>0</v>
      </c>
      <c r="J81" s="119"/>
      <c r="K81" s="21" t="s">
        <v>559</v>
      </c>
      <c r="L81" s="119">
        <v>0</v>
      </c>
      <c r="M81" s="119"/>
      <c r="N81" s="21" t="s">
        <v>559</v>
      </c>
      <c r="O81" s="119">
        <f>O57+U57</f>
        <v>47.4</v>
      </c>
      <c r="P81" s="119"/>
      <c r="Q81" s="21" t="s">
        <v>220</v>
      </c>
      <c r="R81" s="119">
        <f>X57</f>
        <v>30.799999999999997</v>
      </c>
      <c r="S81" s="119"/>
      <c r="T81" s="21" t="s">
        <v>559</v>
      </c>
      <c r="U81" s="31" t="s">
        <v>230</v>
      </c>
      <c r="V81" s="31">
        <v>0</v>
      </c>
      <c r="W81" s="31"/>
      <c r="X81" s="119">
        <f t="shared" si="9"/>
        <v>0</v>
      </c>
      <c r="Y81" s="119"/>
      <c r="Z81" s="21" t="s">
        <v>559</v>
      </c>
      <c r="AA81" s="32"/>
      <c r="AB81" s="31" t="s">
        <v>231</v>
      </c>
      <c r="AC81" s="31">
        <v>1</v>
      </c>
      <c r="AD81" s="31"/>
      <c r="AE81" s="119">
        <f>F57*AC81</f>
        <v>7</v>
      </c>
      <c r="AF81" s="119"/>
      <c r="AG81" s="21" t="s">
        <v>559</v>
      </c>
      <c r="AH81" s="9"/>
      <c r="AI81" s="8"/>
      <c r="AJ81" s="8"/>
      <c r="AK81" s="8"/>
      <c r="AL81" s="8"/>
      <c r="AM81" s="8"/>
      <c r="AN81" s="8"/>
      <c r="AO81" s="8"/>
      <c r="AP81" s="8"/>
      <c r="AQ81" s="8"/>
      <c r="AR81" s="8"/>
      <c r="AS81" s="8"/>
      <c r="AT81" s="8"/>
      <c r="AU81" s="8"/>
      <c r="AV81" s="8"/>
      <c r="AW81" s="8"/>
      <c r="AX81" s="8"/>
      <c r="AY81" s="8"/>
    </row>
    <row r="82" spans="1:54" ht="20.100000000000001" customHeight="1" thickBot="1">
      <c r="A82" s="157" t="str">
        <f>A62</f>
        <v>全室露天區域</v>
      </c>
      <c r="B82" s="158"/>
      <c r="C82" s="158"/>
      <c r="D82" s="158"/>
      <c r="E82" s="159"/>
      <c r="F82" s="107">
        <f>BL62</f>
        <v>0</v>
      </c>
      <c r="G82" s="107"/>
      <c r="H82" s="24" t="s">
        <v>559</v>
      </c>
      <c r="I82" s="107">
        <f>AR62</f>
        <v>122</v>
      </c>
      <c r="J82" s="107"/>
      <c r="K82" s="24" t="s">
        <v>559</v>
      </c>
      <c r="L82" s="119">
        <v>0</v>
      </c>
      <c r="M82" s="119"/>
      <c r="N82" s="24" t="s">
        <v>559</v>
      </c>
      <c r="O82" s="107">
        <f>AX62</f>
        <v>0</v>
      </c>
      <c r="P82" s="107"/>
      <c r="Q82" s="21" t="s">
        <v>220</v>
      </c>
      <c r="R82" s="107">
        <f>X62</f>
        <v>0</v>
      </c>
      <c r="S82" s="107"/>
      <c r="T82" s="24" t="s">
        <v>559</v>
      </c>
      <c r="U82" s="31" t="s">
        <v>230</v>
      </c>
      <c r="V82" s="31">
        <v>0</v>
      </c>
      <c r="W82" s="31"/>
      <c r="X82" s="119">
        <f t="shared" si="9"/>
        <v>0</v>
      </c>
      <c r="Y82" s="119"/>
      <c r="Z82" s="24" t="s">
        <v>559</v>
      </c>
      <c r="AA82" s="32"/>
      <c r="AB82" s="31" t="s">
        <v>231</v>
      </c>
      <c r="AC82" s="31">
        <v>0</v>
      </c>
      <c r="AD82" s="31"/>
      <c r="AE82" s="119">
        <f>F62*AC82</f>
        <v>0</v>
      </c>
      <c r="AF82" s="119"/>
      <c r="AG82" s="24" t="s">
        <v>559</v>
      </c>
      <c r="AH82" s="17"/>
      <c r="AI82" s="9"/>
      <c r="AJ82" s="9"/>
      <c r="AK82" s="9"/>
      <c r="AL82" s="9"/>
      <c r="AM82" s="9"/>
      <c r="AN82" s="9"/>
      <c r="AO82" s="9"/>
      <c r="AP82" s="9"/>
      <c r="AQ82" s="9"/>
      <c r="AR82" s="9" t="s">
        <v>105</v>
      </c>
      <c r="AS82" s="9"/>
      <c r="AT82" s="9"/>
      <c r="AU82" s="9"/>
      <c r="AV82" s="9"/>
      <c r="AW82" s="9"/>
      <c r="AX82" s="9"/>
      <c r="AY82" s="9"/>
      <c r="AZ82" s="9"/>
      <c r="BA82" s="9"/>
      <c r="BB82" s="9"/>
    </row>
    <row r="83" spans="1:54" ht="20.100000000000001" customHeight="1">
      <c r="A83" s="154" t="s">
        <v>616</v>
      </c>
      <c r="B83" s="155"/>
      <c r="C83" s="155"/>
      <c r="D83" s="155"/>
      <c r="E83" s="156"/>
      <c r="F83" s="102">
        <f>SUM(F77:G82)</f>
        <v>55.800000000000011</v>
      </c>
      <c r="G83" s="102"/>
      <c r="H83" s="26" t="s">
        <v>559</v>
      </c>
      <c r="I83" s="102">
        <f>SUM(I77:J82)</f>
        <v>249.40000000000003</v>
      </c>
      <c r="J83" s="102"/>
      <c r="K83" s="26" t="s">
        <v>559</v>
      </c>
      <c r="L83" s="102">
        <f>SUM(L77:M82)</f>
        <v>291.79999999999995</v>
      </c>
      <c r="M83" s="102"/>
      <c r="N83" s="26" t="s">
        <v>559</v>
      </c>
      <c r="O83" s="102">
        <f>SUM(O77:P82)</f>
        <v>226.40000000000003</v>
      </c>
      <c r="P83" s="102"/>
      <c r="Q83" s="26" t="s">
        <v>220</v>
      </c>
      <c r="R83" s="102">
        <f>SUM(R77:S82)</f>
        <v>470.00000000000006</v>
      </c>
      <c r="S83" s="102"/>
      <c r="T83" s="26" t="s">
        <v>559</v>
      </c>
      <c r="U83" s="103" t="s">
        <v>234</v>
      </c>
      <c r="V83" s="104"/>
      <c r="W83" s="104"/>
      <c r="X83" s="102">
        <f>SUM(X77:Y82)</f>
        <v>346.20000000000005</v>
      </c>
      <c r="Y83" s="102"/>
      <c r="Z83" s="26" t="s">
        <v>559</v>
      </c>
      <c r="AA83" s="34"/>
      <c r="AB83" s="103" t="s">
        <v>233</v>
      </c>
      <c r="AC83" s="104"/>
      <c r="AD83" s="104"/>
      <c r="AE83" s="102">
        <f>SUM(AE77:AF82)</f>
        <v>134.40000000000003</v>
      </c>
      <c r="AF83" s="102"/>
      <c r="AG83" s="26" t="s">
        <v>559</v>
      </c>
    </row>
    <row r="84" spans="1:54" ht="20.100000000000001" customHeight="1">
      <c r="A84" s="164" t="s">
        <v>612</v>
      </c>
      <c r="B84" s="165"/>
      <c r="C84" s="165"/>
      <c r="D84" s="161">
        <f>L28</f>
        <v>2.6</v>
      </c>
      <c r="E84" s="161"/>
      <c r="F84" s="35" t="s">
        <v>211</v>
      </c>
      <c r="G84" s="160" t="s">
        <v>617</v>
      </c>
      <c r="H84" s="128"/>
      <c r="I84" s="128"/>
      <c r="J84" s="128"/>
      <c r="K84" s="128"/>
      <c r="L84" s="128"/>
      <c r="M84" s="161">
        <v>146</v>
      </c>
      <c r="N84" s="161"/>
      <c r="O84" s="36" t="s">
        <v>227</v>
      </c>
      <c r="P84" s="164" t="s">
        <v>618</v>
      </c>
      <c r="Q84" s="165"/>
      <c r="R84" s="165"/>
      <c r="S84" s="165"/>
      <c r="T84" s="165"/>
      <c r="U84" s="165"/>
      <c r="V84" s="161">
        <v>0</v>
      </c>
      <c r="W84" s="161"/>
      <c r="X84" s="36" t="s">
        <v>559</v>
      </c>
      <c r="Y84" s="164" t="s">
        <v>619</v>
      </c>
      <c r="Z84" s="165"/>
      <c r="AA84" s="165"/>
      <c r="AB84" s="165"/>
      <c r="AC84" s="165"/>
      <c r="AD84" s="165"/>
      <c r="AE84" s="161">
        <v>0</v>
      </c>
      <c r="AF84" s="161"/>
      <c r="AG84" s="36" t="s">
        <v>352</v>
      </c>
      <c r="AH84" s="8"/>
    </row>
    <row r="85" spans="1:54" ht="20.100000000000001" customHeight="1">
      <c r="A85" s="162" t="s">
        <v>620</v>
      </c>
      <c r="B85" s="163"/>
      <c r="C85" s="163"/>
      <c r="D85" s="163"/>
      <c r="E85" s="119">
        <f>ROUNDUP(M84+V84*2+(AE84*6),1)</f>
        <v>146</v>
      </c>
      <c r="F85" s="119"/>
      <c r="G85" s="23" t="s">
        <v>559</v>
      </c>
      <c r="H85" s="160" t="s">
        <v>621</v>
      </c>
      <c r="I85" s="128"/>
      <c r="J85" s="128"/>
      <c r="K85" s="128"/>
      <c r="L85" s="128"/>
      <c r="M85" s="119">
        <f>F73+E85*2</f>
        <v>318.8</v>
      </c>
      <c r="N85" s="119"/>
      <c r="O85" s="23" t="s">
        <v>559</v>
      </c>
      <c r="P85" s="127" t="s">
        <v>622</v>
      </c>
      <c r="Q85" s="128"/>
      <c r="R85" s="128"/>
      <c r="S85" s="128"/>
      <c r="T85" s="128"/>
      <c r="U85" s="128"/>
      <c r="V85" s="119">
        <f>M85-F83</f>
        <v>263</v>
      </c>
      <c r="W85" s="119"/>
      <c r="X85" s="23" t="s">
        <v>559</v>
      </c>
      <c r="Y85" s="127" t="s">
        <v>623</v>
      </c>
      <c r="Z85" s="128"/>
      <c r="AA85" s="128"/>
      <c r="AB85" s="128"/>
      <c r="AC85" s="128"/>
      <c r="AD85" s="128"/>
      <c r="AE85" s="119">
        <f>I73-I83</f>
        <v>0</v>
      </c>
      <c r="AF85" s="119"/>
      <c r="AG85" s="23" t="s">
        <v>559</v>
      </c>
    </row>
    <row r="86" spans="1:54" ht="20.100000000000001" customHeigh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17"/>
      <c r="AI86" s="9"/>
      <c r="AJ86" s="9"/>
      <c r="AK86" s="9"/>
      <c r="AL86" s="9"/>
      <c r="AM86" s="9"/>
      <c r="AN86" s="9"/>
      <c r="AO86" s="9"/>
      <c r="AP86" s="9"/>
      <c r="AQ86" s="9"/>
      <c r="AR86" s="9"/>
      <c r="AS86" s="9"/>
      <c r="AT86" s="9"/>
      <c r="AU86" s="9"/>
      <c r="AV86" s="9"/>
      <c r="AW86" s="9"/>
      <c r="AX86" s="9"/>
      <c r="AY86" s="9"/>
      <c r="AZ86" s="9"/>
      <c r="BA86" s="9"/>
      <c r="BB86" s="9"/>
    </row>
    <row r="87" spans="1:54" ht="20.100000000000001" customHeight="1">
      <c r="A87" s="71" t="s">
        <v>624</v>
      </c>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8"/>
      <c r="AH87" s="17"/>
    </row>
    <row r="88" spans="1:54" ht="20.100000000000001" customHeight="1">
      <c r="A88" s="96" t="s">
        <v>1388</v>
      </c>
      <c r="B88" s="97"/>
      <c r="C88" s="97"/>
      <c r="D88" s="97"/>
      <c r="E88" s="119">
        <f>SUM(O77:P79)</f>
        <v>147.60000000000002</v>
      </c>
      <c r="F88" s="119"/>
      <c r="G88" s="23" t="s">
        <v>211</v>
      </c>
      <c r="H88" s="123" t="s">
        <v>625</v>
      </c>
      <c r="I88" s="124"/>
      <c r="J88" s="124"/>
      <c r="K88" s="124"/>
      <c r="L88" s="124"/>
      <c r="M88" s="119">
        <v>12</v>
      </c>
      <c r="N88" s="119"/>
      <c r="O88" s="23" t="s">
        <v>321</v>
      </c>
      <c r="P88" s="150" t="s">
        <v>626</v>
      </c>
      <c r="Q88" s="105"/>
      <c r="R88" s="105"/>
      <c r="S88" s="105"/>
      <c r="T88" s="105"/>
      <c r="U88" s="119">
        <v>22</v>
      </c>
      <c r="V88" s="119"/>
      <c r="W88" s="23" t="s">
        <v>211</v>
      </c>
      <c r="X88" s="150" t="s">
        <v>627</v>
      </c>
      <c r="Y88" s="105"/>
      <c r="Z88" s="105"/>
      <c r="AA88" s="105"/>
      <c r="AB88" s="105"/>
      <c r="AC88" s="105"/>
      <c r="AD88" s="119">
        <f>ROUNDUP(E88-(M88*0.9)-U88,0)</f>
        <v>115</v>
      </c>
      <c r="AE88" s="119"/>
      <c r="AF88" s="119"/>
      <c r="AG88" s="22" t="s">
        <v>211</v>
      </c>
      <c r="AH88" s="17"/>
    </row>
    <row r="89" spans="1:54" ht="20.100000000000001" customHeigh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17"/>
    </row>
    <row r="90" spans="1:54" ht="20.100000000000001" customHeight="1"/>
    <row r="91" spans="1:54" ht="20.100000000000001" customHeight="1"/>
    <row r="92" spans="1:54" ht="20.100000000000001" customHeight="1"/>
    <row r="93" spans="1:54" ht="20.100000000000001" customHeight="1"/>
    <row r="94" spans="1:54" ht="20.100000000000001" customHeight="1"/>
    <row r="95" spans="1:54" ht="20.100000000000001" customHeight="1"/>
    <row r="96" spans="1:54"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sheetData>
  <mergeCells count="774">
    <mergeCell ref="A80:E80"/>
    <mergeCell ref="F80:G80"/>
    <mergeCell ref="I80:J80"/>
    <mergeCell ref="A76:E76"/>
    <mergeCell ref="H88:L88"/>
    <mergeCell ref="A75:AG75"/>
    <mergeCell ref="AE73:AF73"/>
    <mergeCell ref="W73:AD73"/>
    <mergeCell ref="L73:V73"/>
    <mergeCell ref="A74:AG74"/>
    <mergeCell ref="O82:P82"/>
    <mergeCell ref="O81:P81"/>
    <mergeCell ref="A78:E78"/>
    <mergeCell ref="F78:G78"/>
    <mergeCell ref="I78:J78"/>
    <mergeCell ref="A79:E79"/>
    <mergeCell ref="F79:G79"/>
    <mergeCell ref="I79:J79"/>
    <mergeCell ref="A84:C84"/>
    <mergeCell ref="D84:E84"/>
    <mergeCell ref="O79:P79"/>
    <mergeCell ref="O80:P80"/>
    <mergeCell ref="V84:W84"/>
    <mergeCell ref="Y84:AD84"/>
    <mergeCell ref="AU59:BN59"/>
    <mergeCell ref="AH58:BN58"/>
    <mergeCell ref="AA62:AG62"/>
    <mergeCell ref="AH62:AI62"/>
    <mergeCell ref="AK62:AQ62"/>
    <mergeCell ref="AR62:AS62"/>
    <mergeCell ref="AU62:BA62"/>
    <mergeCell ref="BB62:BC62"/>
    <mergeCell ref="BE62:BK62"/>
    <mergeCell ref="BL62:BM62"/>
    <mergeCell ref="AR61:AS61"/>
    <mergeCell ref="AV61:BA61"/>
    <mergeCell ref="BB61:BC61"/>
    <mergeCell ref="BF61:BK61"/>
    <mergeCell ref="BL61:BM61"/>
    <mergeCell ref="AB61:AG61"/>
    <mergeCell ref="AH61:AI61"/>
    <mergeCell ref="AL61:AQ61"/>
    <mergeCell ref="AA59:AT59"/>
    <mergeCell ref="AA37:AB37"/>
    <mergeCell ref="AE37:AJ37"/>
    <mergeCell ref="AK54:AT54"/>
    <mergeCell ref="BF56:BK56"/>
    <mergeCell ref="BL56:BM56"/>
    <mergeCell ref="BE57:BK57"/>
    <mergeCell ref="BL57:BM57"/>
    <mergeCell ref="AA57:AG57"/>
    <mergeCell ref="AH57:AI57"/>
    <mergeCell ref="AK57:AQ57"/>
    <mergeCell ref="AR57:AS57"/>
    <mergeCell ref="AU57:BA57"/>
    <mergeCell ref="BB57:BC57"/>
    <mergeCell ref="BE54:BN54"/>
    <mergeCell ref="AV55:BA55"/>
    <mergeCell ref="BB55:BC55"/>
    <mergeCell ref="BF55:BK55"/>
    <mergeCell ref="BL55:BM55"/>
    <mergeCell ref="AH55:AI55"/>
    <mergeCell ref="AL55:AQ55"/>
    <mergeCell ref="AR55:AS55"/>
    <mergeCell ref="AB55:AG55"/>
    <mergeCell ref="AA54:AJ54"/>
    <mergeCell ref="AA43:AB43"/>
    <mergeCell ref="BH41:BQ41"/>
    <mergeCell ref="BI42:BN42"/>
    <mergeCell ref="BO42:BP42"/>
    <mergeCell ref="BH43:BN43"/>
    <mergeCell ref="AX38:BD38"/>
    <mergeCell ref="AX40:BQ40"/>
    <mergeCell ref="BO43:BP43"/>
    <mergeCell ref="AK43:AL43"/>
    <mergeCell ref="AR48:AS48"/>
    <mergeCell ref="AV48:BA48"/>
    <mergeCell ref="AN41:AW41"/>
    <mergeCell ref="AX41:BG41"/>
    <mergeCell ref="AU45:BN45"/>
    <mergeCell ref="AK38:AL38"/>
    <mergeCell ref="AK42:AL42"/>
    <mergeCell ref="AA45:AT45"/>
    <mergeCell ref="AH44:BN44"/>
    <mergeCell ref="AH47:AI47"/>
    <mergeCell ref="AL47:AQ47"/>
    <mergeCell ref="AR47:AS47"/>
    <mergeCell ref="AV47:BA47"/>
    <mergeCell ref="BB47:BC47"/>
    <mergeCell ref="BF47:BK47"/>
    <mergeCell ref="AA41:AC41"/>
    <mergeCell ref="AU35:AV35"/>
    <mergeCell ref="AU34:AV34"/>
    <mergeCell ref="AN31:AW31"/>
    <mergeCell ref="AO32:AT32"/>
    <mergeCell ref="AU32:AV32"/>
    <mergeCell ref="AH29:BN29"/>
    <mergeCell ref="AY27:BD27"/>
    <mergeCell ref="BE27:BF27"/>
    <mergeCell ref="AE27:AJ27"/>
    <mergeCell ref="AY35:BD35"/>
    <mergeCell ref="BE35:BF35"/>
    <mergeCell ref="AE35:AJ35"/>
    <mergeCell ref="AY33:BD33"/>
    <mergeCell ref="BE33:BF33"/>
    <mergeCell ref="AY34:BD34"/>
    <mergeCell ref="AO34:AT34"/>
    <mergeCell ref="AK35:AL35"/>
    <mergeCell ref="AX31:BG31"/>
    <mergeCell ref="AY32:BD32"/>
    <mergeCell ref="AK27:AL27"/>
    <mergeCell ref="AE34:AJ34"/>
    <mergeCell ref="AK34:AL34"/>
    <mergeCell ref="BE34:BF34"/>
    <mergeCell ref="BE32:BF32"/>
    <mergeCell ref="AU26:AV26"/>
    <mergeCell ref="AA24:AB24"/>
    <mergeCell ref="R22:S22"/>
    <mergeCell ref="L22:M22"/>
    <mergeCell ref="L23:M23"/>
    <mergeCell ref="A21:E21"/>
    <mergeCell ref="F21:G21"/>
    <mergeCell ref="I21:J21"/>
    <mergeCell ref="AX20:BG20"/>
    <mergeCell ref="AY21:BD21"/>
    <mergeCell ref="BE21:BF21"/>
    <mergeCell ref="AE23:AJ23"/>
    <mergeCell ref="AK23:AL23"/>
    <mergeCell ref="AY22:BD22"/>
    <mergeCell ref="BE22:BF22"/>
    <mergeCell ref="AY23:BD23"/>
    <mergeCell ref="BE23:BF23"/>
    <mergeCell ref="AN20:AW20"/>
    <mergeCell ref="AO21:AT21"/>
    <mergeCell ref="AU21:AV21"/>
    <mergeCell ref="AO22:AT22"/>
    <mergeCell ref="AU22:AV22"/>
    <mergeCell ref="AO23:AT23"/>
    <mergeCell ref="AU23:AV23"/>
    <mergeCell ref="AK21:AL21"/>
    <mergeCell ref="AE22:AJ22"/>
    <mergeCell ref="AU54:BD54"/>
    <mergeCell ref="AY24:BD24"/>
    <mergeCell ref="BE24:BF24"/>
    <mergeCell ref="AY25:BD25"/>
    <mergeCell ref="AU25:AV25"/>
    <mergeCell ref="AU24:AV24"/>
    <mergeCell ref="AE32:AJ32"/>
    <mergeCell ref="AK32:AL32"/>
    <mergeCell ref="AE33:AJ33"/>
    <mergeCell ref="AK33:AL33"/>
    <mergeCell ref="AO27:AT27"/>
    <mergeCell ref="AD31:AM31"/>
    <mergeCell ref="AO33:AT33"/>
    <mergeCell ref="AU33:AV33"/>
    <mergeCell ref="AU27:AV27"/>
    <mergeCell ref="AU28:AV28"/>
    <mergeCell ref="AX28:BD28"/>
    <mergeCell ref="AK24:AL24"/>
    <mergeCell ref="AD30:BG30"/>
    <mergeCell ref="BE25:BF25"/>
    <mergeCell ref="AY26:BD26"/>
    <mergeCell ref="BE26:BF26"/>
    <mergeCell ref="I70:J70"/>
    <mergeCell ref="AE68:AF68"/>
    <mergeCell ref="AE69:AF69"/>
    <mergeCell ref="BE28:BF28"/>
    <mergeCell ref="F28:G28"/>
    <mergeCell ref="AN28:AT28"/>
    <mergeCell ref="AK28:AL28"/>
    <mergeCell ref="AV49:BA49"/>
    <mergeCell ref="BB49:BC49"/>
    <mergeCell ref="BF49:BK49"/>
    <mergeCell ref="BB50:BC50"/>
    <mergeCell ref="AA60:AJ60"/>
    <mergeCell ref="AK60:AT60"/>
    <mergeCell ref="AU60:BD60"/>
    <mergeCell ref="BE60:BN60"/>
    <mergeCell ref="AB56:AG56"/>
    <mergeCell ref="AH56:AI56"/>
    <mergeCell ref="AL56:AQ56"/>
    <mergeCell ref="AR56:AS56"/>
    <mergeCell ref="AV56:BA56"/>
    <mergeCell ref="BB56:BC56"/>
    <mergeCell ref="BL49:BM49"/>
    <mergeCell ref="BL50:BM50"/>
    <mergeCell ref="AO35:AT35"/>
    <mergeCell ref="Y85:AD85"/>
    <mergeCell ref="AE85:AF85"/>
    <mergeCell ref="A81:E81"/>
    <mergeCell ref="F81:G81"/>
    <mergeCell ref="I81:J81"/>
    <mergeCell ref="A82:E82"/>
    <mergeCell ref="F82:G82"/>
    <mergeCell ref="I82:J82"/>
    <mergeCell ref="A83:E83"/>
    <mergeCell ref="F83:G83"/>
    <mergeCell ref="I83:J83"/>
    <mergeCell ref="L82:M82"/>
    <mergeCell ref="L83:M83"/>
    <mergeCell ref="H85:L85"/>
    <mergeCell ref="G84:L84"/>
    <mergeCell ref="AE84:AF84"/>
    <mergeCell ref="A85:D85"/>
    <mergeCell ref="M84:N84"/>
    <mergeCell ref="P84:U84"/>
    <mergeCell ref="E85:F85"/>
    <mergeCell ref="M85:N85"/>
    <mergeCell ref="P85:U85"/>
    <mergeCell ref="V85:W85"/>
    <mergeCell ref="R81:S81"/>
    <mergeCell ref="A73:E73"/>
    <mergeCell ref="A68:E68"/>
    <mergeCell ref="A69:E69"/>
    <mergeCell ref="A70:E70"/>
    <mergeCell ref="A71:E71"/>
    <mergeCell ref="A72:E72"/>
    <mergeCell ref="O61:P61"/>
    <mergeCell ref="R61:S61"/>
    <mergeCell ref="U61:V61"/>
    <mergeCell ref="A62:E62"/>
    <mergeCell ref="I62:J62"/>
    <mergeCell ref="R62:S62"/>
    <mergeCell ref="U62:V62"/>
    <mergeCell ref="L67:S67"/>
    <mergeCell ref="T67:U67"/>
    <mergeCell ref="L68:S68"/>
    <mergeCell ref="T68:U68"/>
    <mergeCell ref="I71:J71"/>
    <mergeCell ref="F73:G73"/>
    <mergeCell ref="I73:J73"/>
    <mergeCell ref="F67:G67"/>
    <mergeCell ref="F68:G68"/>
    <mergeCell ref="F69:G69"/>
    <mergeCell ref="F70:G70"/>
    <mergeCell ref="AO37:AT37"/>
    <mergeCell ref="AU37:AV37"/>
    <mergeCell ref="AD40:AW40"/>
    <mergeCell ref="AY36:BD36"/>
    <mergeCell ref="BE36:BF36"/>
    <mergeCell ref="AY37:BD37"/>
    <mergeCell ref="BE37:BF37"/>
    <mergeCell ref="AK37:AL37"/>
    <mergeCell ref="AK36:AL36"/>
    <mergeCell ref="AO42:AT42"/>
    <mergeCell ref="AU42:AV42"/>
    <mergeCell ref="AN43:AT43"/>
    <mergeCell ref="AU43:AV43"/>
    <mergeCell ref="AX43:BD43"/>
    <mergeCell ref="BE43:BF43"/>
    <mergeCell ref="BE42:BF42"/>
    <mergeCell ref="AY42:BD42"/>
    <mergeCell ref="BE38:BF38"/>
    <mergeCell ref="AU38:AV38"/>
    <mergeCell ref="AN38:AT38"/>
    <mergeCell ref="AA35:AB35"/>
    <mergeCell ref="F35:G35"/>
    <mergeCell ref="AI16:AK16"/>
    <mergeCell ref="AE24:AJ24"/>
    <mergeCell ref="E9:F9"/>
    <mergeCell ref="V9:W9"/>
    <mergeCell ref="X9:Y9"/>
    <mergeCell ref="AO36:AT36"/>
    <mergeCell ref="AU36:AV36"/>
    <mergeCell ref="AO26:AT26"/>
    <mergeCell ref="I24:J24"/>
    <mergeCell ref="F27:G27"/>
    <mergeCell ref="R27:S27"/>
    <mergeCell ref="U27:V27"/>
    <mergeCell ref="AA27:AB27"/>
    <mergeCell ref="AO24:AT24"/>
    <mergeCell ref="AO25:AT25"/>
    <mergeCell ref="AA25:AB25"/>
    <mergeCell ref="AK26:AL26"/>
    <mergeCell ref="AE25:AJ25"/>
    <mergeCell ref="AK25:AL25"/>
    <mergeCell ref="L24:M24"/>
    <mergeCell ref="O24:P24"/>
    <mergeCell ref="AK22:AL22"/>
    <mergeCell ref="A4:E4"/>
    <mergeCell ref="F4:AH4"/>
    <mergeCell ref="O28:P28"/>
    <mergeCell ref="L28:M28"/>
    <mergeCell ref="AE26:AJ26"/>
    <mergeCell ref="F26:G26"/>
    <mergeCell ref="F25:G25"/>
    <mergeCell ref="AA22:AB22"/>
    <mergeCell ref="AA23:AB23"/>
    <mergeCell ref="U22:V22"/>
    <mergeCell ref="I26:J26"/>
    <mergeCell ref="O26:P26"/>
    <mergeCell ref="A22:E22"/>
    <mergeCell ref="A27:E27"/>
    <mergeCell ref="AD28:AJ28"/>
    <mergeCell ref="O17:S17"/>
    <mergeCell ref="T17:U17"/>
    <mergeCell ref="W17:X17"/>
    <mergeCell ref="U24:V24"/>
    <mergeCell ref="O11:P11"/>
    <mergeCell ref="X11:Y11"/>
    <mergeCell ref="Q9:U9"/>
    <mergeCell ref="Z9:AA9"/>
    <mergeCell ref="Z16:AA16"/>
    <mergeCell ref="L37:M37"/>
    <mergeCell ref="A35:E35"/>
    <mergeCell ref="A37:E37"/>
    <mergeCell ref="X43:Y43"/>
    <mergeCell ref="F42:G42"/>
    <mergeCell ref="I42:J42"/>
    <mergeCell ref="O42:P42"/>
    <mergeCell ref="F32:G32"/>
    <mergeCell ref="A36:E36"/>
    <mergeCell ref="F36:G36"/>
    <mergeCell ref="F37:G37"/>
    <mergeCell ref="A39:AG39"/>
    <mergeCell ref="A41:E41"/>
    <mergeCell ref="F41:H41"/>
    <mergeCell ref="AA42:AB42"/>
    <mergeCell ref="L38:M38"/>
    <mergeCell ref="X35:Y35"/>
    <mergeCell ref="X37:Y37"/>
    <mergeCell ref="R36:S36"/>
    <mergeCell ref="U36:V36"/>
    <mergeCell ref="AA36:AB36"/>
    <mergeCell ref="O35:P35"/>
    <mergeCell ref="O37:P37"/>
    <mergeCell ref="AE36:AJ36"/>
    <mergeCell ref="A61:E61"/>
    <mergeCell ref="I54:K54"/>
    <mergeCell ref="L54:N54"/>
    <mergeCell ref="R54:T54"/>
    <mergeCell ref="O56:P56"/>
    <mergeCell ref="F57:G57"/>
    <mergeCell ref="L56:M56"/>
    <mergeCell ref="R56:S56"/>
    <mergeCell ref="A60:E60"/>
    <mergeCell ref="L57:M57"/>
    <mergeCell ref="O57:P57"/>
    <mergeCell ref="R57:S57"/>
    <mergeCell ref="L61:M61"/>
    <mergeCell ref="F56:G56"/>
    <mergeCell ref="O60:Q60"/>
    <mergeCell ref="R60:T60"/>
    <mergeCell ref="F55:G55"/>
    <mergeCell ref="A55:E55"/>
    <mergeCell ref="I55:J55"/>
    <mergeCell ref="F60:H60"/>
    <mergeCell ref="I60:K60"/>
    <mergeCell ref="A88:D88"/>
    <mergeCell ref="P88:T88"/>
    <mergeCell ref="E88:F88"/>
    <mergeCell ref="M88:N88"/>
    <mergeCell ref="U88:V88"/>
    <mergeCell ref="X88:AC88"/>
    <mergeCell ref="AD88:AF88"/>
    <mergeCell ref="A64:AG64"/>
    <mergeCell ref="A63:AG63"/>
    <mergeCell ref="A66:E66"/>
    <mergeCell ref="F66:G66"/>
    <mergeCell ref="A67:E67"/>
    <mergeCell ref="F76:H76"/>
    <mergeCell ref="I76:K76"/>
    <mergeCell ref="A77:E77"/>
    <mergeCell ref="F77:G77"/>
    <mergeCell ref="I77:J77"/>
    <mergeCell ref="L71:AG71"/>
    <mergeCell ref="A65:E65"/>
    <mergeCell ref="F65:H65"/>
    <mergeCell ref="I65:K65"/>
    <mergeCell ref="I66:J66"/>
    <mergeCell ref="I67:J67"/>
    <mergeCell ref="I68:J68"/>
    <mergeCell ref="O51:P51"/>
    <mergeCell ref="A58:AG58"/>
    <mergeCell ref="X57:Y57"/>
    <mergeCell ref="U57:V57"/>
    <mergeCell ref="A59:Z59"/>
    <mergeCell ref="L55:M55"/>
    <mergeCell ref="A53:Z53"/>
    <mergeCell ref="AE21:AJ21"/>
    <mergeCell ref="L21:M21"/>
    <mergeCell ref="A38:E38"/>
    <mergeCell ref="I50:J50"/>
    <mergeCell ref="O48:P48"/>
    <mergeCell ref="F48:G48"/>
    <mergeCell ref="I48:J48"/>
    <mergeCell ref="R48:S48"/>
    <mergeCell ref="A44:AG44"/>
    <mergeCell ref="R42:S42"/>
    <mergeCell ref="AD41:AM41"/>
    <mergeCell ref="L46:N46"/>
    <mergeCell ref="AD43:AJ43"/>
    <mergeCell ref="O46:Q46"/>
    <mergeCell ref="R46:T46"/>
    <mergeCell ref="L42:M42"/>
    <mergeCell ref="L41:N41"/>
    <mergeCell ref="F47:G47"/>
    <mergeCell ref="I47:J47"/>
    <mergeCell ref="A46:E46"/>
    <mergeCell ref="A47:E47"/>
    <mergeCell ref="A48:E48"/>
    <mergeCell ref="A49:E49"/>
    <mergeCell ref="F38:G38"/>
    <mergeCell ref="L25:M25"/>
    <mergeCell ref="L17:M17"/>
    <mergeCell ref="I25:J25"/>
    <mergeCell ref="A25:E25"/>
    <mergeCell ref="A30:AC30"/>
    <mergeCell ref="I27:J27"/>
    <mergeCell ref="R28:S28"/>
    <mergeCell ref="X32:Y32"/>
    <mergeCell ref="I28:J28"/>
    <mergeCell ref="AA28:AB28"/>
    <mergeCell ref="AA31:AC31"/>
    <mergeCell ref="O31:Q31"/>
    <mergeCell ref="U28:V28"/>
    <mergeCell ref="X27:Y27"/>
    <mergeCell ref="X28:Y28"/>
    <mergeCell ref="L31:N31"/>
    <mergeCell ref="X31:Z31"/>
    <mergeCell ref="O36:P36"/>
    <mergeCell ref="O21:P21"/>
    <mergeCell ref="I35:J35"/>
    <mergeCell ref="R35:S35"/>
    <mergeCell ref="Z17:AA17"/>
    <mergeCell ref="A18:AG18"/>
    <mergeCell ref="AD20:AM20"/>
    <mergeCell ref="L20:N20"/>
    <mergeCell ref="X20:Z20"/>
    <mergeCell ref="I17:J17"/>
    <mergeCell ref="AI17:AK17"/>
    <mergeCell ref="A20:E20"/>
    <mergeCell ref="AC17:AE17"/>
    <mergeCell ref="AF17:AG17"/>
    <mergeCell ref="O22:P22"/>
    <mergeCell ref="F22:G22"/>
    <mergeCell ref="X22:Y22"/>
    <mergeCell ref="A24:E24"/>
    <mergeCell ref="F23:G23"/>
    <mergeCell ref="I23:J23"/>
    <mergeCell ref="O23:P23"/>
    <mergeCell ref="R23:S23"/>
    <mergeCell ref="U23:V23"/>
    <mergeCell ref="R21:S21"/>
    <mergeCell ref="Z8:AA8"/>
    <mergeCell ref="AB8:AC8"/>
    <mergeCell ref="AD8:AE8"/>
    <mergeCell ref="AB9:AC9"/>
    <mergeCell ref="AD9:AE9"/>
    <mergeCell ref="AF9:AH9"/>
    <mergeCell ref="A19:AC19"/>
    <mergeCell ref="AD19:BG19"/>
    <mergeCell ref="F20:H20"/>
    <mergeCell ref="I20:K20"/>
    <mergeCell ref="O20:Q20"/>
    <mergeCell ref="R20:T20"/>
    <mergeCell ref="U20:W20"/>
    <mergeCell ref="F16:G16"/>
    <mergeCell ref="I16:J16"/>
    <mergeCell ref="AL17:AM17"/>
    <mergeCell ref="AL16:AM16"/>
    <mergeCell ref="Q8:U8"/>
    <mergeCell ref="L8:P8"/>
    <mergeCell ref="X8:Y8"/>
    <mergeCell ref="G9:K9"/>
    <mergeCell ref="B9:D9"/>
    <mergeCell ref="B8:D8"/>
    <mergeCell ref="A17:E17"/>
    <mergeCell ref="F17:G17"/>
    <mergeCell ref="A16:E16"/>
    <mergeCell ref="D11:G11"/>
    <mergeCell ref="H11:I11"/>
    <mergeCell ref="K11:N11"/>
    <mergeCell ref="U21:V21"/>
    <mergeCell ref="L9:P9"/>
    <mergeCell ref="A23:E23"/>
    <mergeCell ref="T16:U16"/>
    <mergeCell ref="W16:X16"/>
    <mergeCell ref="O16:S16"/>
    <mergeCell ref="L16:M16"/>
    <mergeCell ref="X23:Y23"/>
    <mergeCell ref="A10:AH10"/>
    <mergeCell ref="R11:W11"/>
    <mergeCell ref="AA21:AB21"/>
    <mergeCell ref="AC16:AE16"/>
    <mergeCell ref="AF16:AG16"/>
    <mergeCell ref="AA20:AC20"/>
    <mergeCell ref="A5:E5"/>
    <mergeCell ref="E7:F7"/>
    <mergeCell ref="X7:Y7"/>
    <mergeCell ref="F5:H5"/>
    <mergeCell ref="J5:L5"/>
    <mergeCell ref="N5:S5"/>
    <mergeCell ref="Q7:U7"/>
    <mergeCell ref="AF5:AG5"/>
    <mergeCell ref="U5:AD5"/>
    <mergeCell ref="A6:AH6"/>
    <mergeCell ref="V7:W7"/>
    <mergeCell ref="AD7:AE7"/>
    <mergeCell ref="Z7:AA7"/>
    <mergeCell ref="A3:AH3"/>
    <mergeCell ref="A1:N1"/>
    <mergeCell ref="O1:P1"/>
    <mergeCell ref="Q1:Y1"/>
    <mergeCell ref="Z1:AH1"/>
    <mergeCell ref="A2:N2"/>
    <mergeCell ref="O2:P2"/>
    <mergeCell ref="Q2:Y2"/>
    <mergeCell ref="Z2:AH2"/>
    <mergeCell ref="AB7:AC7"/>
    <mergeCell ref="A7:D7"/>
    <mergeCell ref="G7:K7"/>
    <mergeCell ref="X38:Y38"/>
    <mergeCell ref="I38:J38"/>
    <mergeCell ref="AF7:AH7"/>
    <mergeCell ref="L7:P7"/>
    <mergeCell ref="V8:W8"/>
    <mergeCell ref="G8:K8"/>
    <mergeCell ref="O27:P27"/>
    <mergeCell ref="AF8:AH8"/>
    <mergeCell ref="R26:S26"/>
    <mergeCell ref="U26:V26"/>
    <mergeCell ref="AA26:AB26"/>
    <mergeCell ref="R24:S24"/>
    <mergeCell ref="AD38:AJ38"/>
    <mergeCell ref="F34:G34"/>
    <mergeCell ref="U35:V35"/>
    <mergeCell ref="I36:J36"/>
    <mergeCell ref="E8:F8"/>
    <mergeCell ref="O25:P25"/>
    <mergeCell ref="L26:M26"/>
    <mergeCell ref="X21:Y21"/>
    <mergeCell ref="U31:W31"/>
    <mergeCell ref="A31:E31"/>
    <mergeCell ref="F31:H31"/>
    <mergeCell ref="R31:T31"/>
    <mergeCell ref="A26:E26"/>
    <mergeCell ref="X24:Y24"/>
    <mergeCell ref="X25:Y25"/>
    <mergeCell ref="X26:Y26"/>
    <mergeCell ref="AA33:AB33"/>
    <mergeCell ref="AA32:AB32"/>
    <mergeCell ref="R25:S25"/>
    <mergeCell ref="U25:V25"/>
    <mergeCell ref="F24:G24"/>
    <mergeCell ref="BB51:BC51"/>
    <mergeCell ref="BE51:BK51"/>
    <mergeCell ref="AU46:BD46"/>
    <mergeCell ref="BE46:BN46"/>
    <mergeCell ref="BL51:BM51"/>
    <mergeCell ref="X49:Y49"/>
    <mergeCell ref="X50:Y50"/>
    <mergeCell ref="AA46:AJ46"/>
    <mergeCell ref="AK46:AT46"/>
    <mergeCell ref="AR49:AS49"/>
    <mergeCell ref="AB50:AG50"/>
    <mergeCell ref="AH50:AI50"/>
    <mergeCell ref="AR50:AS50"/>
    <mergeCell ref="X46:Z46"/>
    <mergeCell ref="AA51:AG51"/>
    <mergeCell ref="X47:Y47"/>
    <mergeCell ref="AL49:AQ49"/>
    <mergeCell ref="L79:M79"/>
    <mergeCell ref="L51:M51"/>
    <mergeCell ref="X55:Y55"/>
    <mergeCell ref="X48:Y48"/>
    <mergeCell ref="AV50:BA50"/>
    <mergeCell ref="AH48:AI48"/>
    <mergeCell ref="AL48:AQ48"/>
    <mergeCell ref="AU53:BN53"/>
    <mergeCell ref="BB48:BC48"/>
    <mergeCell ref="BF48:BK48"/>
    <mergeCell ref="BL48:BM48"/>
    <mergeCell ref="BF50:BK50"/>
    <mergeCell ref="AH63:BN63"/>
    <mergeCell ref="AH52:BN52"/>
    <mergeCell ref="AA53:AT53"/>
    <mergeCell ref="AL50:AQ50"/>
    <mergeCell ref="AB49:AG49"/>
    <mergeCell ref="AH49:AI49"/>
    <mergeCell ref="U60:W60"/>
    <mergeCell ref="R51:S51"/>
    <mergeCell ref="U55:V55"/>
    <mergeCell ref="O55:P55"/>
    <mergeCell ref="R55:S55"/>
    <mergeCell ref="U54:W54"/>
    <mergeCell ref="X78:Y78"/>
    <mergeCell ref="AE70:AF70"/>
    <mergeCell ref="L76:N76"/>
    <mergeCell ref="L77:M77"/>
    <mergeCell ref="L78:M78"/>
    <mergeCell ref="BL47:BM47"/>
    <mergeCell ref="AB48:AG48"/>
    <mergeCell ref="AH39:BN39"/>
    <mergeCell ref="A40:AC40"/>
    <mergeCell ref="L47:M47"/>
    <mergeCell ref="A42:E42"/>
    <mergeCell ref="AE42:AJ42"/>
    <mergeCell ref="L43:M43"/>
    <mergeCell ref="F49:G49"/>
    <mergeCell ref="I49:J49"/>
    <mergeCell ref="A50:E50"/>
    <mergeCell ref="A51:E51"/>
    <mergeCell ref="A54:E54"/>
    <mergeCell ref="I57:J57"/>
    <mergeCell ref="I56:J56"/>
    <mergeCell ref="A56:E56"/>
    <mergeCell ref="F54:H54"/>
    <mergeCell ref="U56:V56"/>
    <mergeCell ref="O54:Q54"/>
    <mergeCell ref="L65:V65"/>
    <mergeCell ref="L66:S66"/>
    <mergeCell ref="T66:U66"/>
    <mergeCell ref="W65:AG65"/>
    <mergeCell ref="AE66:AF66"/>
    <mergeCell ref="W66:AD66"/>
    <mergeCell ref="L69:S69"/>
    <mergeCell ref="T69:U69"/>
    <mergeCell ref="L70:S70"/>
    <mergeCell ref="T70:U70"/>
    <mergeCell ref="X56:Y56"/>
    <mergeCell ref="A57:E57"/>
    <mergeCell ref="I41:K41"/>
    <mergeCell ref="O41:Q41"/>
    <mergeCell ref="X54:Z54"/>
    <mergeCell ref="F50:G50"/>
    <mergeCell ref="R50:S50"/>
    <mergeCell ref="R41:T41"/>
    <mergeCell ref="X42:Y42"/>
    <mergeCell ref="A52:AG52"/>
    <mergeCell ref="U42:V42"/>
    <mergeCell ref="U43:V43"/>
    <mergeCell ref="O50:P50"/>
    <mergeCell ref="O43:P43"/>
    <mergeCell ref="X51:Y51"/>
    <mergeCell ref="A45:Z45"/>
    <mergeCell ref="R47:S47"/>
    <mergeCell ref="F46:H46"/>
    <mergeCell ref="I46:K46"/>
    <mergeCell ref="U41:W41"/>
    <mergeCell ref="X41:Z41"/>
    <mergeCell ref="L48:M48"/>
    <mergeCell ref="L49:M49"/>
    <mergeCell ref="R43:S43"/>
    <mergeCell ref="U38:V38"/>
    <mergeCell ref="U47:V47"/>
    <mergeCell ref="U48:V48"/>
    <mergeCell ref="F51:G51"/>
    <mergeCell ref="I51:J51"/>
    <mergeCell ref="O38:P38"/>
    <mergeCell ref="R38:S38"/>
    <mergeCell ref="A32:E32"/>
    <mergeCell ref="A33:E33"/>
    <mergeCell ref="L36:M36"/>
    <mergeCell ref="U34:V34"/>
    <mergeCell ref="U51:V51"/>
    <mergeCell ref="L50:M50"/>
    <mergeCell ref="I33:J33"/>
    <mergeCell ref="I32:J32"/>
    <mergeCell ref="L32:M32"/>
    <mergeCell ref="F33:G33"/>
    <mergeCell ref="A34:E34"/>
    <mergeCell ref="R34:S34"/>
    <mergeCell ref="A43:E43"/>
    <mergeCell ref="F43:G43"/>
    <mergeCell ref="U37:V37"/>
    <mergeCell ref="R37:S37"/>
    <mergeCell ref="I37:J37"/>
    <mergeCell ref="L81:M81"/>
    <mergeCell ref="L62:M62"/>
    <mergeCell ref="O62:P62"/>
    <mergeCell ref="X62:Y62"/>
    <mergeCell ref="O76:Q76"/>
    <mergeCell ref="F62:G62"/>
    <mergeCell ref="X60:Z60"/>
    <mergeCell ref="X80:Y80"/>
    <mergeCell ref="X81:Y81"/>
    <mergeCell ref="L60:N60"/>
    <mergeCell ref="O77:P77"/>
    <mergeCell ref="X61:Y61"/>
    <mergeCell ref="F71:G71"/>
    <mergeCell ref="L72:AG72"/>
    <mergeCell ref="F72:G72"/>
    <mergeCell ref="I72:J72"/>
    <mergeCell ref="AE67:AF67"/>
    <mergeCell ref="W67:AD67"/>
    <mergeCell ref="W68:AD68"/>
    <mergeCell ref="W69:AD69"/>
    <mergeCell ref="W70:AD70"/>
    <mergeCell ref="I69:J69"/>
    <mergeCell ref="X79:Y79"/>
    <mergeCell ref="O78:P78"/>
    <mergeCell ref="X83:Y83"/>
    <mergeCell ref="F61:G61"/>
    <mergeCell ref="I61:J61"/>
    <mergeCell ref="AE77:AF77"/>
    <mergeCell ref="AE78:AF78"/>
    <mergeCell ref="AE79:AF79"/>
    <mergeCell ref="AE80:AF80"/>
    <mergeCell ref="AE81:AF81"/>
    <mergeCell ref="AE82:AF82"/>
    <mergeCell ref="U76:AG76"/>
    <mergeCell ref="AE83:AF83"/>
    <mergeCell ref="U83:W83"/>
    <mergeCell ref="AB83:AD83"/>
    <mergeCell ref="R82:S82"/>
    <mergeCell ref="R83:S83"/>
    <mergeCell ref="X77:Y77"/>
    <mergeCell ref="X82:Y82"/>
    <mergeCell ref="O83:P83"/>
    <mergeCell ref="R76:T76"/>
    <mergeCell ref="R77:S77"/>
    <mergeCell ref="R78:S78"/>
    <mergeCell ref="R79:S79"/>
    <mergeCell ref="R80:S80"/>
    <mergeCell ref="L80:M80"/>
    <mergeCell ref="AV11:AX11"/>
    <mergeCell ref="AY11:AZ11"/>
    <mergeCell ref="A14:AG14"/>
    <mergeCell ref="A15:E15"/>
    <mergeCell ref="F15:G15"/>
    <mergeCell ref="I15:J15"/>
    <mergeCell ref="L15:M15"/>
    <mergeCell ref="A13:E13"/>
    <mergeCell ref="F13:G13"/>
    <mergeCell ref="I13:J13"/>
    <mergeCell ref="L13:M13"/>
    <mergeCell ref="O13:S13"/>
    <mergeCell ref="T13:U13"/>
    <mergeCell ref="W13:X13"/>
    <mergeCell ref="Z13:AA13"/>
    <mergeCell ref="AC13:AG13"/>
    <mergeCell ref="AH13:AI13"/>
    <mergeCell ref="AK13:AL13"/>
    <mergeCell ref="AN13:AO13"/>
    <mergeCell ref="AF11:AH11"/>
    <mergeCell ref="AA11:AE11"/>
    <mergeCell ref="A11:C11"/>
    <mergeCell ref="AI11:AM11"/>
    <mergeCell ref="AN11:AP11"/>
    <mergeCell ref="AQ11:AU11"/>
    <mergeCell ref="I43:J43"/>
    <mergeCell ref="I22:J22"/>
    <mergeCell ref="AR51:AS51"/>
    <mergeCell ref="AU51:BA51"/>
    <mergeCell ref="AH51:AI51"/>
    <mergeCell ref="AK51:AQ51"/>
    <mergeCell ref="U50:V50"/>
    <mergeCell ref="AB47:AG47"/>
    <mergeCell ref="AA34:AB34"/>
    <mergeCell ref="AA38:AB38"/>
    <mergeCell ref="O47:P47"/>
    <mergeCell ref="O49:P49"/>
    <mergeCell ref="R49:S49"/>
    <mergeCell ref="U49:V49"/>
    <mergeCell ref="U46:W46"/>
    <mergeCell ref="I31:K31"/>
    <mergeCell ref="L27:M27"/>
    <mergeCell ref="A29:AG29"/>
    <mergeCell ref="A28:E28"/>
    <mergeCell ref="R32:S32"/>
    <mergeCell ref="R33:S33"/>
    <mergeCell ref="X36:Y36"/>
    <mergeCell ref="L35:M35"/>
    <mergeCell ref="X34:Y34"/>
    <mergeCell ref="L33:M33"/>
    <mergeCell ref="U32:V32"/>
    <mergeCell ref="O32:P32"/>
    <mergeCell ref="O33:P33"/>
    <mergeCell ref="L34:M34"/>
    <mergeCell ref="O34:P34"/>
    <mergeCell ref="I34:J34"/>
    <mergeCell ref="X33:Y33"/>
    <mergeCell ref="U33:V33"/>
  </mergeCells>
  <phoneticPr fontId="2"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366"/>
  <sheetViews>
    <sheetView topLeftCell="A27" workbookViewId="0">
      <selection activeCell="BD7" sqref="BD7"/>
    </sheetView>
  </sheetViews>
  <sheetFormatPr defaultColWidth="2.75" defaultRowHeight="16.5"/>
  <cols>
    <col min="1" max="16384" width="2.75" style="4"/>
  </cols>
  <sheetData>
    <row r="1" spans="1:34" s="1" customFormat="1" ht="35.1" customHeight="1">
      <c r="A1" s="135" t="s">
        <v>87</v>
      </c>
      <c r="B1" s="135"/>
      <c r="C1" s="135"/>
      <c r="D1" s="135"/>
      <c r="E1" s="135"/>
      <c r="F1" s="135"/>
      <c r="G1" s="135"/>
      <c r="H1" s="135"/>
      <c r="I1" s="135"/>
      <c r="J1" s="135"/>
      <c r="K1" s="135"/>
      <c r="L1" s="135"/>
      <c r="M1" s="135"/>
      <c r="N1" s="135"/>
      <c r="O1" s="136"/>
      <c r="P1" s="136"/>
      <c r="Q1" s="137" t="s">
        <v>96</v>
      </c>
      <c r="R1" s="137"/>
      <c r="S1" s="137"/>
      <c r="T1" s="137"/>
      <c r="U1" s="137"/>
      <c r="V1" s="137"/>
      <c r="W1" s="137"/>
      <c r="X1" s="137"/>
      <c r="Y1" s="137"/>
      <c r="Z1" s="138" t="s">
        <v>92</v>
      </c>
      <c r="AA1" s="138"/>
      <c r="AB1" s="138"/>
      <c r="AC1" s="138"/>
      <c r="AD1" s="138"/>
      <c r="AE1" s="138"/>
      <c r="AF1" s="138"/>
      <c r="AG1" s="138"/>
      <c r="AH1" s="138"/>
    </row>
    <row r="2" spans="1:34" ht="26.1" customHeight="1">
      <c r="A2" s="139" t="s">
        <v>4</v>
      </c>
      <c r="B2" s="139"/>
      <c r="C2" s="139"/>
      <c r="D2" s="139"/>
      <c r="E2" s="139"/>
      <c r="F2" s="139"/>
      <c r="G2" s="139"/>
      <c r="H2" s="139"/>
      <c r="I2" s="139"/>
      <c r="J2" s="139"/>
      <c r="K2" s="139"/>
      <c r="L2" s="139"/>
      <c r="M2" s="139"/>
      <c r="N2" s="139"/>
      <c r="O2" s="111"/>
      <c r="P2" s="111"/>
      <c r="Q2" s="140" t="s">
        <v>103</v>
      </c>
      <c r="R2" s="140"/>
      <c r="S2" s="140"/>
      <c r="T2" s="140"/>
      <c r="U2" s="140"/>
      <c r="V2" s="140"/>
      <c r="W2" s="140"/>
      <c r="X2" s="140"/>
      <c r="Y2" s="140"/>
      <c r="Z2" s="141" t="s">
        <v>51</v>
      </c>
      <c r="AA2" s="141"/>
      <c r="AB2" s="141"/>
      <c r="AC2" s="141"/>
      <c r="AD2" s="141"/>
      <c r="AE2" s="141"/>
      <c r="AF2" s="141"/>
      <c r="AG2" s="141"/>
      <c r="AH2" s="141"/>
    </row>
    <row r="3" spans="1:3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34" s="1" customFormat="1"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34" s="2" customFormat="1" ht="20.100000000000001" customHeight="1">
      <c r="A5" s="166" t="s">
        <v>303</v>
      </c>
      <c r="B5" s="166"/>
      <c r="C5" s="166" t="s">
        <v>1022</v>
      </c>
      <c r="D5" s="166"/>
      <c r="E5" s="166" t="s">
        <v>304</v>
      </c>
      <c r="F5" s="166"/>
      <c r="G5" s="166"/>
      <c r="H5" s="166"/>
      <c r="I5" s="166"/>
      <c r="J5" s="166"/>
      <c r="K5" s="166"/>
      <c r="L5" s="166"/>
      <c r="M5" s="166"/>
      <c r="N5" s="166"/>
      <c r="O5" s="166" t="s">
        <v>1023</v>
      </c>
      <c r="P5" s="166"/>
      <c r="Q5" s="166"/>
      <c r="R5" s="166"/>
      <c r="S5" s="166"/>
      <c r="T5" s="166"/>
      <c r="U5" s="166"/>
      <c r="V5" s="166"/>
      <c r="W5" s="166"/>
      <c r="X5" s="166"/>
      <c r="Y5" s="166"/>
      <c r="Z5" s="166"/>
      <c r="AA5" s="166"/>
      <c r="AB5" s="166"/>
      <c r="AC5" s="166"/>
      <c r="AD5" s="166"/>
      <c r="AE5" s="166"/>
      <c r="AF5" s="166"/>
      <c r="AG5" s="166"/>
      <c r="AH5" s="166"/>
    </row>
    <row r="6" spans="1:34" s="3" customFormat="1" ht="15" customHeight="1" thickBot="1">
      <c r="A6" s="168" t="s">
        <v>52</v>
      </c>
      <c r="B6" s="168"/>
      <c r="C6" s="168" t="s">
        <v>53</v>
      </c>
      <c r="D6" s="168"/>
      <c r="E6" s="168" t="s">
        <v>54</v>
      </c>
      <c r="F6" s="168"/>
      <c r="G6" s="168"/>
      <c r="H6" s="168"/>
      <c r="I6" s="168"/>
      <c r="J6" s="168"/>
      <c r="K6" s="168"/>
      <c r="L6" s="168"/>
      <c r="M6" s="168"/>
      <c r="N6" s="168"/>
      <c r="O6" s="168" t="s">
        <v>97</v>
      </c>
      <c r="P6" s="168"/>
      <c r="Q6" s="168"/>
      <c r="R6" s="168"/>
      <c r="S6" s="168"/>
      <c r="T6" s="168"/>
      <c r="U6" s="168"/>
      <c r="V6" s="168"/>
      <c r="W6" s="168"/>
      <c r="X6" s="168"/>
      <c r="Y6" s="168"/>
      <c r="Z6" s="168"/>
      <c r="AA6" s="168"/>
      <c r="AB6" s="168"/>
      <c r="AC6" s="168"/>
      <c r="AD6" s="168"/>
      <c r="AE6" s="168"/>
      <c r="AF6" s="168"/>
      <c r="AG6" s="168"/>
      <c r="AH6" s="168"/>
    </row>
    <row r="7" spans="1:34" ht="20.100000000000001" customHeight="1">
      <c r="A7" s="238">
        <v>1</v>
      </c>
      <c r="B7" s="238"/>
      <c r="C7" s="238" t="str">
        <f>基本資料!AF5</f>
        <v>之</v>
      </c>
      <c r="D7" s="238"/>
      <c r="E7" s="108" t="s">
        <v>318</v>
      </c>
      <c r="F7" s="108"/>
      <c r="G7" s="108"/>
      <c r="H7" s="108"/>
      <c r="I7" s="108"/>
      <c r="J7" s="108"/>
      <c r="K7" s="108"/>
      <c r="L7" s="108"/>
      <c r="M7" s="108"/>
      <c r="N7" s="108"/>
      <c r="O7" s="108" t="s">
        <v>1024</v>
      </c>
      <c r="P7" s="108"/>
      <c r="Q7" s="108"/>
      <c r="R7" s="108"/>
      <c r="S7" s="108"/>
      <c r="T7" s="108"/>
      <c r="U7" s="108"/>
      <c r="V7" s="108"/>
      <c r="W7" s="108"/>
      <c r="X7" s="108"/>
      <c r="Y7" s="108"/>
      <c r="Z7" s="108"/>
      <c r="AA7" s="108"/>
      <c r="AB7" s="108"/>
      <c r="AC7" s="108"/>
      <c r="AD7" s="108"/>
      <c r="AE7" s="108"/>
      <c r="AF7" s="108"/>
      <c r="AG7" s="108"/>
      <c r="AH7" s="108"/>
    </row>
    <row r="8" spans="1:34" ht="20.100000000000001" customHeight="1">
      <c r="A8" s="109"/>
      <c r="B8" s="109"/>
      <c r="C8" s="109"/>
      <c r="D8" s="109"/>
      <c r="E8" s="125" t="s">
        <v>370</v>
      </c>
      <c r="F8" s="125"/>
      <c r="G8" s="125"/>
      <c r="H8" s="125"/>
      <c r="I8" s="125"/>
      <c r="J8" s="125"/>
      <c r="K8" s="125"/>
      <c r="L8" s="125"/>
      <c r="M8" s="125"/>
      <c r="N8" s="125"/>
      <c r="O8" s="125" t="s">
        <v>1025</v>
      </c>
      <c r="P8" s="125"/>
      <c r="Q8" s="125"/>
      <c r="R8" s="125"/>
      <c r="S8" s="125"/>
      <c r="T8" s="125"/>
      <c r="U8" s="125"/>
      <c r="V8" s="125"/>
      <c r="W8" s="125"/>
      <c r="X8" s="125"/>
      <c r="Y8" s="125"/>
      <c r="Z8" s="125"/>
      <c r="AA8" s="125"/>
      <c r="AB8" s="125"/>
      <c r="AC8" s="125"/>
      <c r="AD8" s="125"/>
      <c r="AE8" s="125"/>
      <c r="AF8" s="125"/>
      <c r="AG8" s="125"/>
      <c r="AH8" s="125"/>
    </row>
    <row r="9" spans="1:34" ht="20.100000000000001" customHeight="1">
      <c r="A9" s="109"/>
      <c r="B9" s="109"/>
      <c r="C9" s="109"/>
      <c r="D9" s="109"/>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row>
    <row r="10" spans="1:34" ht="20.100000000000001" customHeight="1">
      <c r="A10" s="109"/>
      <c r="B10" s="109"/>
      <c r="C10" s="109"/>
      <c r="D10" s="109"/>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row>
    <row r="11" spans="1:34" ht="20.100000000000001" customHeight="1">
      <c r="A11" s="109"/>
      <c r="B11" s="109"/>
      <c r="C11" s="109"/>
      <c r="D11" s="109"/>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row>
    <row r="12" spans="1:34" ht="20.100000000000001" customHeight="1">
      <c r="A12" s="109"/>
      <c r="B12" s="109"/>
      <c r="C12" s="109"/>
      <c r="D12" s="109"/>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row>
    <row r="13" spans="1:34" ht="20.100000000000001" customHeight="1">
      <c r="A13" s="109"/>
      <c r="B13" s="109"/>
      <c r="C13" s="109"/>
      <c r="D13" s="109"/>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row>
    <row r="14" spans="1:34" ht="20.100000000000001" customHeight="1">
      <c r="A14" s="109"/>
      <c r="B14" s="109"/>
      <c r="C14" s="109"/>
      <c r="D14" s="109"/>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row>
    <row r="15" spans="1:34" ht="20.100000000000001" customHeight="1">
      <c r="A15" s="109"/>
      <c r="B15" s="109"/>
      <c r="C15" s="109"/>
      <c r="D15" s="109"/>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row>
    <row r="16" spans="1:34" ht="20.100000000000001" customHeight="1">
      <c r="A16" s="109"/>
      <c r="B16" s="109"/>
      <c r="C16" s="109"/>
      <c r="D16" s="109"/>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row>
    <row r="17" spans="1:34" ht="20.100000000000001" customHeight="1">
      <c r="A17" s="109"/>
      <c r="B17" s="109"/>
      <c r="C17" s="109"/>
      <c r="D17" s="109"/>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row>
    <row r="18" spans="1:34" ht="20.100000000000001" customHeight="1">
      <c r="A18" s="109"/>
      <c r="B18" s="109"/>
      <c r="C18" s="109"/>
      <c r="D18" s="109"/>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row>
    <row r="19" spans="1:34" ht="20.100000000000001" customHeight="1">
      <c r="A19" s="109"/>
      <c r="B19" s="109"/>
      <c r="C19" s="109"/>
      <c r="D19" s="109"/>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row>
    <row r="20" spans="1:34" ht="20.100000000000001" customHeight="1">
      <c r="A20" s="109"/>
      <c r="B20" s="109"/>
      <c r="C20" s="109"/>
      <c r="D20" s="109"/>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row>
    <row r="21" spans="1:34" ht="20.100000000000001" customHeight="1">
      <c r="A21" s="109"/>
      <c r="B21" s="109"/>
      <c r="C21" s="109"/>
      <c r="D21" s="10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row>
    <row r="22" spans="1:34" ht="20.100000000000001" customHeight="1">
      <c r="A22" s="109"/>
      <c r="B22" s="109"/>
      <c r="C22" s="109"/>
      <c r="D22" s="109"/>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row>
    <row r="23" spans="1:34" ht="20.100000000000001" customHeight="1">
      <c r="A23" s="109"/>
      <c r="B23" s="109"/>
      <c r="C23" s="109"/>
      <c r="D23" s="109"/>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row>
    <row r="24" spans="1:34" ht="20.100000000000001" customHeight="1">
      <c r="A24" s="109"/>
      <c r="B24" s="109"/>
      <c r="C24" s="109"/>
      <c r="D24" s="109"/>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row>
    <row r="25" spans="1:34" ht="20.100000000000001" customHeight="1">
      <c r="A25" s="109"/>
      <c r="B25" s="109"/>
      <c r="C25" s="109"/>
      <c r="D25" s="109"/>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row>
    <row r="26" spans="1:34" ht="20.100000000000001" customHeight="1">
      <c r="A26" s="109"/>
      <c r="B26" s="109"/>
      <c r="C26" s="109"/>
      <c r="D26" s="109"/>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row>
    <row r="27" spans="1:34" ht="20.100000000000001" customHeight="1">
      <c r="A27" s="109"/>
      <c r="B27" s="109"/>
      <c r="C27" s="109"/>
      <c r="D27" s="109"/>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row>
    <row r="28" spans="1:34" ht="20.100000000000001" customHeight="1">
      <c r="A28" s="109"/>
      <c r="B28" s="109"/>
      <c r="C28" s="109"/>
      <c r="D28" s="109"/>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row>
    <row r="29" spans="1:34" ht="20.100000000000001" customHeight="1">
      <c r="A29" s="109"/>
      <c r="B29" s="109"/>
      <c r="C29" s="109"/>
      <c r="D29" s="109"/>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row>
    <row r="30" spans="1:34" ht="20.100000000000001" customHeight="1">
      <c r="A30" s="109"/>
      <c r="B30" s="109"/>
      <c r="C30" s="109"/>
      <c r="D30" s="109"/>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row>
    <row r="31" spans="1:34" ht="20.100000000000001" customHeight="1">
      <c r="A31" s="109"/>
      <c r="B31" s="109"/>
      <c r="C31" s="109"/>
      <c r="D31" s="109"/>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row>
    <row r="32" spans="1:34" ht="20.100000000000001" customHeight="1">
      <c r="A32" s="109"/>
      <c r="B32" s="109"/>
      <c r="C32" s="109"/>
      <c r="D32" s="109"/>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row>
    <row r="33" spans="1:34" ht="20.100000000000001" customHeight="1">
      <c r="A33" s="109"/>
      <c r="B33" s="109"/>
      <c r="C33" s="109"/>
      <c r="D33" s="109"/>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row>
    <row r="34" spans="1:34" ht="20.100000000000001" customHeight="1">
      <c r="A34" s="109"/>
      <c r="B34" s="109"/>
      <c r="C34" s="109"/>
      <c r="D34" s="109"/>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row>
    <row r="35" spans="1:34" ht="20.100000000000001" customHeight="1">
      <c r="A35" s="109"/>
      <c r="B35" s="109"/>
      <c r="C35" s="109"/>
      <c r="D35" s="109"/>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row>
    <row r="36" spans="1:34" ht="19.5" customHeight="1">
      <c r="A36" s="109"/>
      <c r="B36" s="109"/>
      <c r="C36" s="109"/>
      <c r="D36" s="109"/>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row>
    <row r="37" spans="1:34" ht="20.100000000000001" customHeight="1">
      <c r="A37" s="109"/>
      <c r="B37" s="109"/>
      <c r="C37" s="109"/>
      <c r="D37" s="109"/>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row>
    <row r="38" spans="1:34" ht="20.100000000000001" customHeight="1">
      <c r="A38" s="109"/>
      <c r="B38" s="109"/>
      <c r="C38" s="109"/>
      <c r="D38" s="109"/>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row>
    <row r="39" spans="1:34" ht="20.100000000000001" customHeight="1">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1:34" ht="20.100000000000001" customHeight="1">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1:34" ht="20.100000000000001" customHeight="1">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row>
    <row r="42" spans="1:34" ht="20.100000000000001" customHeight="1">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1:34" ht="20.100000000000001" customHeight="1">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row r="44" spans="1:34" ht="20.100000000000001" customHeight="1">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row r="45" spans="1:34" ht="20.100000000000001" customHeight="1">
      <c r="A45" s="7"/>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34" ht="20.100000000000001" customHeight="1">
      <c r="E46" s="8"/>
      <c r="F46" s="8"/>
      <c r="G46" s="8"/>
      <c r="H46" s="8"/>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row>
    <row r="47" spans="1:34" ht="20.100000000000001" customHeight="1">
      <c r="A47" s="7"/>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34" ht="20.100000000000001" customHeight="1">
      <c r="A48" s="7"/>
      <c r="E48" s="8"/>
      <c r="F48" s="8"/>
      <c r="G48" s="8"/>
      <c r="H48" s="8"/>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row>
    <row r="49" spans="1:34" ht="20.100000000000001" customHeight="1">
      <c r="A49" s="7"/>
      <c r="B49" s="7"/>
      <c r="C49" s="17"/>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1:34" ht="20.100000000000001" customHeight="1">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1:34" ht="20.100000000000001" customHeight="1">
      <c r="C51" s="17"/>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4" ht="20.100000000000001" customHeight="1">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ht="20.100000000000001" customHeight="1">
      <c r="C53" s="17"/>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1:34" ht="20.100000000000001" customHeight="1">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ht="20.100000000000001" customHeight="1">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1:34" ht="20.100000000000001" customHeight="1">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1:34" ht="20.100000000000001" customHeight="1">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1:34" ht="20.100000000000001" customHeight="1">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ht="20.100000000000001" customHeight="1">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1:34" ht="20.100000000000001" customHeight="1">
      <c r="E60" s="8"/>
      <c r="F60" s="8"/>
      <c r="G60" s="8"/>
      <c r="H60" s="8"/>
      <c r="I60" s="39"/>
      <c r="J60" s="39"/>
      <c r="K60" s="39"/>
      <c r="L60" s="39"/>
      <c r="M60" s="39"/>
      <c r="N60" s="39"/>
      <c r="O60" s="39"/>
      <c r="P60" s="39"/>
      <c r="Q60" s="39"/>
      <c r="R60" s="39"/>
      <c r="S60" s="39"/>
      <c r="T60" s="39"/>
      <c r="U60" s="39"/>
      <c r="V60" s="39"/>
      <c r="W60" s="39"/>
      <c r="X60" s="39"/>
      <c r="Y60" s="39"/>
      <c r="Z60" s="39"/>
      <c r="AA60" s="39"/>
      <c r="AB60" s="39"/>
      <c r="AC60" s="39"/>
      <c r="AD60" s="39"/>
      <c r="AE60" s="8"/>
      <c r="AF60" s="8"/>
      <c r="AG60" s="8"/>
      <c r="AH60" s="8"/>
    </row>
    <row r="61" spans="1:34" ht="20.100000000000001" customHeight="1">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ht="20.100000000000001" customHeight="1">
      <c r="C62" s="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1:34" ht="20.100000000000001" customHeight="1">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1:34" ht="20.100000000000001" customHeight="1">
      <c r="C64" s="7"/>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3:34" ht="20.100000000000001" customHeight="1">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3:34" ht="20.100000000000001" customHeight="1">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3:34" ht="20.100000000000001" customHeight="1">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3:34" ht="20.100000000000001" customHeight="1">
      <c r="C68" s="7"/>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3:34" ht="20.100000000000001" customHeight="1">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3:34" ht="20.100000000000001" customHeight="1">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3:34" ht="20.100000000000001" customHeight="1">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3:34" ht="20.100000000000001" customHeight="1">
      <c r="C72" s="7"/>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3:34" ht="20.100000000000001" customHeight="1">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3:34" ht="20.100000000000001" customHeight="1">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3:34" ht="20.100000000000001" customHeight="1">
      <c r="C75" s="7"/>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3:34" ht="20.100000000000001" customHeight="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3:34" ht="20.100000000000001" customHeight="1">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3:34" ht="20.100000000000001" customHeight="1">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3:34" ht="20.100000000000001" customHeight="1">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3:34" ht="20.100000000000001" customHeight="1">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5:34" ht="20.100000000000001" customHeight="1">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5:34" ht="20.100000000000001" customHeight="1">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5:34" ht="20.100000000000001" customHeight="1">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5:34" ht="20.100000000000001" customHeight="1">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5:34" ht="20.100000000000001" customHeight="1">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5:34" ht="20.100000000000001" customHeight="1">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5:34" ht="20.100000000000001" customHeight="1">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5:34" ht="20.100000000000001" customHeight="1">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5:34" ht="20.100000000000001" customHeight="1">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5:34" ht="20.100000000000001" customHeight="1">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5:34" ht="20.100000000000001" customHeight="1">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5:34" ht="20.100000000000001" customHeight="1">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5:34" ht="20.100000000000001" customHeight="1">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5:34" ht="20.100000000000001" customHeight="1">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5:34" ht="20.100000000000001" customHeight="1">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5:34" ht="20.100000000000001" customHeight="1">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3:34" ht="20.100000000000001" customHeight="1">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3:34" ht="20.100000000000001" customHeight="1">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3:34" ht="20.100000000000001" customHeight="1">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3:34" ht="20.100000000000001" customHeight="1">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3:34" ht="20.100000000000001" customHeight="1">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3:34" ht="20.100000000000001" customHeight="1">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3:34" ht="20.100000000000001" customHeight="1">
      <c r="C103" s="7"/>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3:34" ht="20.100000000000001" customHeight="1">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3:34" ht="20.100000000000001" customHeight="1">
      <c r="D105" s="7"/>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3:34" ht="20.100000000000001" customHeight="1">
      <c r="C106" s="7"/>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3:34" ht="20.100000000000001" customHeight="1">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3:34" ht="20.100000000000001" customHeight="1">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3:34" ht="20.100000000000001" customHeight="1">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3:34" ht="20.100000000000001" customHeight="1">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3:34" ht="20.100000000000001" customHeight="1">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3:34" ht="20.100000000000001" customHeight="1">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5:34" ht="20.100000000000001" customHeight="1">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5:34" ht="20.100000000000001" customHeight="1">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5:34" ht="20.100000000000001" customHeight="1">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5:34" ht="20.100000000000001" customHeight="1">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5:34" ht="20.100000000000001" customHeight="1">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5:34" ht="20.100000000000001" customHeight="1">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5:34" ht="20.100000000000001" customHeight="1">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5:34" ht="20.100000000000001" customHeight="1">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5:34" ht="20.100000000000001" customHeight="1">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5:34" ht="20.100000000000001" customHeight="1">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5:34" ht="20.100000000000001" customHeight="1">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5:34" ht="20.100000000000001" customHeight="1">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5:34" ht="20.100000000000001" customHeight="1">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5:34" ht="20.100000000000001" customHeight="1">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5:34" ht="20.100000000000001" customHeight="1">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5:34" ht="20.100000000000001" customHeight="1">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5:34" ht="20.100000000000001" customHeight="1">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5:34" ht="20.100000000000001" customHeight="1">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5:34" ht="20.100000000000001" customHeight="1">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5:34" ht="20.100000000000001" customHeight="1">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5:34" ht="20.100000000000001" customHeight="1">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5:34" ht="20.100000000000001" customHeight="1">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5:34" ht="20.100000000000001" customHeight="1">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5:34" ht="20.100000000000001" customHeight="1">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5:34" ht="20.100000000000001" customHeight="1">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5:34" ht="20.100000000000001" customHeight="1">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5:34" ht="20.100000000000001" customHeight="1">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5:34" ht="20.100000000000001" customHeight="1">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row>
    <row r="141" spans="5:34" ht="20.100000000000001" customHeight="1">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row>
    <row r="142" spans="5:34" ht="20.100000000000001" customHeight="1">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row>
    <row r="143" spans="5:34" ht="20.100000000000001" customHeight="1">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5:34" ht="20.100000000000001" customHeight="1">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5:34" ht="20.100000000000001" customHeight="1">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5:34" ht="20.100000000000001" customHeight="1">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5:34" ht="20.100000000000001" customHeight="1"/>
    <row r="148" spans="5:34" ht="20.100000000000001" customHeight="1"/>
    <row r="149" spans="5:34" ht="20.100000000000001" customHeight="1"/>
    <row r="150" spans="5:34" ht="20.100000000000001" customHeight="1">
      <c r="AG150" s="7"/>
      <c r="AH150" s="7"/>
    </row>
    <row r="151" spans="5:34" ht="20.100000000000001" customHeight="1"/>
    <row r="152" spans="5:34" ht="20.100000000000001" customHeight="1"/>
    <row r="153" spans="5:34" ht="20.100000000000001" customHeight="1"/>
    <row r="154" spans="5:34" ht="20.100000000000001" customHeight="1"/>
    <row r="155" spans="5:34" ht="20.100000000000001" customHeight="1"/>
    <row r="156" spans="5:34" ht="20.100000000000001" customHeight="1"/>
    <row r="157" spans="5:34" ht="20.100000000000001" customHeight="1"/>
    <row r="158" spans="5:34" ht="20.100000000000001" customHeight="1">
      <c r="AD158" s="7"/>
    </row>
    <row r="159" spans="5:34" ht="20.100000000000001" customHeight="1">
      <c r="Z159" s="7"/>
    </row>
    <row r="160" spans="5:34" ht="20.100000000000001" customHeight="1"/>
    <row r="161" spans="4:34" ht="20.100000000000001" customHeight="1"/>
    <row r="162" spans="4:34" ht="20.100000000000001" customHeight="1"/>
    <row r="163" spans="4:34" ht="20.100000000000001" customHeight="1"/>
    <row r="164" spans="4:34" ht="20.100000000000001" customHeight="1">
      <c r="AA164" s="7"/>
    </row>
    <row r="165" spans="4:34" ht="20.100000000000001" customHeight="1"/>
    <row r="166" spans="4:34" ht="20.100000000000001" customHeight="1">
      <c r="Z166" s="7"/>
    </row>
    <row r="167" spans="4:34" ht="20.100000000000001" customHeight="1"/>
    <row r="168" spans="4:34" ht="20.100000000000001" customHeight="1">
      <c r="AH168" s="7"/>
    </row>
    <row r="169" spans="4:34" ht="20.100000000000001" customHeight="1">
      <c r="D169" s="7"/>
      <c r="E169" s="7"/>
      <c r="I169" s="7"/>
      <c r="AH169" s="7"/>
    </row>
    <row r="170" spans="4:34" ht="20.100000000000001" customHeight="1">
      <c r="D170" s="7"/>
      <c r="E170" s="7"/>
    </row>
    <row r="171" spans="4:34" ht="20.100000000000001" customHeight="1"/>
    <row r="172" spans="4:34" ht="20.100000000000001" customHeight="1"/>
    <row r="173" spans="4:34" ht="20.100000000000001" customHeight="1"/>
    <row r="174" spans="4:34" ht="20.100000000000001" customHeight="1"/>
    <row r="175" spans="4:34" ht="20.100000000000001" customHeight="1"/>
    <row r="176" spans="4:34"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spans="1:34" ht="20.100000000000001" customHeight="1">
      <c r="A193" s="8"/>
    </row>
    <row r="194" spans="1:34" ht="20.100000000000001" customHeight="1">
      <c r="A194" s="8"/>
    </row>
    <row r="195" spans="1:34" ht="20.100000000000001" customHeight="1">
      <c r="A195" s="8"/>
    </row>
    <row r="196" spans="1:34" ht="20.100000000000001" customHeight="1">
      <c r="A196" s="8"/>
    </row>
    <row r="197" spans="1:34" ht="20.100000000000001" customHeight="1">
      <c r="A197" s="8"/>
    </row>
    <row r="198" spans="1:34" ht="20.100000000000001" customHeight="1">
      <c r="A198" s="8"/>
      <c r="U198" s="7"/>
    </row>
    <row r="199" spans="1:34" ht="20.100000000000001" customHeight="1">
      <c r="A199" s="8"/>
      <c r="S199" s="7"/>
    </row>
    <row r="200" spans="1:34" ht="20.100000000000001" customHeight="1">
      <c r="A200" s="8"/>
    </row>
    <row r="201" spans="1:34" ht="20.100000000000001" customHeight="1"/>
    <row r="202" spans="1:34" ht="20.100000000000001" customHeight="1"/>
    <row r="203" spans="1:34" ht="20.100000000000001" customHeight="1"/>
    <row r="204" spans="1:34" ht="20.100000000000001" customHeight="1"/>
    <row r="205" spans="1:34" ht="20.100000000000001" customHeight="1">
      <c r="AH205" s="7"/>
    </row>
    <row r="206" spans="1:34" ht="20.100000000000001" customHeight="1"/>
    <row r="207" spans="1:34" ht="20.100000000000001" customHeight="1"/>
    <row r="208" spans="1:34" ht="20.100000000000001" customHeight="1"/>
    <row r="209" spans="1:1" ht="20.100000000000001" customHeight="1"/>
    <row r="210" spans="1:1" ht="20.100000000000001" customHeight="1"/>
    <row r="211" spans="1:1" ht="20.100000000000001" customHeight="1"/>
    <row r="212" spans="1:1" ht="20.100000000000001" customHeight="1"/>
    <row r="213" spans="1:1" ht="20.100000000000001" customHeight="1"/>
    <row r="214" spans="1:1" ht="20.100000000000001" customHeight="1"/>
    <row r="215" spans="1:1" ht="20.100000000000001" customHeight="1"/>
    <row r="216" spans="1:1" ht="20.100000000000001" customHeight="1"/>
    <row r="217" spans="1:1" ht="20.100000000000001" customHeight="1"/>
    <row r="218" spans="1:1" ht="20.100000000000001" customHeight="1">
      <c r="A218" s="8"/>
    </row>
    <row r="219" spans="1:1" ht="20.100000000000001" customHeight="1">
      <c r="A219" s="8"/>
    </row>
    <row r="220" spans="1:1" ht="20.100000000000001" customHeight="1">
      <c r="A220" s="8"/>
    </row>
    <row r="221" spans="1:1" ht="20.100000000000001" customHeight="1">
      <c r="A221" s="8"/>
    </row>
    <row r="222" spans="1:1" ht="20.100000000000001" customHeight="1">
      <c r="A222" s="8"/>
    </row>
    <row r="223" spans="1:1" ht="20.100000000000001" customHeight="1">
      <c r="A223" s="8"/>
    </row>
    <row r="224" spans="1:1" ht="20.100000000000001" customHeight="1">
      <c r="A224" s="8"/>
    </row>
    <row r="225" spans="1:20" ht="20.100000000000001" customHeight="1">
      <c r="A225" s="8"/>
    </row>
    <row r="226" spans="1:20" ht="20.100000000000001" customHeight="1">
      <c r="A226" s="8"/>
    </row>
    <row r="227" spans="1:20" ht="20.100000000000001" customHeight="1">
      <c r="A227" s="8"/>
    </row>
    <row r="228" spans="1:20" ht="20.100000000000001" customHeight="1">
      <c r="A228" s="8"/>
      <c r="D228" s="7"/>
      <c r="I228" s="7"/>
      <c r="L228" s="7"/>
    </row>
    <row r="229" spans="1:20" ht="20.100000000000001" customHeight="1"/>
    <row r="230" spans="1:20" ht="20.100000000000001" customHeight="1"/>
    <row r="231" spans="1:20" ht="20.100000000000001" customHeight="1">
      <c r="A231" s="7"/>
      <c r="T231" s="7"/>
    </row>
    <row r="232" spans="1:20" ht="20.100000000000001" customHeight="1"/>
    <row r="233" spans="1:20" ht="20.100000000000001" customHeight="1"/>
    <row r="234" spans="1:20" ht="20.100000000000001" customHeight="1"/>
    <row r="235" spans="1:20" ht="20.100000000000001" customHeight="1"/>
    <row r="236" spans="1:20" ht="20.100000000000001" customHeight="1"/>
    <row r="237" spans="1:20" ht="20.100000000000001" customHeight="1"/>
    <row r="238" spans="1:20" ht="20.100000000000001" customHeight="1"/>
    <row r="239" spans="1:20" ht="20.100000000000001" customHeight="1"/>
    <row r="240" spans="1:20" ht="20.100000000000001" customHeight="1"/>
    <row r="241" spans="3:3" ht="20.100000000000001" customHeight="1"/>
    <row r="242" spans="3:3" ht="20.100000000000001" customHeight="1"/>
    <row r="243" spans="3:3" ht="20.100000000000001" customHeight="1"/>
    <row r="244" spans="3:3" ht="20.100000000000001" customHeight="1"/>
    <row r="245" spans="3:3" ht="20.100000000000001" customHeight="1"/>
    <row r="246" spans="3:3" ht="20.100000000000001" customHeight="1"/>
    <row r="247" spans="3:3" ht="20.100000000000001" customHeight="1"/>
    <row r="248" spans="3:3" ht="20.100000000000001" customHeight="1"/>
    <row r="249" spans="3:3" ht="20.100000000000001" customHeight="1"/>
    <row r="250" spans="3:3" ht="20.100000000000001" customHeight="1"/>
    <row r="251" spans="3:3" ht="20.100000000000001" customHeight="1">
      <c r="C251" s="7"/>
    </row>
    <row r="252" spans="3:3" ht="20.100000000000001" customHeight="1">
      <c r="C252" s="7"/>
    </row>
    <row r="253" spans="3:3" ht="20.100000000000001" customHeight="1">
      <c r="C253" s="7"/>
    </row>
    <row r="254" spans="3:3" ht="20.100000000000001" customHeight="1">
      <c r="C254" s="7"/>
    </row>
    <row r="255" spans="3:3" ht="20.100000000000001" customHeight="1">
      <c r="C255" s="7"/>
    </row>
    <row r="256" spans="3:3"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spans="17:20" ht="20.100000000000001" customHeight="1"/>
    <row r="274" spans="17:20" ht="20.100000000000001" customHeight="1">
      <c r="Q274" s="40"/>
    </row>
    <row r="275" spans="17:20" ht="20.100000000000001" customHeight="1">
      <c r="Q275" s="41"/>
    </row>
    <row r="276" spans="17:20" ht="20.100000000000001" customHeight="1">
      <c r="T276" s="8"/>
    </row>
    <row r="277" spans="17:20" ht="20.100000000000001" customHeight="1"/>
    <row r="278" spans="17:20" ht="20.100000000000001" customHeight="1"/>
    <row r="279" spans="17:20" ht="20.100000000000001" customHeight="1"/>
    <row r="280" spans="17:20" ht="20.100000000000001" customHeight="1"/>
    <row r="281" spans="17:20" ht="20.100000000000001" customHeight="1"/>
    <row r="282" spans="17:20" ht="20.100000000000001" customHeight="1"/>
    <row r="283" spans="17:20" ht="20.100000000000001" customHeight="1"/>
    <row r="284" spans="17:20" ht="20.100000000000001" customHeight="1"/>
    <row r="285" spans="17:20" ht="20.100000000000001" customHeight="1"/>
    <row r="286" spans="17:20" ht="20.100000000000001" customHeight="1"/>
    <row r="287" spans="17:20" ht="20.100000000000001" customHeight="1"/>
    <row r="288" spans="17:20"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sheetData>
  <mergeCells count="99">
    <mergeCell ref="A31:B34"/>
    <mergeCell ref="C31:D34"/>
    <mergeCell ref="E31:N31"/>
    <mergeCell ref="O31:AH31"/>
    <mergeCell ref="E32:N32"/>
    <mergeCell ref="O32:AH32"/>
    <mergeCell ref="E33:N33"/>
    <mergeCell ref="O33:AH33"/>
    <mergeCell ref="E34:N34"/>
    <mergeCell ref="A35:B38"/>
    <mergeCell ref="C35:D38"/>
    <mergeCell ref="E35:N35"/>
    <mergeCell ref="O35:AH35"/>
    <mergeCell ref="E36:N36"/>
    <mergeCell ref="O36:AH36"/>
    <mergeCell ref="E37:N37"/>
    <mergeCell ref="O37:AH37"/>
    <mergeCell ref="E38:N38"/>
    <mergeCell ref="O38:AH38"/>
    <mergeCell ref="E26:N26"/>
    <mergeCell ref="O26:AH26"/>
    <mergeCell ref="O34:AH34"/>
    <mergeCell ref="A27:B30"/>
    <mergeCell ref="C27:D30"/>
    <mergeCell ref="E27:N27"/>
    <mergeCell ref="O27:AH27"/>
    <mergeCell ref="E28:N28"/>
    <mergeCell ref="O28:AH28"/>
    <mergeCell ref="E29:N29"/>
    <mergeCell ref="O29:AH29"/>
    <mergeCell ref="E30:N30"/>
    <mergeCell ref="O30:AH30"/>
    <mergeCell ref="A23:B26"/>
    <mergeCell ref="C23:D26"/>
    <mergeCell ref="E23:N23"/>
    <mergeCell ref="O23:AH23"/>
    <mergeCell ref="E24:N24"/>
    <mergeCell ref="O24:AH24"/>
    <mergeCell ref="E25:N25"/>
    <mergeCell ref="O25:AH25"/>
    <mergeCell ref="C6:D6"/>
    <mergeCell ref="E6:N6"/>
    <mergeCell ref="O6:AH6"/>
    <mergeCell ref="A7:B10"/>
    <mergeCell ref="C7:D10"/>
    <mergeCell ref="E7:N7"/>
    <mergeCell ref="E8:N8"/>
    <mergeCell ref="E9:N9"/>
    <mergeCell ref="E10:N10"/>
    <mergeCell ref="O7:AH7"/>
    <mergeCell ref="O8:AH8"/>
    <mergeCell ref="A19:B22"/>
    <mergeCell ref="C19:D22"/>
    <mergeCell ref="E19:N19"/>
    <mergeCell ref="O19:AH19"/>
    <mergeCell ref="E20:N20"/>
    <mergeCell ref="O20:AH20"/>
    <mergeCell ref="E21:N21"/>
    <mergeCell ref="O21:AH21"/>
    <mergeCell ref="E22:N22"/>
    <mergeCell ref="O22:AH22"/>
    <mergeCell ref="A15:B18"/>
    <mergeCell ref="C15:D18"/>
    <mergeCell ref="E15:N15"/>
    <mergeCell ref="O15:AH15"/>
    <mergeCell ref="E16:N16"/>
    <mergeCell ref="O16:AH16"/>
    <mergeCell ref="E17:N17"/>
    <mergeCell ref="O17:AH17"/>
    <mergeCell ref="E18:N18"/>
    <mergeCell ref="O18:AH18"/>
    <mergeCell ref="O12:AH12"/>
    <mergeCell ref="O13:AH13"/>
    <mergeCell ref="O14:AH14"/>
    <mergeCell ref="O9:AH9"/>
    <mergeCell ref="O10:AH10"/>
    <mergeCell ref="O11:AH11"/>
    <mergeCell ref="A11:B14"/>
    <mergeCell ref="C11:D14"/>
    <mergeCell ref="E12:N12"/>
    <mergeCell ref="E13:N13"/>
    <mergeCell ref="E14:N14"/>
    <mergeCell ref="E11:N11"/>
    <mergeCell ref="O5:AH5"/>
    <mergeCell ref="A6:B6"/>
    <mergeCell ref="A1:N1"/>
    <mergeCell ref="O1:P1"/>
    <mergeCell ref="Q1:Y1"/>
    <mergeCell ref="Z1:AH1"/>
    <mergeCell ref="A2:N2"/>
    <mergeCell ref="O2:P2"/>
    <mergeCell ref="Q2:Y2"/>
    <mergeCell ref="Z2:AH2"/>
    <mergeCell ref="A4:E4"/>
    <mergeCell ref="F4:AH4"/>
    <mergeCell ref="A3:AH3"/>
    <mergeCell ref="A5:B5"/>
    <mergeCell ref="C5:D5"/>
    <mergeCell ref="E5:N5"/>
  </mergeCells>
  <phoneticPr fontId="2"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F1144"/>
  <sheetViews>
    <sheetView tabSelected="1" zoomScaleNormal="100" workbookViewId="0">
      <pane ySplit="5" topLeftCell="A484" activePane="bottomLeft" state="frozen"/>
      <selection activeCell="BC25" sqref="BC25:BE38"/>
      <selection pane="bottomLeft" activeCell="A396" sqref="A396:XFD396"/>
    </sheetView>
  </sheetViews>
  <sheetFormatPr defaultColWidth="2.75" defaultRowHeight="16.5"/>
  <cols>
    <col min="1" max="1" width="2.75" style="4" customWidth="1"/>
    <col min="2" max="6" width="2.75" style="4"/>
    <col min="7" max="7" width="2.75" style="4" customWidth="1"/>
    <col min="8" max="11" width="2.75" style="4"/>
    <col min="12" max="12" width="2.75" style="4" customWidth="1"/>
    <col min="13" max="15" width="2.75" style="4"/>
    <col min="16" max="34" width="2.75" style="4" customWidth="1"/>
    <col min="35" max="63" width="2.75" style="11" customWidth="1"/>
    <col min="64" max="66" width="2.75" style="13" customWidth="1"/>
    <col min="67" max="67" width="2.75" style="14" customWidth="1"/>
    <col min="68" max="74" width="2.75" style="8" customWidth="1"/>
    <col min="75" max="129" width="2.75" style="4" customWidth="1"/>
    <col min="130" max="16384" width="2.75" style="4"/>
  </cols>
  <sheetData>
    <row r="1" spans="1:74" s="1" customFormat="1" ht="35.1" customHeight="1">
      <c r="A1" s="135" t="s">
        <v>84</v>
      </c>
      <c r="B1" s="135"/>
      <c r="C1" s="135"/>
      <c r="D1" s="135"/>
      <c r="E1" s="135"/>
      <c r="F1" s="135"/>
      <c r="G1" s="135"/>
      <c r="H1" s="135"/>
      <c r="I1" s="135"/>
      <c r="J1" s="135"/>
      <c r="K1" s="135"/>
      <c r="L1" s="135"/>
      <c r="M1" s="135"/>
      <c r="N1" s="135"/>
      <c r="O1" s="136"/>
      <c r="P1" s="136"/>
      <c r="Q1" s="137" t="s">
        <v>98</v>
      </c>
      <c r="R1" s="137"/>
      <c r="S1" s="137"/>
      <c r="T1" s="137"/>
      <c r="U1" s="137"/>
      <c r="V1" s="137"/>
      <c r="W1" s="137"/>
      <c r="X1" s="137"/>
      <c r="Y1" s="137"/>
      <c r="Z1" s="138" t="s">
        <v>99</v>
      </c>
      <c r="AA1" s="138"/>
      <c r="AB1" s="138"/>
      <c r="AC1" s="138"/>
      <c r="AD1" s="138"/>
      <c r="AE1" s="138"/>
      <c r="AF1" s="138"/>
      <c r="AG1" s="138"/>
      <c r="AH1" s="138"/>
      <c r="AI1" s="418" t="s">
        <v>522</v>
      </c>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row>
    <row r="2" spans="1:74" ht="26.1" customHeight="1">
      <c r="A2" s="139" t="s">
        <v>12</v>
      </c>
      <c r="B2" s="139"/>
      <c r="C2" s="139"/>
      <c r="D2" s="139"/>
      <c r="E2" s="139"/>
      <c r="F2" s="139"/>
      <c r="G2" s="139"/>
      <c r="H2" s="139"/>
      <c r="I2" s="139"/>
      <c r="J2" s="139"/>
      <c r="K2" s="139"/>
      <c r="L2" s="139"/>
      <c r="M2" s="139"/>
      <c r="N2" s="139"/>
      <c r="O2" s="111"/>
      <c r="P2" s="111"/>
      <c r="Q2" s="140" t="s">
        <v>102</v>
      </c>
      <c r="R2" s="140"/>
      <c r="S2" s="140"/>
      <c r="T2" s="140"/>
      <c r="U2" s="140"/>
      <c r="V2" s="140"/>
      <c r="W2" s="140"/>
      <c r="X2" s="140"/>
      <c r="Y2" s="140"/>
      <c r="Z2" s="141" t="s">
        <v>255</v>
      </c>
      <c r="AA2" s="141"/>
      <c r="AB2" s="141"/>
      <c r="AC2" s="141"/>
      <c r="AD2" s="141"/>
      <c r="AE2" s="141"/>
      <c r="AF2" s="141"/>
      <c r="AG2" s="141"/>
      <c r="AH2" s="141"/>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
      <c r="BQ2" s="4"/>
      <c r="BR2" s="4"/>
      <c r="BS2" s="4"/>
      <c r="BT2" s="4"/>
      <c r="BU2" s="4"/>
      <c r="BV2" s="4"/>
    </row>
    <row r="3" spans="1:7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
      <c r="BQ3" s="4"/>
      <c r="BR3" s="4"/>
      <c r="BS3" s="4"/>
      <c r="BT3" s="4"/>
      <c r="BU3" s="4"/>
      <c r="BV3" s="4"/>
    </row>
    <row r="4" spans="1:74" s="1" customFormat="1"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row>
    <row r="5" spans="1:74" s="2" customFormat="1" ht="20.100000000000001" customHeight="1">
      <c r="A5" s="166" t="s">
        <v>303</v>
      </c>
      <c r="B5" s="166"/>
      <c r="C5" s="179" t="s">
        <v>304</v>
      </c>
      <c r="D5" s="196"/>
      <c r="E5" s="196"/>
      <c r="F5" s="196"/>
      <c r="G5" s="197"/>
      <c r="H5" s="179" t="s">
        <v>199</v>
      </c>
      <c r="I5" s="196"/>
      <c r="J5" s="196"/>
      <c r="K5" s="196"/>
      <c r="L5" s="196"/>
      <c r="M5" s="196"/>
      <c r="N5" s="196"/>
      <c r="O5" s="197"/>
      <c r="P5" s="166" t="s">
        <v>305</v>
      </c>
      <c r="Q5" s="166"/>
      <c r="R5" s="166"/>
      <c r="S5" s="166"/>
      <c r="T5" s="166"/>
      <c r="U5" s="166"/>
      <c r="V5" s="166" t="s">
        <v>171</v>
      </c>
      <c r="W5" s="166"/>
      <c r="X5" s="166"/>
      <c r="Y5" s="166" t="s">
        <v>306</v>
      </c>
      <c r="Z5" s="166"/>
      <c r="AA5" s="166" t="s">
        <v>197</v>
      </c>
      <c r="AB5" s="166"/>
      <c r="AC5" s="166"/>
      <c r="AD5" s="166"/>
      <c r="AE5" s="179" t="s">
        <v>307</v>
      </c>
      <c r="AF5" s="196"/>
      <c r="AG5" s="196"/>
      <c r="AH5" s="197"/>
      <c r="AI5" s="376" t="s">
        <v>199</v>
      </c>
      <c r="AJ5" s="377"/>
      <c r="AK5" s="377"/>
      <c r="AL5" s="377"/>
      <c r="AM5" s="377"/>
      <c r="AN5" s="377"/>
      <c r="AO5" s="377"/>
      <c r="AP5" s="378"/>
      <c r="AQ5" s="172" t="s">
        <v>171</v>
      </c>
      <c r="AR5" s="172"/>
      <c r="AS5" s="172"/>
      <c r="AT5" s="172" t="s">
        <v>306</v>
      </c>
      <c r="AU5" s="172"/>
      <c r="AV5" s="172" t="s">
        <v>197</v>
      </c>
      <c r="AW5" s="172"/>
      <c r="AX5" s="172"/>
      <c r="AY5" s="172"/>
      <c r="AZ5" s="172" t="s">
        <v>307</v>
      </c>
      <c r="BA5" s="172"/>
      <c r="BB5" s="172"/>
      <c r="BC5" s="172"/>
      <c r="BD5" s="172" t="s">
        <v>308</v>
      </c>
      <c r="BE5" s="172"/>
      <c r="BF5" s="172"/>
      <c r="BG5" s="172"/>
      <c r="BH5" s="172" t="s">
        <v>309</v>
      </c>
      <c r="BI5" s="172"/>
      <c r="BJ5" s="172"/>
      <c r="BK5" s="172"/>
      <c r="BL5" s="172" t="s">
        <v>310</v>
      </c>
      <c r="BM5" s="172"/>
      <c r="BN5" s="172"/>
      <c r="BO5" s="172"/>
    </row>
    <row r="6" spans="1:74" s="3" customFormat="1" ht="15" customHeight="1" thickBot="1">
      <c r="A6" s="168" t="s">
        <v>13</v>
      </c>
      <c r="B6" s="168"/>
      <c r="C6" s="182" t="s">
        <v>1</v>
      </c>
      <c r="D6" s="183"/>
      <c r="E6" s="183"/>
      <c r="F6" s="183"/>
      <c r="G6" s="195"/>
      <c r="H6" s="182" t="s">
        <v>15</v>
      </c>
      <c r="I6" s="183"/>
      <c r="J6" s="183"/>
      <c r="K6" s="183"/>
      <c r="L6" s="183"/>
      <c r="M6" s="183"/>
      <c r="N6" s="183"/>
      <c r="O6" s="195"/>
      <c r="P6" s="168" t="s">
        <v>14</v>
      </c>
      <c r="Q6" s="168"/>
      <c r="R6" s="168"/>
      <c r="S6" s="168"/>
      <c r="T6" s="168"/>
      <c r="U6" s="168"/>
      <c r="V6" s="168" t="s">
        <v>16</v>
      </c>
      <c r="W6" s="168"/>
      <c r="X6" s="168"/>
      <c r="Y6" s="168" t="s">
        <v>17</v>
      </c>
      <c r="Z6" s="168"/>
      <c r="AA6" s="168" t="s">
        <v>56</v>
      </c>
      <c r="AB6" s="168"/>
      <c r="AC6" s="168"/>
      <c r="AD6" s="168"/>
      <c r="AE6" s="182" t="s">
        <v>19</v>
      </c>
      <c r="AF6" s="183"/>
      <c r="AG6" s="183"/>
      <c r="AH6" s="195"/>
      <c r="AI6" s="379" t="s">
        <v>7</v>
      </c>
      <c r="AJ6" s="380"/>
      <c r="AK6" s="380"/>
      <c r="AL6" s="380"/>
      <c r="AM6" s="380"/>
      <c r="AN6" s="380"/>
      <c r="AO6" s="380"/>
      <c r="AP6" s="381"/>
      <c r="AQ6" s="173" t="s">
        <v>16</v>
      </c>
      <c r="AR6" s="173"/>
      <c r="AS6" s="173"/>
      <c r="AT6" s="173" t="s">
        <v>17</v>
      </c>
      <c r="AU6" s="173"/>
      <c r="AV6" s="173" t="s">
        <v>18</v>
      </c>
      <c r="AW6" s="173"/>
      <c r="AX6" s="173"/>
      <c r="AY6" s="173"/>
      <c r="AZ6" s="173" t="s">
        <v>19</v>
      </c>
      <c r="BA6" s="173"/>
      <c r="BB6" s="173"/>
      <c r="BC6" s="173"/>
      <c r="BD6" s="173" t="s">
        <v>20</v>
      </c>
      <c r="BE6" s="173"/>
      <c r="BF6" s="173"/>
      <c r="BG6" s="173"/>
      <c r="BH6" s="173" t="s">
        <v>21</v>
      </c>
      <c r="BI6" s="173"/>
      <c r="BJ6" s="173"/>
      <c r="BK6" s="173"/>
      <c r="BL6" s="173" t="s">
        <v>22</v>
      </c>
      <c r="BM6" s="173"/>
      <c r="BN6" s="173"/>
      <c r="BO6" s="173"/>
    </row>
    <row r="7" spans="1:74" ht="20.100000000000001" customHeight="1">
      <c r="A7" s="365" t="s">
        <v>260</v>
      </c>
      <c r="B7" s="365"/>
      <c r="C7" s="384" t="s">
        <v>311</v>
      </c>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74" t="str">
        <f>C7</f>
        <v>保護暨假設工程</v>
      </c>
      <c r="AJ7" s="375"/>
      <c r="AK7" s="375"/>
      <c r="AL7" s="375"/>
      <c r="AM7" s="375"/>
      <c r="AN7" s="375"/>
      <c r="AO7" s="375"/>
      <c r="AP7" s="375"/>
      <c r="AQ7" s="375"/>
      <c r="AR7" s="375"/>
      <c r="AS7" s="375"/>
      <c r="AT7" s="375"/>
      <c r="AU7" s="375"/>
      <c r="AV7" s="382" t="s">
        <v>312</v>
      </c>
      <c r="AW7" s="382"/>
      <c r="AX7" s="382"/>
      <c r="AY7" s="382"/>
      <c r="AZ7" s="382"/>
      <c r="BA7" s="382"/>
      <c r="BB7" s="382"/>
      <c r="BC7" s="383"/>
      <c r="BD7" s="373" t="s">
        <v>313</v>
      </c>
      <c r="BE7" s="373"/>
      <c r="BF7" s="373"/>
      <c r="BG7" s="373"/>
      <c r="BH7" s="373"/>
      <c r="BI7" s="373"/>
      <c r="BJ7" s="373"/>
      <c r="BK7" s="373"/>
      <c r="BL7" s="373"/>
      <c r="BM7" s="373"/>
      <c r="BN7" s="373"/>
      <c r="BO7" s="373"/>
      <c r="BP7" s="4"/>
      <c r="BQ7" s="4"/>
      <c r="BR7" s="4"/>
      <c r="BS7" s="4"/>
      <c r="BT7" s="4"/>
      <c r="BU7" s="4"/>
      <c r="BV7" s="4"/>
    </row>
    <row r="8" spans="1:74" ht="20.100000000000001" customHeight="1">
      <c r="A8" s="109">
        <v>1</v>
      </c>
      <c r="B8" s="109"/>
      <c r="C8" s="123" t="s">
        <v>1890</v>
      </c>
      <c r="D8" s="124"/>
      <c r="E8" s="124"/>
      <c r="F8" s="124"/>
      <c r="G8" s="131"/>
      <c r="H8" s="123" t="s">
        <v>1392</v>
      </c>
      <c r="I8" s="124"/>
      <c r="J8" s="124"/>
      <c r="K8" s="124"/>
      <c r="L8" s="124"/>
      <c r="M8" s="124"/>
      <c r="N8" s="124"/>
      <c r="O8" s="131"/>
      <c r="P8" s="125"/>
      <c r="Q8" s="125"/>
      <c r="R8" s="125"/>
      <c r="S8" s="125"/>
      <c r="T8" s="125"/>
      <c r="U8" s="125"/>
      <c r="V8" s="109">
        <v>2</v>
      </c>
      <c r="W8" s="109"/>
      <c r="X8" s="109"/>
      <c r="Y8" s="109" t="s">
        <v>315</v>
      </c>
      <c r="Z8" s="109"/>
      <c r="AA8" s="109">
        <v>3000</v>
      </c>
      <c r="AB8" s="109"/>
      <c r="AC8" s="109"/>
      <c r="AD8" s="109"/>
      <c r="AE8" s="121">
        <f>V8*AA8</f>
        <v>6000</v>
      </c>
      <c r="AF8" s="119"/>
      <c r="AG8" s="119"/>
      <c r="AH8" s="122"/>
      <c r="AI8" s="368" t="str">
        <f>H8</f>
        <v>地面防護工事</v>
      </c>
      <c r="AJ8" s="369"/>
      <c r="AK8" s="369"/>
      <c r="AL8" s="369"/>
      <c r="AM8" s="369"/>
      <c r="AN8" s="369"/>
      <c r="AO8" s="369"/>
      <c r="AP8" s="370"/>
      <c r="AQ8" s="170">
        <f>V8</f>
        <v>2</v>
      </c>
      <c r="AR8" s="170"/>
      <c r="AS8" s="170"/>
      <c r="AT8" s="170" t="str">
        <f>Y8</f>
        <v>式</v>
      </c>
      <c r="AU8" s="170"/>
      <c r="AV8" s="170">
        <v>2500</v>
      </c>
      <c r="AW8" s="170"/>
      <c r="AX8" s="170"/>
      <c r="AY8" s="170"/>
      <c r="AZ8" s="170">
        <f>AQ8*AV8</f>
        <v>5000</v>
      </c>
      <c r="BA8" s="170"/>
      <c r="BB8" s="170"/>
      <c r="BC8" s="170"/>
      <c r="BD8" s="311"/>
      <c r="BE8" s="311"/>
      <c r="BF8" s="311"/>
      <c r="BG8" s="311"/>
      <c r="BH8" s="200"/>
      <c r="BI8" s="200"/>
      <c r="BJ8" s="200"/>
      <c r="BK8" s="200"/>
      <c r="BL8" s="200">
        <v>0</v>
      </c>
      <c r="BM8" s="200"/>
      <c r="BN8" s="200"/>
      <c r="BO8" s="200"/>
      <c r="BP8" s="4"/>
      <c r="BQ8" s="4"/>
      <c r="BR8" s="4"/>
      <c r="BS8" s="4"/>
      <c r="BT8" s="4"/>
      <c r="BU8" s="4"/>
      <c r="BV8" s="4"/>
    </row>
    <row r="9" spans="1:74" ht="20.100000000000001" customHeight="1">
      <c r="A9" s="109">
        <v>2</v>
      </c>
      <c r="B9" s="109"/>
      <c r="C9" s="123" t="s">
        <v>317</v>
      </c>
      <c r="D9" s="124"/>
      <c r="E9" s="124"/>
      <c r="F9" s="124"/>
      <c r="G9" s="131"/>
      <c r="H9" s="123" t="s">
        <v>1393</v>
      </c>
      <c r="I9" s="124"/>
      <c r="J9" s="124"/>
      <c r="K9" s="124"/>
      <c r="L9" s="124"/>
      <c r="M9" s="124"/>
      <c r="N9" s="124"/>
      <c r="O9" s="131"/>
      <c r="P9" s="125" t="s">
        <v>1891</v>
      </c>
      <c r="Q9" s="125"/>
      <c r="R9" s="125"/>
      <c r="S9" s="125"/>
      <c r="T9" s="125"/>
      <c r="U9" s="125"/>
      <c r="V9" s="109">
        <v>1</v>
      </c>
      <c r="W9" s="109"/>
      <c r="X9" s="109"/>
      <c r="Y9" s="109" t="s">
        <v>315</v>
      </c>
      <c r="Z9" s="109"/>
      <c r="AA9" s="109">
        <v>2500</v>
      </c>
      <c r="AB9" s="109"/>
      <c r="AC9" s="109"/>
      <c r="AD9" s="109"/>
      <c r="AE9" s="121">
        <f>V9*AA9</f>
        <v>2500</v>
      </c>
      <c r="AF9" s="119"/>
      <c r="AG9" s="119"/>
      <c r="AH9" s="122"/>
      <c r="AI9" s="368" t="str">
        <f>H9</f>
        <v>牆包覆瓦楞板防護</v>
      </c>
      <c r="AJ9" s="369"/>
      <c r="AK9" s="369"/>
      <c r="AL9" s="369"/>
      <c r="AM9" s="369"/>
      <c r="AN9" s="369"/>
      <c r="AO9" s="369"/>
      <c r="AP9" s="370"/>
      <c r="AQ9" s="170">
        <f>V9</f>
        <v>1</v>
      </c>
      <c r="AR9" s="170"/>
      <c r="AS9" s="170"/>
      <c r="AT9" s="170" t="str">
        <f>Y9</f>
        <v>式</v>
      </c>
      <c r="AU9" s="170"/>
      <c r="AV9" s="170">
        <v>2200</v>
      </c>
      <c r="AW9" s="170"/>
      <c r="AX9" s="170"/>
      <c r="AY9" s="170"/>
      <c r="AZ9" s="170">
        <f>AQ9*AV9</f>
        <v>2200</v>
      </c>
      <c r="BA9" s="170"/>
      <c r="BB9" s="170"/>
      <c r="BC9" s="170"/>
      <c r="BD9" s="311"/>
      <c r="BE9" s="311"/>
      <c r="BF9" s="311"/>
      <c r="BG9" s="311"/>
      <c r="BH9" s="200"/>
      <c r="BI9" s="200"/>
      <c r="BJ9" s="200"/>
      <c r="BK9" s="200"/>
      <c r="BL9" s="200">
        <v>0</v>
      </c>
      <c r="BM9" s="200"/>
      <c r="BN9" s="200"/>
      <c r="BO9" s="200"/>
      <c r="BP9" s="4"/>
      <c r="BQ9" s="4"/>
      <c r="BR9" s="4"/>
      <c r="BS9" s="4"/>
      <c r="BT9" s="4"/>
      <c r="BU9" s="4"/>
      <c r="BV9" s="4"/>
    </row>
    <row r="10" spans="1:74" ht="20.100000000000001" customHeight="1">
      <c r="A10" s="109">
        <v>3</v>
      </c>
      <c r="B10" s="109"/>
      <c r="C10" s="123"/>
      <c r="D10" s="124"/>
      <c r="E10" s="124"/>
      <c r="F10" s="124"/>
      <c r="G10" s="131"/>
      <c r="H10" s="123"/>
      <c r="I10" s="124"/>
      <c r="J10" s="124"/>
      <c r="K10" s="124"/>
      <c r="L10" s="124"/>
      <c r="M10" s="124"/>
      <c r="N10" s="124"/>
      <c r="O10" s="131"/>
      <c r="P10" s="125"/>
      <c r="Q10" s="125"/>
      <c r="R10" s="125"/>
      <c r="S10" s="125"/>
      <c r="T10" s="125"/>
      <c r="U10" s="125"/>
      <c r="V10" s="109"/>
      <c r="W10" s="109"/>
      <c r="X10" s="109"/>
      <c r="Y10" s="109"/>
      <c r="Z10" s="109"/>
      <c r="AA10" s="109"/>
      <c r="AB10" s="109"/>
      <c r="AC10" s="109"/>
      <c r="AD10" s="109"/>
      <c r="AE10" s="121">
        <f>V10*AA10</f>
        <v>0</v>
      </c>
      <c r="AF10" s="119"/>
      <c r="AG10" s="119"/>
      <c r="AH10" s="122"/>
      <c r="AI10" s="368">
        <f>H10</f>
        <v>0</v>
      </c>
      <c r="AJ10" s="369"/>
      <c r="AK10" s="369"/>
      <c r="AL10" s="369"/>
      <c r="AM10" s="369"/>
      <c r="AN10" s="369"/>
      <c r="AO10" s="369"/>
      <c r="AP10" s="370"/>
      <c r="AQ10" s="170">
        <f>V10</f>
        <v>0</v>
      </c>
      <c r="AR10" s="170"/>
      <c r="AS10" s="170"/>
      <c r="AT10" s="170">
        <f>Y10</f>
        <v>0</v>
      </c>
      <c r="AU10" s="170"/>
      <c r="AV10" s="170"/>
      <c r="AW10" s="170"/>
      <c r="AX10" s="170"/>
      <c r="AY10" s="170"/>
      <c r="AZ10" s="170">
        <f>AQ10*AV10</f>
        <v>0</v>
      </c>
      <c r="BA10" s="170"/>
      <c r="BB10" s="170"/>
      <c r="BC10" s="170"/>
      <c r="BD10" s="311"/>
      <c r="BE10" s="311"/>
      <c r="BF10" s="311"/>
      <c r="BG10" s="311"/>
      <c r="BH10" s="200"/>
      <c r="BI10" s="200"/>
      <c r="BJ10" s="200"/>
      <c r="BK10" s="200"/>
      <c r="BL10" s="200">
        <v>0</v>
      </c>
      <c r="BM10" s="200"/>
      <c r="BN10" s="200"/>
      <c r="BO10" s="200"/>
      <c r="BP10" s="4"/>
      <c r="BQ10" s="4"/>
      <c r="BR10" s="4"/>
      <c r="BS10" s="4"/>
      <c r="BT10" s="4"/>
      <c r="BU10" s="4"/>
      <c r="BV10" s="4"/>
    </row>
    <row r="11" spans="1:74" s="5" customFormat="1" ht="20.100000000000001" customHeight="1">
      <c r="A11" s="117" t="s">
        <v>318</v>
      </c>
      <c r="B11" s="117"/>
      <c r="C11" s="117"/>
      <c r="D11" s="117"/>
      <c r="E11" s="328" t="str">
        <f>C7</f>
        <v>保護暨假設工程</v>
      </c>
      <c r="F11" s="329"/>
      <c r="G11" s="329"/>
      <c r="H11" s="329"/>
      <c r="I11" s="329"/>
      <c r="J11" s="329"/>
      <c r="K11" s="329"/>
      <c r="L11" s="329"/>
      <c r="M11" s="329"/>
      <c r="N11" s="329"/>
      <c r="O11" s="329"/>
      <c r="P11" s="329"/>
      <c r="Q11" s="329"/>
      <c r="R11" s="329"/>
      <c r="S11" s="329"/>
      <c r="T11" s="329"/>
      <c r="U11" s="329"/>
      <c r="V11" s="330" t="s">
        <v>322</v>
      </c>
      <c r="W11" s="330"/>
      <c r="X11" s="330"/>
      <c r="Y11" s="330"/>
      <c r="Z11" s="331"/>
      <c r="AA11" s="318">
        <f>SUM(AE8:AH10)</f>
        <v>8500</v>
      </c>
      <c r="AB11" s="318"/>
      <c r="AC11" s="318"/>
      <c r="AD11" s="318"/>
      <c r="AE11" s="318"/>
      <c r="AF11" s="318"/>
      <c r="AG11" s="318"/>
      <c r="AH11" s="318"/>
      <c r="AI11" s="319" t="str">
        <f>C7</f>
        <v>保護暨假設工程</v>
      </c>
      <c r="AJ11" s="320"/>
      <c r="AK11" s="320"/>
      <c r="AL11" s="320"/>
      <c r="AM11" s="320"/>
      <c r="AN11" s="320"/>
      <c r="AO11" s="320"/>
      <c r="AP11" s="320"/>
      <c r="AQ11" s="321" t="s">
        <v>323</v>
      </c>
      <c r="AR11" s="321"/>
      <c r="AS11" s="321"/>
      <c r="AT11" s="321"/>
      <c r="AU11" s="322"/>
      <c r="AV11" s="317">
        <f>SUM(AZ8:BC10)</f>
        <v>7200</v>
      </c>
      <c r="AW11" s="317"/>
      <c r="AX11" s="317"/>
      <c r="AY11" s="317"/>
      <c r="AZ11" s="317"/>
      <c r="BA11" s="317"/>
      <c r="BB11" s="317"/>
      <c r="BC11" s="317"/>
      <c r="BD11" s="323" t="s">
        <v>324</v>
      </c>
      <c r="BE11" s="323"/>
      <c r="BF11" s="323"/>
      <c r="BG11" s="323"/>
      <c r="BH11" s="323"/>
      <c r="BI11" s="323"/>
      <c r="BJ11" s="317">
        <f>SUM(BL8:BO10)</f>
        <v>0</v>
      </c>
      <c r="BK11" s="317"/>
      <c r="BL11" s="317"/>
      <c r="BM11" s="317"/>
      <c r="BN11" s="317"/>
      <c r="BO11" s="317"/>
    </row>
    <row r="12" spans="1:74" ht="20.100000000000001" customHeight="1">
      <c r="A12" s="358" t="s">
        <v>325</v>
      </c>
      <c r="B12" s="359"/>
      <c r="C12" s="121">
        <v>1</v>
      </c>
      <c r="D12" s="122"/>
      <c r="E12" s="361" t="s">
        <v>1406</v>
      </c>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2"/>
      <c r="AJ12" s="363"/>
      <c r="AK12" s="363"/>
      <c r="AL12" s="363"/>
      <c r="AM12" s="363"/>
      <c r="AN12" s="363"/>
      <c r="AO12" s="363"/>
      <c r="AP12" s="363"/>
      <c r="AQ12" s="363"/>
      <c r="AR12" s="363"/>
      <c r="AS12" s="363"/>
      <c r="AT12" s="363"/>
      <c r="AU12" s="363"/>
      <c r="AV12" s="363"/>
      <c r="AW12" s="363"/>
      <c r="AX12" s="363"/>
      <c r="AY12" s="363"/>
      <c r="AZ12" s="363"/>
      <c r="BA12" s="363"/>
      <c r="BB12" s="363"/>
      <c r="BC12" s="364"/>
      <c r="BD12" s="387" t="s">
        <v>326</v>
      </c>
      <c r="BE12" s="387"/>
      <c r="BF12" s="387"/>
      <c r="BG12" s="387"/>
      <c r="BH12" s="387"/>
      <c r="BI12" s="387"/>
      <c r="BJ12" s="326">
        <f>AV11-BJ11</f>
        <v>7200</v>
      </c>
      <c r="BK12" s="326"/>
      <c r="BL12" s="326"/>
      <c r="BM12" s="326"/>
      <c r="BN12" s="326"/>
      <c r="BO12" s="326"/>
      <c r="BP12" s="4"/>
      <c r="BQ12" s="4"/>
      <c r="BR12" s="4"/>
      <c r="BS12" s="4"/>
      <c r="BT12" s="4"/>
      <c r="BU12" s="4"/>
      <c r="BV12" s="4"/>
    </row>
    <row r="13" spans="1:74" ht="20.100000000000001" customHeight="1">
      <c r="A13" s="109"/>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4"/>
      <c r="BQ13" s="4"/>
      <c r="BR13" s="4"/>
      <c r="BS13" s="4"/>
      <c r="BT13" s="4"/>
      <c r="BU13" s="4"/>
      <c r="BV13" s="4"/>
    </row>
    <row r="14" spans="1:74" ht="20.100000000000001" customHeight="1">
      <c r="A14" s="365" t="s">
        <v>327</v>
      </c>
      <c r="B14" s="365"/>
      <c r="C14" s="164" t="s">
        <v>328</v>
      </c>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386"/>
      <c r="AI14" s="366" t="str">
        <f>C14</f>
        <v>拆除暨前期清運工程</v>
      </c>
      <c r="AJ14" s="367"/>
      <c r="AK14" s="367"/>
      <c r="AL14" s="367"/>
      <c r="AM14" s="367"/>
      <c r="AN14" s="367"/>
      <c r="AO14" s="367"/>
      <c r="AP14" s="367"/>
      <c r="AQ14" s="367"/>
      <c r="AR14" s="367"/>
      <c r="AS14" s="367"/>
      <c r="AT14" s="367"/>
      <c r="AU14" s="367"/>
      <c r="AV14" s="371" t="s">
        <v>312</v>
      </c>
      <c r="AW14" s="371"/>
      <c r="AX14" s="371"/>
      <c r="AY14" s="371"/>
      <c r="AZ14" s="371"/>
      <c r="BA14" s="371"/>
      <c r="BB14" s="371"/>
      <c r="BC14" s="372"/>
      <c r="BD14" s="325" t="s">
        <v>313</v>
      </c>
      <c r="BE14" s="325"/>
      <c r="BF14" s="325"/>
      <c r="BG14" s="325"/>
      <c r="BH14" s="325"/>
      <c r="BI14" s="325"/>
      <c r="BJ14" s="325"/>
      <c r="BK14" s="325"/>
      <c r="BL14" s="325"/>
      <c r="BM14" s="325"/>
      <c r="BN14" s="325"/>
      <c r="BO14" s="325"/>
      <c r="BP14" s="4"/>
      <c r="BQ14" s="4"/>
      <c r="BR14" s="4"/>
      <c r="BS14" s="4"/>
      <c r="BT14" s="4"/>
      <c r="BU14" s="4"/>
      <c r="BV14" s="4"/>
    </row>
    <row r="15" spans="1:74" ht="20.100000000000001" customHeight="1">
      <c r="A15" s="109">
        <v>1</v>
      </c>
      <c r="B15" s="109"/>
      <c r="C15" s="125" t="s">
        <v>318</v>
      </c>
      <c r="D15" s="125"/>
      <c r="E15" s="125"/>
      <c r="F15" s="125"/>
      <c r="G15" s="125"/>
      <c r="H15" s="125" t="s">
        <v>329</v>
      </c>
      <c r="I15" s="125"/>
      <c r="J15" s="125"/>
      <c r="K15" s="125"/>
      <c r="L15" s="125"/>
      <c r="M15" s="125"/>
      <c r="N15" s="125"/>
      <c r="O15" s="125"/>
      <c r="P15" s="125" t="s">
        <v>330</v>
      </c>
      <c r="Q15" s="125"/>
      <c r="R15" s="125"/>
      <c r="S15" s="125"/>
      <c r="T15" s="125"/>
      <c r="U15" s="125"/>
      <c r="V15" s="109">
        <f>ROUNDUP(基本資料!T66*基本資料!T67,1)</f>
        <v>80.599999999999994</v>
      </c>
      <c r="W15" s="109"/>
      <c r="X15" s="109"/>
      <c r="Y15" s="109" t="s">
        <v>227</v>
      </c>
      <c r="Z15" s="109"/>
      <c r="AA15" s="125">
        <v>800</v>
      </c>
      <c r="AB15" s="125"/>
      <c r="AC15" s="125"/>
      <c r="AD15" s="125"/>
      <c r="AE15" s="125">
        <f t="shared" ref="AE15:AE28" si="0">V15*AA15</f>
        <v>64479.999999999993</v>
      </c>
      <c r="AF15" s="125"/>
      <c r="AG15" s="125"/>
      <c r="AH15" s="125"/>
      <c r="AI15" s="200" t="str">
        <f t="shared" ref="AI15:AI28" si="1">H15</f>
        <v>局部隔間牆打除</v>
      </c>
      <c r="AJ15" s="200"/>
      <c r="AK15" s="200"/>
      <c r="AL15" s="200"/>
      <c r="AM15" s="200"/>
      <c r="AN15" s="200"/>
      <c r="AO15" s="200"/>
      <c r="AP15" s="200"/>
      <c r="AQ15" s="170">
        <f t="shared" ref="AQ15:AQ28" si="2">V15</f>
        <v>80.599999999999994</v>
      </c>
      <c r="AR15" s="170"/>
      <c r="AS15" s="170"/>
      <c r="AT15" s="170" t="str">
        <f t="shared" ref="AT15:AT28" si="3">Y15</f>
        <v>㎡</v>
      </c>
      <c r="AU15" s="170"/>
      <c r="AV15" s="200">
        <v>700</v>
      </c>
      <c r="AW15" s="200"/>
      <c r="AX15" s="200"/>
      <c r="AY15" s="200"/>
      <c r="AZ15" s="200">
        <f t="shared" ref="AZ15:AZ28" si="4">AQ15*AV15</f>
        <v>56419.999999999993</v>
      </c>
      <c r="BA15" s="200"/>
      <c r="BB15" s="200"/>
      <c r="BC15" s="200"/>
      <c r="BD15" s="311">
        <v>44197</v>
      </c>
      <c r="BE15" s="311"/>
      <c r="BF15" s="311"/>
      <c r="BG15" s="311"/>
      <c r="BH15" s="200" t="s">
        <v>316</v>
      </c>
      <c r="BI15" s="200"/>
      <c r="BJ15" s="200"/>
      <c r="BK15" s="200"/>
      <c r="BL15" s="200">
        <v>0</v>
      </c>
      <c r="BM15" s="200"/>
      <c r="BN15" s="200"/>
      <c r="BO15" s="200"/>
      <c r="BP15" s="4"/>
      <c r="BQ15" s="4"/>
      <c r="BR15" s="4"/>
      <c r="BS15" s="4"/>
      <c r="BT15" s="4"/>
      <c r="BU15" s="4"/>
      <c r="BV15" s="4"/>
    </row>
    <row r="16" spans="1:74" ht="20.100000000000001" customHeight="1">
      <c r="A16" s="109">
        <v>2</v>
      </c>
      <c r="B16" s="109"/>
      <c r="C16" s="125" t="s">
        <v>318</v>
      </c>
      <c r="D16" s="125"/>
      <c r="E16" s="125"/>
      <c r="F16" s="125"/>
      <c r="G16" s="125"/>
      <c r="H16" s="125" t="s">
        <v>331</v>
      </c>
      <c r="I16" s="125"/>
      <c r="J16" s="125"/>
      <c r="K16" s="125"/>
      <c r="L16" s="125"/>
      <c r="M16" s="125"/>
      <c r="N16" s="125"/>
      <c r="O16" s="125"/>
      <c r="P16" s="125" t="s">
        <v>332</v>
      </c>
      <c r="Q16" s="125"/>
      <c r="R16" s="125"/>
      <c r="S16" s="125"/>
      <c r="T16" s="125"/>
      <c r="U16" s="125"/>
      <c r="V16" s="109">
        <f>基本資料!I73</f>
        <v>249.40000000000003</v>
      </c>
      <c r="W16" s="109"/>
      <c r="X16" s="109"/>
      <c r="Y16" s="109" t="s">
        <v>227</v>
      </c>
      <c r="Z16" s="109"/>
      <c r="AA16" s="125">
        <v>400</v>
      </c>
      <c r="AB16" s="125"/>
      <c r="AC16" s="125"/>
      <c r="AD16" s="125"/>
      <c r="AE16" s="125">
        <f t="shared" si="0"/>
        <v>99760.000000000015</v>
      </c>
      <c r="AF16" s="125"/>
      <c r="AG16" s="125"/>
      <c r="AH16" s="125"/>
      <c r="AI16" s="200" t="str">
        <f t="shared" si="1"/>
        <v>地坪打鑿見底</v>
      </c>
      <c r="AJ16" s="200"/>
      <c r="AK16" s="200"/>
      <c r="AL16" s="200"/>
      <c r="AM16" s="200"/>
      <c r="AN16" s="200"/>
      <c r="AO16" s="200"/>
      <c r="AP16" s="200"/>
      <c r="AQ16" s="170">
        <f t="shared" si="2"/>
        <v>249.40000000000003</v>
      </c>
      <c r="AR16" s="170"/>
      <c r="AS16" s="170"/>
      <c r="AT16" s="170" t="str">
        <f t="shared" si="3"/>
        <v>㎡</v>
      </c>
      <c r="AU16" s="170"/>
      <c r="AV16" s="200">
        <v>350</v>
      </c>
      <c r="AW16" s="200"/>
      <c r="AX16" s="200"/>
      <c r="AY16" s="200"/>
      <c r="AZ16" s="200">
        <f t="shared" si="4"/>
        <v>87290.000000000015</v>
      </c>
      <c r="BA16" s="200"/>
      <c r="BB16" s="200"/>
      <c r="BC16" s="200"/>
      <c r="BD16" s="311"/>
      <c r="BE16" s="311"/>
      <c r="BF16" s="311"/>
      <c r="BG16" s="311"/>
      <c r="BH16" s="200"/>
      <c r="BI16" s="200"/>
      <c r="BJ16" s="200"/>
      <c r="BK16" s="200"/>
      <c r="BL16" s="200">
        <v>0</v>
      </c>
      <c r="BM16" s="200"/>
      <c r="BN16" s="200"/>
      <c r="BO16" s="200"/>
      <c r="BP16" s="4"/>
      <c r="BQ16" s="4"/>
      <c r="BR16" s="4"/>
      <c r="BS16" s="4"/>
      <c r="BT16" s="4"/>
      <c r="BU16" s="4"/>
      <c r="BV16" s="4"/>
    </row>
    <row r="17" spans="1:74" ht="20.100000000000001" customHeight="1">
      <c r="A17" s="109">
        <v>3</v>
      </c>
      <c r="B17" s="109"/>
      <c r="C17" s="125" t="s">
        <v>318</v>
      </c>
      <c r="D17" s="125"/>
      <c r="E17" s="125"/>
      <c r="F17" s="125"/>
      <c r="G17" s="125"/>
      <c r="H17" s="125" t="s">
        <v>333</v>
      </c>
      <c r="I17" s="125"/>
      <c r="J17" s="125"/>
      <c r="K17" s="125"/>
      <c r="L17" s="125"/>
      <c r="M17" s="125"/>
      <c r="N17" s="125"/>
      <c r="O17" s="125"/>
      <c r="P17" s="125" t="s">
        <v>332</v>
      </c>
      <c r="Q17" s="125"/>
      <c r="R17" s="125"/>
      <c r="S17" s="125"/>
      <c r="T17" s="125"/>
      <c r="U17" s="125"/>
      <c r="V17" s="109">
        <f>基本資料!F73</f>
        <v>26.799999999999997</v>
      </c>
      <c r="W17" s="109"/>
      <c r="X17" s="109"/>
      <c r="Y17" s="109" t="s">
        <v>227</v>
      </c>
      <c r="Z17" s="109"/>
      <c r="AA17" s="125">
        <v>400</v>
      </c>
      <c r="AB17" s="125"/>
      <c r="AC17" s="125"/>
      <c r="AD17" s="125"/>
      <c r="AE17" s="125">
        <f t="shared" si="0"/>
        <v>10719.999999999998</v>
      </c>
      <c r="AF17" s="125"/>
      <c r="AG17" s="125"/>
      <c r="AH17" s="125"/>
      <c r="AI17" s="200" t="str">
        <f t="shared" si="1"/>
        <v>牆面打鑿見底</v>
      </c>
      <c r="AJ17" s="200"/>
      <c r="AK17" s="200"/>
      <c r="AL17" s="200"/>
      <c r="AM17" s="200"/>
      <c r="AN17" s="200"/>
      <c r="AO17" s="200"/>
      <c r="AP17" s="200"/>
      <c r="AQ17" s="170">
        <f t="shared" si="2"/>
        <v>26.799999999999997</v>
      </c>
      <c r="AR17" s="170"/>
      <c r="AS17" s="170"/>
      <c r="AT17" s="170" t="str">
        <f t="shared" si="3"/>
        <v>㎡</v>
      </c>
      <c r="AU17" s="170"/>
      <c r="AV17" s="200">
        <v>350</v>
      </c>
      <c r="AW17" s="200"/>
      <c r="AX17" s="200"/>
      <c r="AY17" s="200"/>
      <c r="AZ17" s="200">
        <f t="shared" si="4"/>
        <v>9379.9999999999982</v>
      </c>
      <c r="BA17" s="200"/>
      <c r="BB17" s="200"/>
      <c r="BC17" s="200"/>
      <c r="BD17" s="311"/>
      <c r="BE17" s="311"/>
      <c r="BF17" s="311"/>
      <c r="BG17" s="311"/>
      <c r="BH17" s="200"/>
      <c r="BI17" s="200"/>
      <c r="BJ17" s="200"/>
      <c r="BK17" s="200"/>
      <c r="BL17" s="200">
        <v>0</v>
      </c>
      <c r="BM17" s="200"/>
      <c r="BN17" s="200"/>
      <c r="BO17" s="200"/>
      <c r="BP17" s="4"/>
      <c r="BQ17" s="4"/>
      <c r="BR17" s="4"/>
      <c r="BS17" s="4"/>
      <c r="BT17" s="4"/>
      <c r="BU17" s="4"/>
      <c r="BV17" s="4"/>
    </row>
    <row r="18" spans="1:74" ht="20.100000000000001" customHeight="1">
      <c r="A18" s="109">
        <v>4</v>
      </c>
      <c r="B18" s="109"/>
      <c r="C18" s="125" t="s">
        <v>318</v>
      </c>
      <c r="D18" s="125"/>
      <c r="E18" s="125"/>
      <c r="F18" s="125"/>
      <c r="G18" s="125"/>
      <c r="H18" s="125" t="s">
        <v>334</v>
      </c>
      <c r="I18" s="125"/>
      <c r="J18" s="125"/>
      <c r="K18" s="125"/>
      <c r="L18" s="125"/>
      <c r="M18" s="125"/>
      <c r="N18" s="125"/>
      <c r="O18" s="125"/>
      <c r="P18" s="125" t="s">
        <v>335</v>
      </c>
      <c r="Q18" s="125"/>
      <c r="R18" s="125"/>
      <c r="S18" s="125"/>
      <c r="T18" s="125"/>
      <c r="U18" s="125"/>
      <c r="V18" s="109">
        <v>1</v>
      </c>
      <c r="W18" s="109"/>
      <c r="X18" s="109"/>
      <c r="Y18" s="109" t="s">
        <v>315</v>
      </c>
      <c r="Z18" s="109"/>
      <c r="AA18" s="125">
        <v>25000</v>
      </c>
      <c r="AB18" s="125"/>
      <c r="AC18" s="125"/>
      <c r="AD18" s="125"/>
      <c r="AE18" s="125">
        <f t="shared" si="0"/>
        <v>25000</v>
      </c>
      <c r="AF18" s="125"/>
      <c r="AG18" s="125"/>
      <c r="AH18" s="125"/>
      <c r="AI18" s="200" t="str">
        <f t="shared" si="1"/>
        <v>原有鋼鋁門窗拆除</v>
      </c>
      <c r="AJ18" s="200"/>
      <c r="AK18" s="200"/>
      <c r="AL18" s="200"/>
      <c r="AM18" s="200"/>
      <c r="AN18" s="200"/>
      <c r="AO18" s="200"/>
      <c r="AP18" s="200"/>
      <c r="AQ18" s="170">
        <f t="shared" si="2"/>
        <v>1</v>
      </c>
      <c r="AR18" s="170"/>
      <c r="AS18" s="170"/>
      <c r="AT18" s="170" t="str">
        <f t="shared" si="3"/>
        <v>式</v>
      </c>
      <c r="AU18" s="170"/>
      <c r="AV18" s="200">
        <f>AA18*0.8</f>
        <v>20000</v>
      </c>
      <c r="AW18" s="200"/>
      <c r="AX18" s="200"/>
      <c r="AY18" s="200"/>
      <c r="AZ18" s="200">
        <f t="shared" si="4"/>
        <v>20000</v>
      </c>
      <c r="BA18" s="200"/>
      <c r="BB18" s="200"/>
      <c r="BC18" s="200"/>
      <c r="BD18" s="311"/>
      <c r="BE18" s="311"/>
      <c r="BF18" s="311"/>
      <c r="BG18" s="311"/>
      <c r="BH18" s="200"/>
      <c r="BI18" s="200"/>
      <c r="BJ18" s="200"/>
      <c r="BK18" s="200"/>
      <c r="BL18" s="200">
        <v>0</v>
      </c>
      <c r="BM18" s="200"/>
      <c r="BN18" s="200"/>
      <c r="BO18" s="200"/>
      <c r="BP18" s="4"/>
      <c r="BQ18" s="4"/>
      <c r="BR18" s="4"/>
      <c r="BS18" s="4"/>
      <c r="BT18" s="4"/>
      <c r="BU18" s="4"/>
      <c r="BV18" s="4"/>
    </row>
    <row r="19" spans="1:74" ht="20.100000000000001" customHeight="1">
      <c r="A19" s="109">
        <v>5</v>
      </c>
      <c r="B19" s="109"/>
      <c r="C19" s="125" t="s">
        <v>318</v>
      </c>
      <c r="D19" s="125"/>
      <c r="E19" s="125"/>
      <c r="F19" s="125"/>
      <c r="G19" s="125"/>
      <c r="H19" s="125" t="s">
        <v>1892</v>
      </c>
      <c r="I19" s="125"/>
      <c r="J19" s="125"/>
      <c r="K19" s="125"/>
      <c r="L19" s="125"/>
      <c r="M19" s="125"/>
      <c r="N19" s="125"/>
      <c r="O19" s="125"/>
      <c r="P19" s="125" t="s">
        <v>336</v>
      </c>
      <c r="Q19" s="125"/>
      <c r="R19" s="125"/>
      <c r="S19" s="125"/>
      <c r="T19" s="125"/>
      <c r="U19" s="125"/>
      <c r="V19" s="109">
        <v>2</v>
      </c>
      <c r="W19" s="109"/>
      <c r="X19" s="109"/>
      <c r="Y19" s="109" t="s">
        <v>315</v>
      </c>
      <c r="Z19" s="109"/>
      <c r="AA19" s="125">
        <v>1000</v>
      </c>
      <c r="AB19" s="125"/>
      <c r="AC19" s="125"/>
      <c r="AD19" s="125"/>
      <c r="AE19" s="125">
        <f t="shared" si="0"/>
        <v>2000</v>
      </c>
      <c r="AF19" s="125"/>
      <c r="AG19" s="125"/>
      <c r="AH19" s="125"/>
      <c r="AI19" s="200" t="str">
        <f t="shared" si="1"/>
        <v>落地窗拆除後遮蓋包覆</v>
      </c>
      <c r="AJ19" s="200"/>
      <c r="AK19" s="200"/>
      <c r="AL19" s="200"/>
      <c r="AM19" s="200"/>
      <c r="AN19" s="200"/>
      <c r="AO19" s="200"/>
      <c r="AP19" s="200"/>
      <c r="AQ19" s="170">
        <f t="shared" si="2"/>
        <v>2</v>
      </c>
      <c r="AR19" s="170"/>
      <c r="AS19" s="170"/>
      <c r="AT19" s="170" t="str">
        <f t="shared" si="3"/>
        <v>式</v>
      </c>
      <c r="AU19" s="170"/>
      <c r="AV19" s="200">
        <f>AA19*0.8</f>
        <v>800</v>
      </c>
      <c r="AW19" s="200"/>
      <c r="AX19" s="200"/>
      <c r="AY19" s="200"/>
      <c r="AZ19" s="200">
        <f t="shared" si="4"/>
        <v>1600</v>
      </c>
      <c r="BA19" s="200"/>
      <c r="BB19" s="200"/>
      <c r="BC19" s="200"/>
      <c r="BD19" s="311"/>
      <c r="BE19" s="311"/>
      <c r="BF19" s="311"/>
      <c r="BG19" s="311"/>
      <c r="BH19" s="200"/>
      <c r="BI19" s="200"/>
      <c r="BJ19" s="200"/>
      <c r="BK19" s="200"/>
      <c r="BL19" s="200">
        <v>0</v>
      </c>
      <c r="BM19" s="200"/>
      <c r="BN19" s="200"/>
      <c r="BO19" s="200"/>
      <c r="BP19" s="4"/>
      <c r="BQ19" s="4"/>
      <c r="BR19" s="4"/>
      <c r="BS19" s="4"/>
      <c r="BT19" s="4"/>
      <c r="BU19" s="4"/>
      <c r="BV19" s="4"/>
    </row>
    <row r="20" spans="1:74" ht="20.100000000000001" customHeight="1">
      <c r="A20" s="109">
        <v>6</v>
      </c>
      <c r="B20" s="109"/>
      <c r="C20" s="125" t="s">
        <v>318</v>
      </c>
      <c r="D20" s="125"/>
      <c r="E20" s="125"/>
      <c r="F20" s="125"/>
      <c r="G20" s="125"/>
      <c r="H20" s="125" t="s">
        <v>1893</v>
      </c>
      <c r="I20" s="125"/>
      <c r="J20" s="125"/>
      <c r="K20" s="125"/>
      <c r="L20" s="125"/>
      <c r="M20" s="125"/>
      <c r="N20" s="125"/>
      <c r="O20" s="125"/>
      <c r="P20" s="125" t="s">
        <v>337</v>
      </c>
      <c r="Q20" s="125"/>
      <c r="R20" s="125"/>
      <c r="S20" s="125"/>
      <c r="T20" s="125"/>
      <c r="U20" s="125"/>
      <c r="V20" s="109">
        <v>1</v>
      </c>
      <c r="W20" s="109"/>
      <c r="X20" s="109"/>
      <c r="Y20" s="109" t="s">
        <v>315</v>
      </c>
      <c r="Z20" s="109"/>
      <c r="AA20" s="125">
        <v>5000</v>
      </c>
      <c r="AB20" s="125"/>
      <c r="AC20" s="125"/>
      <c r="AD20" s="125"/>
      <c r="AE20" s="125">
        <f t="shared" si="0"/>
        <v>5000</v>
      </c>
      <c r="AF20" s="125"/>
      <c r="AG20" s="125"/>
      <c r="AH20" s="125"/>
      <c r="AI20" s="200" t="str">
        <f t="shared" si="1"/>
        <v>木作天花門片隔間拆除</v>
      </c>
      <c r="AJ20" s="200"/>
      <c r="AK20" s="200"/>
      <c r="AL20" s="200"/>
      <c r="AM20" s="200"/>
      <c r="AN20" s="200"/>
      <c r="AO20" s="200"/>
      <c r="AP20" s="200"/>
      <c r="AQ20" s="170">
        <f t="shared" si="2"/>
        <v>1</v>
      </c>
      <c r="AR20" s="170"/>
      <c r="AS20" s="170"/>
      <c r="AT20" s="170" t="str">
        <f t="shared" si="3"/>
        <v>式</v>
      </c>
      <c r="AU20" s="170"/>
      <c r="AV20" s="200">
        <f>AA20*0.8</f>
        <v>4000</v>
      </c>
      <c r="AW20" s="200"/>
      <c r="AX20" s="200"/>
      <c r="AY20" s="200"/>
      <c r="AZ20" s="200">
        <f t="shared" si="4"/>
        <v>4000</v>
      </c>
      <c r="BA20" s="200"/>
      <c r="BB20" s="200"/>
      <c r="BC20" s="200"/>
      <c r="BD20" s="311"/>
      <c r="BE20" s="311"/>
      <c r="BF20" s="311"/>
      <c r="BG20" s="311"/>
      <c r="BH20" s="200"/>
      <c r="BI20" s="200"/>
      <c r="BJ20" s="200"/>
      <c r="BK20" s="200"/>
      <c r="BL20" s="200">
        <v>0</v>
      </c>
      <c r="BM20" s="200"/>
      <c r="BN20" s="200"/>
      <c r="BO20" s="200"/>
      <c r="BP20" s="4"/>
      <c r="BQ20" s="4"/>
      <c r="BR20" s="4"/>
      <c r="BS20" s="4"/>
      <c r="BT20" s="4"/>
      <c r="BU20" s="4"/>
      <c r="BV20" s="4"/>
    </row>
    <row r="21" spans="1:74" ht="20.100000000000001" customHeight="1">
      <c r="A21" s="109">
        <v>7</v>
      </c>
      <c r="B21" s="109"/>
      <c r="C21" s="125" t="s">
        <v>318</v>
      </c>
      <c r="D21" s="125"/>
      <c r="E21" s="125"/>
      <c r="F21" s="125"/>
      <c r="G21" s="125"/>
      <c r="H21" s="125" t="s">
        <v>1894</v>
      </c>
      <c r="I21" s="125"/>
      <c r="J21" s="125"/>
      <c r="K21" s="125"/>
      <c r="L21" s="125"/>
      <c r="M21" s="125"/>
      <c r="N21" s="125"/>
      <c r="O21" s="125"/>
      <c r="P21" s="125" t="s">
        <v>337</v>
      </c>
      <c r="Q21" s="125"/>
      <c r="R21" s="125"/>
      <c r="S21" s="125"/>
      <c r="T21" s="125"/>
      <c r="U21" s="125"/>
      <c r="V21" s="109">
        <v>1</v>
      </c>
      <c r="W21" s="109"/>
      <c r="X21" s="109"/>
      <c r="Y21" s="109" t="s">
        <v>315</v>
      </c>
      <c r="Z21" s="109"/>
      <c r="AA21" s="125">
        <v>6000</v>
      </c>
      <c r="AB21" s="125"/>
      <c r="AC21" s="125"/>
      <c r="AD21" s="125"/>
      <c r="AE21" s="125">
        <f t="shared" si="0"/>
        <v>6000</v>
      </c>
      <c r="AF21" s="125"/>
      <c r="AG21" s="125"/>
      <c r="AH21" s="125"/>
      <c r="AI21" s="200" t="str">
        <f t="shared" si="1"/>
        <v>木作裝潢櫥櫃壁板拆除</v>
      </c>
      <c r="AJ21" s="200"/>
      <c r="AK21" s="200"/>
      <c r="AL21" s="200"/>
      <c r="AM21" s="200"/>
      <c r="AN21" s="200"/>
      <c r="AO21" s="200"/>
      <c r="AP21" s="200"/>
      <c r="AQ21" s="170">
        <f t="shared" si="2"/>
        <v>1</v>
      </c>
      <c r="AR21" s="170"/>
      <c r="AS21" s="170"/>
      <c r="AT21" s="170" t="str">
        <f t="shared" si="3"/>
        <v>式</v>
      </c>
      <c r="AU21" s="170"/>
      <c r="AV21" s="200">
        <f>AA21*0.8</f>
        <v>4800</v>
      </c>
      <c r="AW21" s="200"/>
      <c r="AX21" s="200"/>
      <c r="AY21" s="200"/>
      <c r="AZ21" s="200">
        <f t="shared" si="4"/>
        <v>4800</v>
      </c>
      <c r="BA21" s="200"/>
      <c r="BB21" s="200"/>
      <c r="BC21" s="200"/>
      <c r="BD21" s="311"/>
      <c r="BE21" s="311"/>
      <c r="BF21" s="311"/>
      <c r="BG21" s="311"/>
      <c r="BH21" s="200"/>
      <c r="BI21" s="200"/>
      <c r="BJ21" s="200"/>
      <c r="BK21" s="200"/>
      <c r="BL21" s="200">
        <v>0</v>
      </c>
      <c r="BM21" s="200"/>
      <c r="BN21" s="200"/>
      <c r="BO21" s="200"/>
      <c r="BP21" s="4"/>
      <c r="BQ21" s="4"/>
      <c r="BR21" s="4"/>
      <c r="BS21" s="4"/>
      <c r="BT21" s="4"/>
      <c r="BU21" s="4"/>
      <c r="BV21" s="4"/>
    </row>
    <row r="22" spans="1:74" ht="20.100000000000001" customHeight="1">
      <c r="A22" s="109">
        <v>8</v>
      </c>
      <c r="B22" s="109"/>
      <c r="C22" s="125" t="s">
        <v>318</v>
      </c>
      <c r="D22" s="125"/>
      <c r="E22" s="125"/>
      <c r="F22" s="125"/>
      <c r="G22" s="125"/>
      <c r="H22" s="125" t="s">
        <v>338</v>
      </c>
      <c r="I22" s="125"/>
      <c r="J22" s="125"/>
      <c r="K22" s="125"/>
      <c r="L22" s="125"/>
      <c r="M22" s="125"/>
      <c r="N22" s="125"/>
      <c r="O22" s="125"/>
      <c r="P22" s="125" t="s">
        <v>337</v>
      </c>
      <c r="Q22" s="125"/>
      <c r="R22" s="125"/>
      <c r="S22" s="125"/>
      <c r="T22" s="125"/>
      <c r="U22" s="125"/>
      <c r="V22" s="109">
        <v>1</v>
      </c>
      <c r="W22" s="109"/>
      <c r="X22" s="109"/>
      <c r="Y22" s="109" t="s">
        <v>315</v>
      </c>
      <c r="Z22" s="109"/>
      <c r="AA22" s="125">
        <v>2000</v>
      </c>
      <c r="AB22" s="125"/>
      <c r="AC22" s="125"/>
      <c r="AD22" s="125"/>
      <c r="AE22" s="125">
        <f t="shared" si="0"/>
        <v>2000</v>
      </c>
      <c r="AF22" s="125"/>
      <c r="AG22" s="125"/>
      <c r="AH22" s="125"/>
      <c r="AI22" s="200" t="str">
        <f t="shared" si="1"/>
        <v>廚具衛生設備拆除</v>
      </c>
      <c r="AJ22" s="200"/>
      <c r="AK22" s="200"/>
      <c r="AL22" s="200"/>
      <c r="AM22" s="200"/>
      <c r="AN22" s="200"/>
      <c r="AO22" s="200"/>
      <c r="AP22" s="200"/>
      <c r="AQ22" s="170">
        <f t="shared" si="2"/>
        <v>1</v>
      </c>
      <c r="AR22" s="170"/>
      <c r="AS22" s="170"/>
      <c r="AT22" s="170" t="str">
        <f t="shared" si="3"/>
        <v>式</v>
      </c>
      <c r="AU22" s="170"/>
      <c r="AV22" s="200">
        <v>1600</v>
      </c>
      <c r="AW22" s="200"/>
      <c r="AX22" s="200"/>
      <c r="AY22" s="200"/>
      <c r="AZ22" s="200">
        <f t="shared" si="4"/>
        <v>1600</v>
      </c>
      <c r="BA22" s="200"/>
      <c r="BB22" s="200"/>
      <c r="BC22" s="200"/>
      <c r="BD22" s="311"/>
      <c r="BE22" s="311"/>
      <c r="BF22" s="311"/>
      <c r="BG22" s="311"/>
      <c r="BH22" s="200"/>
      <c r="BI22" s="200"/>
      <c r="BJ22" s="200"/>
      <c r="BK22" s="200"/>
      <c r="BL22" s="200">
        <v>0</v>
      </c>
      <c r="BM22" s="200"/>
      <c r="BN22" s="200"/>
      <c r="BO22" s="200"/>
      <c r="BP22" s="4"/>
      <c r="BQ22" s="4"/>
      <c r="BR22" s="4"/>
      <c r="BS22" s="4"/>
      <c r="BT22" s="4"/>
      <c r="BU22" s="4"/>
      <c r="BV22" s="4"/>
    </row>
    <row r="23" spans="1:74" ht="20.100000000000001" customHeight="1">
      <c r="A23" s="109">
        <v>9</v>
      </c>
      <c r="B23" s="109"/>
      <c r="C23" s="125" t="s">
        <v>318</v>
      </c>
      <c r="D23" s="125"/>
      <c r="E23" s="125"/>
      <c r="F23" s="125"/>
      <c r="G23" s="125"/>
      <c r="H23" s="125" t="s">
        <v>1896</v>
      </c>
      <c r="I23" s="125"/>
      <c r="J23" s="125"/>
      <c r="K23" s="125"/>
      <c r="L23" s="125"/>
      <c r="M23" s="125"/>
      <c r="N23" s="125"/>
      <c r="O23" s="125"/>
      <c r="P23" s="125"/>
      <c r="Q23" s="125"/>
      <c r="R23" s="125"/>
      <c r="S23" s="125"/>
      <c r="T23" s="125"/>
      <c r="U23" s="125"/>
      <c r="V23" s="109">
        <v>1</v>
      </c>
      <c r="W23" s="109"/>
      <c r="X23" s="109"/>
      <c r="Y23" s="109" t="s">
        <v>315</v>
      </c>
      <c r="Z23" s="109"/>
      <c r="AA23" s="125">
        <v>20000</v>
      </c>
      <c r="AB23" s="125"/>
      <c r="AC23" s="125"/>
      <c r="AD23" s="125"/>
      <c r="AE23" s="125">
        <f>V23*AA23</f>
        <v>20000</v>
      </c>
      <c r="AF23" s="125"/>
      <c r="AG23" s="125"/>
      <c r="AH23" s="125"/>
      <c r="AI23" s="200" t="str">
        <f>H23</f>
        <v>頂樓露台舊管線廢除</v>
      </c>
      <c r="AJ23" s="200"/>
      <c r="AK23" s="200"/>
      <c r="AL23" s="200"/>
      <c r="AM23" s="200"/>
      <c r="AN23" s="200"/>
      <c r="AO23" s="200"/>
      <c r="AP23" s="200"/>
      <c r="AQ23" s="170">
        <f>V23</f>
        <v>1</v>
      </c>
      <c r="AR23" s="170"/>
      <c r="AS23" s="170"/>
      <c r="AT23" s="170" t="str">
        <f>Y23</f>
        <v>式</v>
      </c>
      <c r="AU23" s="170"/>
      <c r="AV23" s="200">
        <v>16500</v>
      </c>
      <c r="AW23" s="200"/>
      <c r="AX23" s="200"/>
      <c r="AY23" s="200"/>
      <c r="AZ23" s="200">
        <f>AQ23*AV23</f>
        <v>16500</v>
      </c>
      <c r="BA23" s="200"/>
      <c r="BB23" s="200"/>
      <c r="BC23" s="200"/>
      <c r="BD23" s="311"/>
      <c r="BE23" s="311"/>
      <c r="BF23" s="311"/>
      <c r="BG23" s="311"/>
      <c r="BH23" s="200"/>
      <c r="BI23" s="200"/>
      <c r="BJ23" s="200"/>
      <c r="BK23" s="200"/>
      <c r="BL23" s="200">
        <v>0</v>
      </c>
      <c r="BM23" s="200"/>
      <c r="BN23" s="200"/>
      <c r="BO23" s="200"/>
      <c r="BP23" s="4"/>
      <c r="BQ23" s="4"/>
      <c r="BR23" s="4"/>
      <c r="BS23" s="4"/>
      <c r="BT23" s="4"/>
      <c r="BU23" s="4"/>
      <c r="BV23" s="4"/>
    </row>
    <row r="24" spans="1:74" ht="20.100000000000001" customHeight="1">
      <c r="A24" s="109">
        <v>10</v>
      </c>
      <c r="B24" s="109"/>
      <c r="C24" s="125" t="s">
        <v>318</v>
      </c>
      <c r="D24" s="125"/>
      <c r="E24" s="125"/>
      <c r="F24" s="125"/>
      <c r="G24" s="125"/>
      <c r="H24" s="125" t="s">
        <v>1895</v>
      </c>
      <c r="I24" s="125"/>
      <c r="J24" s="125"/>
      <c r="K24" s="125"/>
      <c r="L24" s="125"/>
      <c r="M24" s="125"/>
      <c r="N24" s="125"/>
      <c r="O24" s="125"/>
      <c r="P24" s="125" t="s">
        <v>1394</v>
      </c>
      <c r="Q24" s="125"/>
      <c r="R24" s="125"/>
      <c r="S24" s="125"/>
      <c r="T24" s="125"/>
      <c r="U24" s="125"/>
      <c r="V24" s="109">
        <v>1</v>
      </c>
      <c r="W24" s="109"/>
      <c r="X24" s="109"/>
      <c r="Y24" s="109" t="s">
        <v>315</v>
      </c>
      <c r="Z24" s="109"/>
      <c r="AA24" s="125">
        <v>10000</v>
      </c>
      <c r="AB24" s="125"/>
      <c r="AC24" s="125"/>
      <c r="AD24" s="125"/>
      <c r="AE24" s="125">
        <f t="shared" si="0"/>
        <v>10000</v>
      </c>
      <c r="AF24" s="125"/>
      <c r="AG24" s="125"/>
      <c r="AH24" s="125"/>
      <c r="AI24" s="200" t="str">
        <f t="shared" si="1"/>
        <v>牆面壁紙局部清除</v>
      </c>
      <c r="AJ24" s="200"/>
      <c r="AK24" s="200"/>
      <c r="AL24" s="200"/>
      <c r="AM24" s="200"/>
      <c r="AN24" s="200"/>
      <c r="AO24" s="200"/>
      <c r="AP24" s="200"/>
      <c r="AQ24" s="170">
        <f t="shared" si="2"/>
        <v>1</v>
      </c>
      <c r="AR24" s="170"/>
      <c r="AS24" s="170"/>
      <c r="AT24" s="170" t="str">
        <f t="shared" si="3"/>
        <v>式</v>
      </c>
      <c r="AU24" s="170"/>
      <c r="AV24" s="200">
        <f>AA24*0.8</f>
        <v>8000</v>
      </c>
      <c r="AW24" s="200"/>
      <c r="AX24" s="200"/>
      <c r="AY24" s="200"/>
      <c r="AZ24" s="200">
        <f t="shared" si="4"/>
        <v>8000</v>
      </c>
      <c r="BA24" s="200"/>
      <c r="BB24" s="200"/>
      <c r="BC24" s="200"/>
      <c r="BD24" s="311"/>
      <c r="BE24" s="311"/>
      <c r="BF24" s="311"/>
      <c r="BG24" s="311"/>
      <c r="BH24" s="200"/>
      <c r="BI24" s="200"/>
      <c r="BJ24" s="200"/>
      <c r="BK24" s="200"/>
      <c r="BL24" s="200">
        <v>0</v>
      </c>
      <c r="BM24" s="200"/>
      <c r="BN24" s="200"/>
      <c r="BO24" s="200"/>
      <c r="BP24" s="4"/>
      <c r="BQ24" s="4"/>
      <c r="BR24" s="4"/>
      <c r="BS24" s="4"/>
      <c r="BT24" s="4"/>
      <c r="BU24" s="4"/>
      <c r="BV24" s="4"/>
    </row>
    <row r="25" spans="1:74" ht="20.100000000000001" customHeight="1">
      <c r="A25" s="109">
        <v>11</v>
      </c>
      <c r="B25" s="109"/>
      <c r="C25" s="125" t="s">
        <v>318</v>
      </c>
      <c r="D25" s="125"/>
      <c r="E25" s="125"/>
      <c r="F25" s="125"/>
      <c r="G25" s="125"/>
      <c r="H25" s="125" t="s">
        <v>339</v>
      </c>
      <c r="I25" s="125"/>
      <c r="J25" s="125"/>
      <c r="K25" s="125"/>
      <c r="L25" s="125"/>
      <c r="M25" s="125"/>
      <c r="N25" s="125"/>
      <c r="O25" s="125"/>
      <c r="P25" s="125" t="s">
        <v>340</v>
      </c>
      <c r="Q25" s="125"/>
      <c r="R25" s="125"/>
      <c r="S25" s="125"/>
      <c r="T25" s="125"/>
      <c r="U25" s="125"/>
      <c r="V25" s="109">
        <f>基本資料!T70+基本資料!AE67</f>
        <v>18</v>
      </c>
      <c r="W25" s="109"/>
      <c r="X25" s="109"/>
      <c r="Y25" s="109" t="s">
        <v>341</v>
      </c>
      <c r="Z25" s="109"/>
      <c r="AA25" s="125">
        <v>10000</v>
      </c>
      <c r="AB25" s="125"/>
      <c r="AC25" s="125"/>
      <c r="AD25" s="125"/>
      <c r="AE25" s="125">
        <f t="shared" si="0"/>
        <v>180000</v>
      </c>
      <c r="AF25" s="125"/>
      <c r="AG25" s="125"/>
      <c r="AH25" s="125"/>
      <c r="AI25" s="200" t="str">
        <f t="shared" si="1"/>
        <v>拆除水泥廢棄物清除</v>
      </c>
      <c r="AJ25" s="200"/>
      <c r="AK25" s="200"/>
      <c r="AL25" s="200"/>
      <c r="AM25" s="200"/>
      <c r="AN25" s="200"/>
      <c r="AO25" s="200"/>
      <c r="AP25" s="200"/>
      <c r="AQ25" s="170">
        <f t="shared" si="2"/>
        <v>18</v>
      </c>
      <c r="AR25" s="170"/>
      <c r="AS25" s="170"/>
      <c r="AT25" s="170" t="str">
        <f t="shared" si="3"/>
        <v>車</v>
      </c>
      <c r="AU25" s="170"/>
      <c r="AV25" s="200">
        <v>8500</v>
      </c>
      <c r="AW25" s="200"/>
      <c r="AX25" s="200"/>
      <c r="AY25" s="200"/>
      <c r="AZ25" s="200">
        <f t="shared" si="4"/>
        <v>153000</v>
      </c>
      <c r="BA25" s="200"/>
      <c r="BB25" s="200"/>
      <c r="BC25" s="200"/>
      <c r="BD25" s="311"/>
      <c r="BE25" s="311"/>
      <c r="BF25" s="311"/>
      <c r="BG25" s="311"/>
      <c r="BH25" s="200"/>
      <c r="BI25" s="200"/>
      <c r="BJ25" s="200"/>
      <c r="BK25" s="200"/>
      <c r="BL25" s="200">
        <v>0</v>
      </c>
      <c r="BM25" s="200"/>
      <c r="BN25" s="200"/>
      <c r="BO25" s="200"/>
      <c r="BP25" s="4"/>
      <c r="BQ25" s="4"/>
      <c r="BR25" s="4"/>
      <c r="BS25" s="4"/>
      <c r="BT25" s="4"/>
      <c r="BU25" s="4"/>
      <c r="BV25" s="4"/>
    </row>
    <row r="26" spans="1:74" ht="20.100000000000001" customHeight="1">
      <c r="A26" s="109">
        <v>12</v>
      </c>
      <c r="B26" s="109"/>
      <c r="C26" s="125" t="s">
        <v>318</v>
      </c>
      <c r="D26" s="125"/>
      <c r="E26" s="125"/>
      <c r="F26" s="125"/>
      <c r="G26" s="125"/>
      <c r="H26" s="125" t="s">
        <v>342</v>
      </c>
      <c r="I26" s="125"/>
      <c r="J26" s="125"/>
      <c r="K26" s="125"/>
      <c r="L26" s="125"/>
      <c r="M26" s="125"/>
      <c r="N26" s="125"/>
      <c r="O26" s="125"/>
      <c r="P26" s="125" t="s">
        <v>340</v>
      </c>
      <c r="Q26" s="125"/>
      <c r="R26" s="125"/>
      <c r="S26" s="125"/>
      <c r="T26" s="125"/>
      <c r="U26" s="125"/>
      <c r="V26" s="109">
        <f>基本資料!AE69</f>
        <v>4</v>
      </c>
      <c r="W26" s="109"/>
      <c r="X26" s="109"/>
      <c r="Y26" s="109" t="s">
        <v>341</v>
      </c>
      <c r="Z26" s="109"/>
      <c r="AA26" s="125">
        <v>10500</v>
      </c>
      <c r="AB26" s="125"/>
      <c r="AC26" s="125"/>
      <c r="AD26" s="125"/>
      <c r="AE26" s="125">
        <f t="shared" si="0"/>
        <v>42000</v>
      </c>
      <c r="AF26" s="125"/>
      <c r="AG26" s="125"/>
      <c r="AH26" s="125"/>
      <c r="AI26" s="200" t="str">
        <f t="shared" si="1"/>
        <v>拆除雜項廢棄物清除</v>
      </c>
      <c r="AJ26" s="200"/>
      <c r="AK26" s="200"/>
      <c r="AL26" s="200"/>
      <c r="AM26" s="200"/>
      <c r="AN26" s="200"/>
      <c r="AO26" s="200"/>
      <c r="AP26" s="200"/>
      <c r="AQ26" s="170">
        <f t="shared" si="2"/>
        <v>4</v>
      </c>
      <c r="AR26" s="170"/>
      <c r="AS26" s="170"/>
      <c r="AT26" s="170" t="str">
        <f t="shared" si="3"/>
        <v>車</v>
      </c>
      <c r="AU26" s="170"/>
      <c r="AV26" s="200">
        <v>9000</v>
      </c>
      <c r="AW26" s="200"/>
      <c r="AX26" s="200"/>
      <c r="AY26" s="200"/>
      <c r="AZ26" s="200">
        <f t="shared" si="4"/>
        <v>36000</v>
      </c>
      <c r="BA26" s="200"/>
      <c r="BB26" s="200"/>
      <c r="BC26" s="200"/>
      <c r="BD26" s="311"/>
      <c r="BE26" s="311"/>
      <c r="BF26" s="311"/>
      <c r="BG26" s="311"/>
      <c r="BH26" s="200"/>
      <c r="BI26" s="200"/>
      <c r="BJ26" s="200"/>
      <c r="BK26" s="200"/>
      <c r="BL26" s="200">
        <v>0</v>
      </c>
      <c r="BM26" s="200"/>
      <c r="BN26" s="200"/>
      <c r="BO26" s="200"/>
      <c r="BP26" s="4"/>
      <c r="BQ26" s="4"/>
      <c r="BR26" s="4"/>
      <c r="BS26" s="4"/>
      <c r="BT26" s="4"/>
      <c r="BU26" s="4"/>
      <c r="BV26" s="4"/>
    </row>
    <row r="27" spans="1:74" ht="20.100000000000001" customHeight="1">
      <c r="A27" s="109">
        <v>13</v>
      </c>
      <c r="B27" s="109"/>
      <c r="C27" s="125" t="s">
        <v>318</v>
      </c>
      <c r="D27" s="125"/>
      <c r="E27" s="125"/>
      <c r="F27" s="125"/>
      <c r="G27" s="125"/>
      <c r="H27" s="125" t="s">
        <v>343</v>
      </c>
      <c r="I27" s="125"/>
      <c r="J27" s="125"/>
      <c r="K27" s="125"/>
      <c r="L27" s="125"/>
      <c r="M27" s="125"/>
      <c r="N27" s="125"/>
      <c r="O27" s="125"/>
      <c r="P27" s="125" t="s">
        <v>344</v>
      </c>
      <c r="Q27" s="125"/>
      <c r="R27" s="125"/>
      <c r="S27" s="125"/>
      <c r="T27" s="125"/>
      <c r="U27" s="125"/>
      <c r="V27" s="109">
        <f>ROUNDUP(SUM(V25:X26)*1.8,0)</f>
        <v>40</v>
      </c>
      <c r="W27" s="109"/>
      <c r="X27" s="109"/>
      <c r="Y27" s="109" t="s">
        <v>345</v>
      </c>
      <c r="Z27" s="109"/>
      <c r="AA27" s="125">
        <v>2200</v>
      </c>
      <c r="AB27" s="125"/>
      <c r="AC27" s="125"/>
      <c r="AD27" s="125"/>
      <c r="AE27" s="125">
        <f t="shared" si="0"/>
        <v>88000</v>
      </c>
      <c r="AF27" s="125"/>
      <c r="AG27" s="125"/>
      <c r="AH27" s="125"/>
      <c r="AI27" s="200" t="str">
        <f t="shared" si="1"/>
        <v>廢棄物打包搬運</v>
      </c>
      <c r="AJ27" s="200"/>
      <c r="AK27" s="200"/>
      <c r="AL27" s="200"/>
      <c r="AM27" s="200"/>
      <c r="AN27" s="200"/>
      <c r="AO27" s="200"/>
      <c r="AP27" s="200"/>
      <c r="AQ27" s="170">
        <f t="shared" si="2"/>
        <v>40</v>
      </c>
      <c r="AR27" s="170"/>
      <c r="AS27" s="170"/>
      <c r="AT27" s="170" t="str">
        <f t="shared" si="3"/>
        <v>工</v>
      </c>
      <c r="AU27" s="170"/>
      <c r="AV27" s="200">
        <v>2000</v>
      </c>
      <c r="AW27" s="200"/>
      <c r="AX27" s="200"/>
      <c r="AY27" s="200"/>
      <c r="AZ27" s="200">
        <f t="shared" si="4"/>
        <v>80000</v>
      </c>
      <c r="BA27" s="200"/>
      <c r="BB27" s="200"/>
      <c r="BC27" s="200"/>
      <c r="BD27" s="311"/>
      <c r="BE27" s="311"/>
      <c r="BF27" s="311"/>
      <c r="BG27" s="311"/>
      <c r="BH27" s="200"/>
      <c r="BI27" s="200"/>
      <c r="BJ27" s="200"/>
      <c r="BK27" s="200"/>
      <c r="BL27" s="200">
        <v>0</v>
      </c>
      <c r="BM27" s="200"/>
      <c r="BN27" s="200"/>
      <c r="BO27" s="200"/>
      <c r="BP27" s="4"/>
      <c r="BQ27" s="4"/>
      <c r="BR27" s="4"/>
      <c r="BS27" s="4"/>
      <c r="BT27" s="4"/>
      <c r="BU27" s="4"/>
      <c r="BV27" s="4"/>
    </row>
    <row r="28" spans="1:74" ht="20.100000000000001" customHeight="1">
      <c r="A28" s="109">
        <v>14</v>
      </c>
      <c r="B28" s="109"/>
      <c r="C28" s="125"/>
      <c r="D28" s="125"/>
      <c r="E28" s="125"/>
      <c r="F28" s="125"/>
      <c r="G28" s="125"/>
      <c r="H28" s="125"/>
      <c r="I28" s="125"/>
      <c r="J28" s="125"/>
      <c r="K28" s="125"/>
      <c r="L28" s="125"/>
      <c r="M28" s="125"/>
      <c r="N28" s="125"/>
      <c r="O28" s="125"/>
      <c r="P28" s="125"/>
      <c r="Q28" s="125"/>
      <c r="R28" s="125"/>
      <c r="S28" s="125"/>
      <c r="T28" s="125"/>
      <c r="U28" s="125"/>
      <c r="V28" s="109"/>
      <c r="W28" s="109"/>
      <c r="X28" s="109"/>
      <c r="Y28" s="109"/>
      <c r="Z28" s="109"/>
      <c r="AA28" s="125"/>
      <c r="AB28" s="125"/>
      <c r="AC28" s="125"/>
      <c r="AD28" s="125"/>
      <c r="AE28" s="125">
        <f t="shared" si="0"/>
        <v>0</v>
      </c>
      <c r="AF28" s="125"/>
      <c r="AG28" s="125"/>
      <c r="AH28" s="125"/>
      <c r="AI28" s="200">
        <f t="shared" si="1"/>
        <v>0</v>
      </c>
      <c r="AJ28" s="200"/>
      <c r="AK28" s="200"/>
      <c r="AL28" s="200"/>
      <c r="AM28" s="200"/>
      <c r="AN28" s="200"/>
      <c r="AO28" s="200"/>
      <c r="AP28" s="200"/>
      <c r="AQ28" s="170">
        <f t="shared" si="2"/>
        <v>0</v>
      </c>
      <c r="AR28" s="170"/>
      <c r="AS28" s="170"/>
      <c r="AT28" s="170">
        <f t="shared" si="3"/>
        <v>0</v>
      </c>
      <c r="AU28" s="170"/>
      <c r="AV28" s="200"/>
      <c r="AW28" s="200"/>
      <c r="AX28" s="200"/>
      <c r="AY28" s="200"/>
      <c r="AZ28" s="200">
        <f t="shared" si="4"/>
        <v>0</v>
      </c>
      <c r="BA28" s="200"/>
      <c r="BB28" s="200"/>
      <c r="BC28" s="200"/>
      <c r="BD28" s="311"/>
      <c r="BE28" s="311"/>
      <c r="BF28" s="311"/>
      <c r="BG28" s="311"/>
      <c r="BH28" s="200"/>
      <c r="BI28" s="200"/>
      <c r="BJ28" s="200"/>
      <c r="BK28" s="200"/>
      <c r="BL28" s="200">
        <v>0</v>
      </c>
      <c r="BM28" s="200"/>
      <c r="BN28" s="200"/>
      <c r="BO28" s="200"/>
      <c r="BP28" s="4"/>
      <c r="BQ28" s="4"/>
      <c r="BR28" s="4"/>
      <c r="BS28" s="4"/>
      <c r="BT28" s="4"/>
      <c r="BU28" s="4"/>
      <c r="BV28" s="4"/>
    </row>
    <row r="29" spans="1:74" s="5" customFormat="1" ht="20.100000000000001" customHeight="1">
      <c r="A29" s="117" t="s">
        <v>318</v>
      </c>
      <c r="B29" s="117"/>
      <c r="C29" s="117"/>
      <c r="D29" s="117"/>
      <c r="E29" s="328" t="str">
        <f>C14</f>
        <v>拆除暨前期清運工程</v>
      </c>
      <c r="F29" s="329"/>
      <c r="G29" s="329"/>
      <c r="H29" s="329"/>
      <c r="I29" s="329"/>
      <c r="J29" s="329"/>
      <c r="K29" s="329"/>
      <c r="L29" s="329"/>
      <c r="M29" s="329"/>
      <c r="N29" s="329"/>
      <c r="O29" s="329"/>
      <c r="P29" s="329"/>
      <c r="Q29" s="329"/>
      <c r="R29" s="329"/>
      <c r="S29" s="329"/>
      <c r="T29" s="329"/>
      <c r="U29" s="329"/>
      <c r="V29" s="330" t="s">
        <v>322</v>
      </c>
      <c r="W29" s="330"/>
      <c r="X29" s="330"/>
      <c r="Y29" s="330"/>
      <c r="Z29" s="331"/>
      <c r="AA29" s="318">
        <f>SUM(AE15:AH28)</f>
        <v>554960</v>
      </c>
      <c r="AB29" s="318"/>
      <c r="AC29" s="318"/>
      <c r="AD29" s="318"/>
      <c r="AE29" s="318"/>
      <c r="AF29" s="318"/>
      <c r="AG29" s="318"/>
      <c r="AH29" s="318"/>
      <c r="AI29" s="319" t="str">
        <f>C14</f>
        <v>拆除暨前期清運工程</v>
      </c>
      <c r="AJ29" s="320"/>
      <c r="AK29" s="320"/>
      <c r="AL29" s="320"/>
      <c r="AM29" s="320"/>
      <c r="AN29" s="320"/>
      <c r="AO29" s="320"/>
      <c r="AP29" s="320"/>
      <c r="AQ29" s="321" t="s">
        <v>323</v>
      </c>
      <c r="AR29" s="321"/>
      <c r="AS29" s="321"/>
      <c r="AT29" s="321"/>
      <c r="AU29" s="322"/>
      <c r="AV29" s="317">
        <f>SUM(AZ15:BC28)</f>
        <v>478590</v>
      </c>
      <c r="AW29" s="317"/>
      <c r="AX29" s="317"/>
      <c r="AY29" s="317"/>
      <c r="AZ29" s="317"/>
      <c r="BA29" s="317"/>
      <c r="BB29" s="317"/>
      <c r="BC29" s="317"/>
      <c r="BD29" s="323" t="s">
        <v>324</v>
      </c>
      <c r="BE29" s="323"/>
      <c r="BF29" s="323"/>
      <c r="BG29" s="323"/>
      <c r="BH29" s="323"/>
      <c r="BI29" s="323"/>
      <c r="BJ29" s="317">
        <f>SUM(BL15:BO28)</f>
        <v>0</v>
      </c>
      <c r="BK29" s="317"/>
      <c r="BL29" s="317"/>
      <c r="BM29" s="317"/>
      <c r="BN29" s="317"/>
      <c r="BO29" s="317"/>
    </row>
    <row r="30" spans="1:74" ht="20.100000000000001" customHeight="1">
      <c r="A30" s="358" t="s">
        <v>325</v>
      </c>
      <c r="B30" s="359"/>
      <c r="C30" s="121">
        <v>1</v>
      </c>
      <c r="D30" s="122"/>
      <c r="E30" s="361" t="s">
        <v>1406</v>
      </c>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2"/>
      <c r="AJ30" s="363"/>
      <c r="AK30" s="363"/>
      <c r="AL30" s="363"/>
      <c r="AM30" s="363"/>
      <c r="AN30" s="363"/>
      <c r="AO30" s="363"/>
      <c r="AP30" s="363"/>
      <c r="AQ30" s="363"/>
      <c r="AR30" s="363"/>
      <c r="AS30" s="363"/>
      <c r="AT30" s="363"/>
      <c r="AU30" s="363"/>
      <c r="AV30" s="363"/>
      <c r="AW30" s="363"/>
      <c r="AX30" s="363"/>
      <c r="AY30" s="363"/>
      <c r="AZ30" s="363"/>
      <c r="BA30" s="363"/>
      <c r="BB30" s="363"/>
      <c r="BC30" s="364"/>
      <c r="BD30" s="387" t="s">
        <v>326</v>
      </c>
      <c r="BE30" s="387"/>
      <c r="BF30" s="387"/>
      <c r="BG30" s="387"/>
      <c r="BH30" s="387"/>
      <c r="BI30" s="387"/>
      <c r="BJ30" s="326">
        <f>AV29-BJ29</f>
        <v>478590</v>
      </c>
      <c r="BK30" s="326"/>
      <c r="BL30" s="326"/>
      <c r="BM30" s="326"/>
      <c r="BN30" s="326"/>
      <c r="BO30" s="326"/>
      <c r="BP30" s="4"/>
      <c r="BQ30" s="4"/>
      <c r="BR30" s="4"/>
      <c r="BS30" s="4"/>
      <c r="BT30" s="4"/>
      <c r="BU30" s="4"/>
      <c r="BV30" s="4"/>
    </row>
    <row r="31" spans="1:74" ht="20.100000000000001" customHeight="1">
      <c r="A31" s="148"/>
      <c r="B31" s="360"/>
      <c r="C31" s="121">
        <v>2</v>
      </c>
      <c r="D31" s="122"/>
      <c r="E31" s="123" t="s">
        <v>1412</v>
      </c>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31"/>
      <c r="AI31" s="209"/>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1"/>
      <c r="BP31" s="4"/>
      <c r="BQ31" s="4"/>
      <c r="BR31" s="4"/>
      <c r="BS31" s="4"/>
      <c r="BT31" s="4"/>
      <c r="BU31" s="4"/>
      <c r="BV31" s="4"/>
    </row>
    <row r="32" spans="1:74" ht="20.100000000000001" customHeight="1">
      <c r="A32" s="123"/>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31"/>
      <c r="AI32" s="209"/>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1"/>
      <c r="BP32" s="4"/>
      <c r="BQ32" s="4"/>
      <c r="BR32" s="4"/>
      <c r="BS32" s="4"/>
      <c r="BT32" s="4"/>
      <c r="BU32" s="4"/>
      <c r="BV32" s="4"/>
    </row>
    <row r="33" spans="1:74" ht="20.100000000000001" customHeight="1">
      <c r="A33" s="222" t="s">
        <v>346</v>
      </c>
      <c r="B33" s="222"/>
      <c r="C33" s="127" t="s">
        <v>347</v>
      </c>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9"/>
      <c r="AI33" s="335" t="str">
        <f>C33</f>
        <v>泥作暨天然石材工程</v>
      </c>
      <c r="AJ33" s="335"/>
      <c r="AK33" s="335"/>
      <c r="AL33" s="335"/>
      <c r="AM33" s="335"/>
      <c r="AN33" s="335"/>
      <c r="AO33" s="335"/>
      <c r="AP33" s="335"/>
      <c r="AQ33" s="335"/>
      <c r="AR33" s="335"/>
      <c r="AS33" s="335"/>
      <c r="AT33" s="335"/>
      <c r="AU33" s="335"/>
      <c r="AV33" s="200" t="s">
        <v>348</v>
      </c>
      <c r="AW33" s="200"/>
      <c r="AX33" s="200"/>
      <c r="AY33" s="200"/>
      <c r="AZ33" s="200"/>
      <c r="BA33" s="200"/>
      <c r="BB33" s="200"/>
      <c r="BC33" s="200"/>
      <c r="BD33" s="325" t="s">
        <v>313</v>
      </c>
      <c r="BE33" s="325"/>
      <c r="BF33" s="325"/>
      <c r="BG33" s="325"/>
      <c r="BH33" s="325"/>
      <c r="BI33" s="325"/>
      <c r="BJ33" s="325"/>
      <c r="BK33" s="325"/>
      <c r="BL33" s="325"/>
      <c r="BM33" s="325"/>
      <c r="BN33" s="325"/>
      <c r="BO33" s="325"/>
      <c r="BP33" s="4"/>
      <c r="BQ33" s="4"/>
      <c r="BR33" s="4"/>
      <c r="BS33" s="4"/>
      <c r="BT33" s="4"/>
      <c r="BU33" s="4"/>
      <c r="BV33" s="4"/>
    </row>
    <row r="34" spans="1:74" ht="20.100000000000001" customHeight="1">
      <c r="A34" s="109">
        <v>1</v>
      </c>
      <c r="B34" s="109"/>
      <c r="C34" s="125" t="s">
        <v>318</v>
      </c>
      <c r="D34" s="125"/>
      <c r="E34" s="125"/>
      <c r="F34" s="125"/>
      <c r="G34" s="125"/>
      <c r="H34" s="125" t="s">
        <v>349</v>
      </c>
      <c r="I34" s="125"/>
      <c r="J34" s="125"/>
      <c r="K34" s="125"/>
      <c r="L34" s="125"/>
      <c r="M34" s="125"/>
      <c r="N34" s="125"/>
      <c r="O34" s="125"/>
      <c r="P34" s="125" t="s">
        <v>350</v>
      </c>
      <c r="Q34" s="125"/>
      <c r="R34" s="125"/>
      <c r="S34" s="125"/>
      <c r="T34" s="125"/>
      <c r="U34" s="125"/>
      <c r="V34" s="109">
        <f>V16</f>
        <v>249.40000000000003</v>
      </c>
      <c r="W34" s="109"/>
      <c r="X34" s="109"/>
      <c r="Y34" s="109" t="s">
        <v>227</v>
      </c>
      <c r="Z34" s="109"/>
      <c r="AA34" s="125">
        <v>280</v>
      </c>
      <c r="AB34" s="125"/>
      <c r="AC34" s="125"/>
      <c r="AD34" s="125"/>
      <c r="AE34" s="125">
        <f t="shared" ref="AE34:AE48" si="5">V34*AA34</f>
        <v>69832.000000000015</v>
      </c>
      <c r="AF34" s="125"/>
      <c r="AG34" s="125"/>
      <c r="AH34" s="125"/>
      <c r="AI34" s="200" t="str">
        <f t="shared" ref="AI34:AI48" si="6">H34</f>
        <v>拆除地面簡易防水</v>
      </c>
      <c r="AJ34" s="200"/>
      <c r="AK34" s="200"/>
      <c r="AL34" s="200"/>
      <c r="AM34" s="200"/>
      <c r="AN34" s="200"/>
      <c r="AO34" s="200"/>
      <c r="AP34" s="200"/>
      <c r="AQ34" s="170">
        <f t="shared" ref="AQ34:AQ48" si="7">V34</f>
        <v>249.40000000000003</v>
      </c>
      <c r="AR34" s="170"/>
      <c r="AS34" s="170"/>
      <c r="AT34" s="170" t="str">
        <f t="shared" ref="AT34:AT48" si="8">Y34</f>
        <v>㎡</v>
      </c>
      <c r="AU34" s="170"/>
      <c r="AV34" s="200">
        <v>250</v>
      </c>
      <c r="AW34" s="200"/>
      <c r="AX34" s="200"/>
      <c r="AY34" s="200"/>
      <c r="AZ34" s="200">
        <f t="shared" ref="AZ34:AZ48" si="9">AQ34*AV34</f>
        <v>62350.000000000007</v>
      </c>
      <c r="BA34" s="200"/>
      <c r="BB34" s="200"/>
      <c r="BC34" s="200"/>
      <c r="BD34" s="313">
        <v>45420</v>
      </c>
      <c r="BE34" s="313"/>
      <c r="BF34" s="313"/>
      <c r="BG34" s="313"/>
      <c r="BH34" s="216" t="s">
        <v>316</v>
      </c>
      <c r="BI34" s="216"/>
      <c r="BJ34" s="216"/>
      <c r="BK34" s="216"/>
      <c r="BL34" s="216">
        <v>300000</v>
      </c>
      <c r="BM34" s="216"/>
      <c r="BN34" s="216"/>
      <c r="BO34" s="216"/>
      <c r="BP34" s="4"/>
      <c r="BQ34" s="4"/>
      <c r="BR34" s="4"/>
      <c r="BS34" s="4"/>
      <c r="BT34" s="4"/>
      <c r="BU34" s="4"/>
      <c r="BV34" s="4"/>
    </row>
    <row r="35" spans="1:74" ht="20.100000000000001" customHeight="1">
      <c r="A35" s="109">
        <v>2</v>
      </c>
      <c r="B35" s="109"/>
      <c r="C35" s="125" t="s">
        <v>318</v>
      </c>
      <c r="D35" s="125"/>
      <c r="E35" s="125"/>
      <c r="F35" s="125"/>
      <c r="G35" s="125"/>
      <c r="H35" s="125" t="s">
        <v>351</v>
      </c>
      <c r="I35" s="125"/>
      <c r="J35" s="125"/>
      <c r="K35" s="125"/>
      <c r="L35" s="125"/>
      <c r="M35" s="125"/>
      <c r="N35" s="125"/>
      <c r="O35" s="125"/>
      <c r="P35" s="123"/>
      <c r="Q35" s="124"/>
      <c r="R35" s="124"/>
      <c r="S35" s="124"/>
      <c r="T35" s="124"/>
      <c r="U35" s="131"/>
      <c r="V35" s="109">
        <f>基本資料!E85</f>
        <v>146</v>
      </c>
      <c r="W35" s="109"/>
      <c r="X35" s="109"/>
      <c r="Y35" s="109" t="s">
        <v>227</v>
      </c>
      <c r="Z35" s="109"/>
      <c r="AA35" s="125">
        <v>1500</v>
      </c>
      <c r="AB35" s="125"/>
      <c r="AC35" s="125"/>
      <c r="AD35" s="125"/>
      <c r="AE35" s="125">
        <f t="shared" si="5"/>
        <v>219000</v>
      </c>
      <c r="AF35" s="125"/>
      <c r="AG35" s="125"/>
      <c r="AH35" s="125"/>
      <c r="AI35" s="200" t="str">
        <f t="shared" si="6"/>
        <v>新砌1/2B磚牆</v>
      </c>
      <c r="AJ35" s="200"/>
      <c r="AK35" s="200"/>
      <c r="AL35" s="200"/>
      <c r="AM35" s="200"/>
      <c r="AN35" s="200"/>
      <c r="AO35" s="200"/>
      <c r="AP35" s="200"/>
      <c r="AQ35" s="170">
        <f t="shared" si="7"/>
        <v>146</v>
      </c>
      <c r="AR35" s="170"/>
      <c r="AS35" s="170"/>
      <c r="AT35" s="170" t="str">
        <f t="shared" si="8"/>
        <v>㎡</v>
      </c>
      <c r="AU35" s="170"/>
      <c r="AV35" s="200">
        <v>1200</v>
      </c>
      <c r="AW35" s="200"/>
      <c r="AX35" s="200"/>
      <c r="AY35" s="200"/>
      <c r="AZ35" s="200">
        <f t="shared" si="9"/>
        <v>175200</v>
      </c>
      <c r="BA35" s="200"/>
      <c r="BB35" s="200"/>
      <c r="BC35" s="200"/>
      <c r="BD35" s="313">
        <v>45447</v>
      </c>
      <c r="BE35" s="313"/>
      <c r="BF35" s="313"/>
      <c r="BG35" s="313"/>
      <c r="BH35" s="216" t="s">
        <v>2095</v>
      </c>
      <c r="BI35" s="216"/>
      <c r="BJ35" s="216"/>
      <c r="BK35" s="216"/>
      <c r="BL35" s="216">
        <v>500000</v>
      </c>
      <c r="BM35" s="216"/>
      <c r="BN35" s="216"/>
      <c r="BO35" s="216"/>
      <c r="BP35" s="4"/>
      <c r="BQ35" s="4"/>
      <c r="BR35" s="4"/>
      <c r="BS35" s="4"/>
      <c r="BT35" s="4"/>
      <c r="BU35" s="4"/>
      <c r="BV35" s="4"/>
    </row>
    <row r="36" spans="1:74" ht="20.100000000000001" customHeight="1">
      <c r="A36" s="109">
        <v>3</v>
      </c>
      <c r="B36" s="109"/>
      <c r="C36" s="125" t="s">
        <v>318</v>
      </c>
      <c r="D36" s="125"/>
      <c r="E36" s="125"/>
      <c r="F36" s="125"/>
      <c r="G36" s="125"/>
      <c r="H36" s="125" t="s">
        <v>353</v>
      </c>
      <c r="I36" s="125"/>
      <c r="J36" s="125"/>
      <c r="K36" s="125"/>
      <c r="L36" s="125"/>
      <c r="M36" s="125"/>
      <c r="N36" s="125"/>
      <c r="O36" s="125"/>
      <c r="P36" s="123" t="s">
        <v>104</v>
      </c>
      <c r="Q36" s="124"/>
      <c r="R36" s="119">
        <f>基本資料!L28*100</f>
        <v>260</v>
      </c>
      <c r="S36" s="119"/>
      <c r="T36" s="124" t="s">
        <v>320</v>
      </c>
      <c r="U36" s="131"/>
      <c r="V36" s="109">
        <f>基本資料!M85</f>
        <v>318.8</v>
      </c>
      <c r="W36" s="109"/>
      <c r="X36" s="109"/>
      <c r="Y36" s="109" t="s">
        <v>227</v>
      </c>
      <c r="Z36" s="109"/>
      <c r="AA36" s="125">
        <v>650</v>
      </c>
      <c r="AB36" s="125"/>
      <c r="AC36" s="125"/>
      <c r="AD36" s="125"/>
      <c r="AE36" s="125">
        <f t="shared" si="5"/>
        <v>207220</v>
      </c>
      <c r="AF36" s="125"/>
      <c r="AG36" s="125"/>
      <c r="AH36" s="125"/>
      <c r="AI36" s="200" t="str">
        <f t="shared" si="6"/>
        <v>新舊牆面打粗底</v>
      </c>
      <c r="AJ36" s="200"/>
      <c r="AK36" s="200"/>
      <c r="AL36" s="200"/>
      <c r="AM36" s="200"/>
      <c r="AN36" s="200"/>
      <c r="AO36" s="200"/>
      <c r="AP36" s="200"/>
      <c r="AQ36" s="170">
        <f t="shared" si="7"/>
        <v>318.8</v>
      </c>
      <c r="AR36" s="170"/>
      <c r="AS36" s="170"/>
      <c r="AT36" s="170" t="str">
        <f t="shared" si="8"/>
        <v>㎡</v>
      </c>
      <c r="AU36" s="170"/>
      <c r="AV36" s="200">
        <v>600</v>
      </c>
      <c r="AW36" s="200"/>
      <c r="AX36" s="200"/>
      <c r="AY36" s="200"/>
      <c r="AZ36" s="200">
        <f t="shared" si="9"/>
        <v>191280</v>
      </c>
      <c r="BA36" s="200"/>
      <c r="BB36" s="200"/>
      <c r="BC36" s="200"/>
      <c r="BD36" s="311"/>
      <c r="BE36" s="311"/>
      <c r="BF36" s="311"/>
      <c r="BG36" s="311"/>
      <c r="BH36" s="200"/>
      <c r="BI36" s="200"/>
      <c r="BJ36" s="200"/>
      <c r="BK36" s="200"/>
      <c r="BL36" s="200">
        <v>0</v>
      </c>
      <c r="BM36" s="200"/>
      <c r="BN36" s="200"/>
      <c r="BO36" s="200"/>
      <c r="BP36" s="4"/>
      <c r="BQ36" s="4"/>
      <c r="BR36" s="4"/>
      <c r="BS36" s="4"/>
      <c r="BT36" s="4"/>
      <c r="BU36" s="4"/>
      <c r="BV36" s="4"/>
    </row>
    <row r="37" spans="1:74" ht="20.100000000000001" customHeight="1">
      <c r="A37" s="109">
        <v>4</v>
      </c>
      <c r="B37" s="109"/>
      <c r="C37" s="125" t="s">
        <v>318</v>
      </c>
      <c r="D37" s="125"/>
      <c r="E37" s="125"/>
      <c r="F37" s="125"/>
      <c r="G37" s="125"/>
      <c r="H37" s="125" t="s">
        <v>354</v>
      </c>
      <c r="I37" s="125"/>
      <c r="J37" s="125"/>
      <c r="K37" s="125"/>
      <c r="L37" s="125"/>
      <c r="M37" s="125"/>
      <c r="N37" s="125"/>
      <c r="O37" s="125"/>
      <c r="P37" s="123" t="s">
        <v>104</v>
      </c>
      <c r="Q37" s="124"/>
      <c r="R37" s="119">
        <f>基本資料!O28*100</f>
        <v>240</v>
      </c>
      <c r="S37" s="119"/>
      <c r="T37" s="124" t="s">
        <v>320</v>
      </c>
      <c r="U37" s="131"/>
      <c r="V37" s="109">
        <f>基本資料!V85</f>
        <v>263</v>
      </c>
      <c r="W37" s="109"/>
      <c r="X37" s="109"/>
      <c r="Y37" s="109" t="s">
        <v>227</v>
      </c>
      <c r="Z37" s="109"/>
      <c r="AA37" s="125">
        <v>650</v>
      </c>
      <c r="AB37" s="125"/>
      <c r="AC37" s="125"/>
      <c r="AD37" s="125"/>
      <c r="AE37" s="125">
        <f t="shared" si="5"/>
        <v>170950</v>
      </c>
      <c r="AF37" s="125"/>
      <c r="AG37" s="125"/>
      <c r="AH37" s="125"/>
      <c r="AI37" s="200" t="str">
        <f t="shared" si="6"/>
        <v>新舊牆面粉光工事</v>
      </c>
      <c r="AJ37" s="200"/>
      <c r="AK37" s="200"/>
      <c r="AL37" s="200"/>
      <c r="AM37" s="200"/>
      <c r="AN37" s="200"/>
      <c r="AO37" s="200"/>
      <c r="AP37" s="200"/>
      <c r="AQ37" s="170">
        <f t="shared" si="7"/>
        <v>263</v>
      </c>
      <c r="AR37" s="170"/>
      <c r="AS37" s="170"/>
      <c r="AT37" s="170" t="str">
        <f t="shared" si="8"/>
        <v>㎡</v>
      </c>
      <c r="AU37" s="170"/>
      <c r="AV37" s="200">
        <v>600</v>
      </c>
      <c r="AW37" s="200"/>
      <c r="AX37" s="200"/>
      <c r="AY37" s="200"/>
      <c r="AZ37" s="200">
        <f t="shared" si="9"/>
        <v>157800</v>
      </c>
      <c r="BA37" s="200"/>
      <c r="BB37" s="200"/>
      <c r="BC37" s="200"/>
      <c r="BD37" s="311"/>
      <c r="BE37" s="311"/>
      <c r="BF37" s="311"/>
      <c r="BG37" s="311"/>
      <c r="BH37" s="200"/>
      <c r="BI37" s="200"/>
      <c r="BJ37" s="200"/>
      <c r="BK37" s="200"/>
      <c r="BL37" s="200">
        <v>0</v>
      </c>
      <c r="BM37" s="200"/>
      <c r="BN37" s="200"/>
      <c r="BO37" s="200"/>
      <c r="BP37" s="4"/>
      <c r="BQ37" s="4"/>
      <c r="BR37" s="4"/>
      <c r="BS37" s="4"/>
      <c r="BT37" s="4"/>
      <c r="BU37" s="4"/>
      <c r="BV37" s="4"/>
    </row>
    <row r="38" spans="1:74" ht="20.100000000000001" customHeight="1">
      <c r="A38" s="109">
        <v>5</v>
      </c>
      <c r="B38" s="109"/>
      <c r="C38" s="125" t="s">
        <v>355</v>
      </c>
      <c r="D38" s="125"/>
      <c r="E38" s="125"/>
      <c r="F38" s="125"/>
      <c r="G38" s="125"/>
      <c r="H38" s="125" t="s">
        <v>356</v>
      </c>
      <c r="I38" s="125"/>
      <c r="J38" s="125"/>
      <c r="K38" s="125"/>
      <c r="L38" s="125"/>
      <c r="M38" s="125"/>
      <c r="N38" s="125"/>
      <c r="O38" s="125"/>
      <c r="P38" s="125" t="s">
        <v>1897</v>
      </c>
      <c r="Q38" s="125"/>
      <c r="R38" s="125"/>
      <c r="S38" s="125"/>
      <c r="T38" s="125"/>
      <c r="U38" s="125"/>
      <c r="V38" s="109">
        <f>基本資料!I80</f>
        <v>14</v>
      </c>
      <c r="W38" s="109"/>
      <c r="X38" s="109"/>
      <c r="Y38" s="109" t="s">
        <v>227</v>
      </c>
      <c r="Z38" s="109"/>
      <c r="AA38" s="125">
        <v>3000</v>
      </c>
      <c r="AB38" s="125"/>
      <c r="AC38" s="125"/>
      <c r="AD38" s="125"/>
      <c r="AE38" s="125">
        <f t="shared" si="5"/>
        <v>42000</v>
      </c>
      <c r="AF38" s="125"/>
      <c r="AG38" s="125"/>
      <c r="AH38" s="125"/>
      <c r="AI38" s="200" t="str">
        <f t="shared" si="6"/>
        <v>地面屯高打底工事</v>
      </c>
      <c r="AJ38" s="200"/>
      <c r="AK38" s="200"/>
      <c r="AL38" s="200"/>
      <c r="AM38" s="200"/>
      <c r="AN38" s="200"/>
      <c r="AO38" s="200"/>
      <c r="AP38" s="200"/>
      <c r="AQ38" s="170">
        <f t="shared" si="7"/>
        <v>14</v>
      </c>
      <c r="AR38" s="170"/>
      <c r="AS38" s="170"/>
      <c r="AT38" s="170" t="str">
        <f t="shared" si="8"/>
        <v>㎡</v>
      </c>
      <c r="AU38" s="170"/>
      <c r="AV38" s="200">
        <v>2500</v>
      </c>
      <c r="AW38" s="200"/>
      <c r="AX38" s="200"/>
      <c r="AY38" s="200"/>
      <c r="AZ38" s="200">
        <f t="shared" si="9"/>
        <v>35000</v>
      </c>
      <c r="BA38" s="200"/>
      <c r="BB38" s="200"/>
      <c r="BC38" s="200"/>
      <c r="BD38" s="311"/>
      <c r="BE38" s="311"/>
      <c r="BF38" s="311"/>
      <c r="BG38" s="311"/>
      <c r="BH38" s="200"/>
      <c r="BI38" s="200"/>
      <c r="BJ38" s="200"/>
      <c r="BK38" s="200"/>
      <c r="BL38" s="200">
        <v>0</v>
      </c>
      <c r="BM38" s="200"/>
      <c r="BN38" s="200"/>
      <c r="BO38" s="200"/>
      <c r="BP38" s="4"/>
      <c r="BQ38" s="4"/>
      <c r="BR38" s="4"/>
      <c r="BS38" s="4"/>
      <c r="BT38" s="4"/>
      <c r="BU38" s="4"/>
      <c r="BV38" s="4"/>
    </row>
    <row r="39" spans="1:74" ht="20.100000000000001" customHeight="1">
      <c r="A39" s="109">
        <v>6</v>
      </c>
      <c r="B39" s="109"/>
      <c r="C39" s="125" t="s">
        <v>357</v>
      </c>
      <c r="D39" s="125"/>
      <c r="E39" s="125"/>
      <c r="F39" s="125"/>
      <c r="G39" s="125"/>
      <c r="H39" s="125" t="s">
        <v>358</v>
      </c>
      <c r="I39" s="125"/>
      <c r="J39" s="125"/>
      <c r="K39" s="125"/>
      <c r="L39" s="125"/>
      <c r="M39" s="125"/>
      <c r="N39" s="125"/>
      <c r="O39" s="125"/>
      <c r="P39" s="125" t="s">
        <v>359</v>
      </c>
      <c r="Q39" s="125"/>
      <c r="R39" s="125"/>
      <c r="S39" s="125"/>
      <c r="T39" s="125"/>
      <c r="U39" s="125"/>
      <c r="V39" s="109">
        <f>V16-SUM(V38:X38)-122</f>
        <v>113.40000000000003</v>
      </c>
      <c r="W39" s="109"/>
      <c r="X39" s="109"/>
      <c r="Y39" s="109" t="s">
        <v>227</v>
      </c>
      <c r="Z39" s="109"/>
      <c r="AA39" s="125">
        <v>1000</v>
      </c>
      <c r="AB39" s="125"/>
      <c r="AC39" s="125"/>
      <c r="AD39" s="125"/>
      <c r="AE39" s="125">
        <f t="shared" si="5"/>
        <v>113400.00000000003</v>
      </c>
      <c r="AF39" s="125"/>
      <c r="AG39" s="125"/>
      <c r="AH39" s="125"/>
      <c r="AI39" s="200" t="str">
        <f t="shared" si="6"/>
        <v>地面打底工事</v>
      </c>
      <c r="AJ39" s="200"/>
      <c r="AK39" s="200"/>
      <c r="AL39" s="200"/>
      <c r="AM39" s="200"/>
      <c r="AN39" s="200"/>
      <c r="AO39" s="200"/>
      <c r="AP39" s="200"/>
      <c r="AQ39" s="170">
        <f t="shared" si="7"/>
        <v>113.40000000000003</v>
      </c>
      <c r="AR39" s="170"/>
      <c r="AS39" s="170"/>
      <c r="AT39" s="170" t="str">
        <f t="shared" si="8"/>
        <v>㎡</v>
      </c>
      <c r="AU39" s="170"/>
      <c r="AV39" s="200">
        <v>850</v>
      </c>
      <c r="AW39" s="200"/>
      <c r="AX39" s="200"/>
      <c r="AY39" s="200"/>
      <c r="AZ39" s="200">
        <f t="shared" si="9"/>
        <v>96390.000000000029</v>
      </c>
      <c r="BA39" s="200"/>
      <c r="BB39" s="200"/>
      <c r="BC39" s="200"/>
      <c r="BD39" s="311"/>
      <c r="BE39" s="311"/>
      <c r="BF39" s="311"/>
      <c r="BG39" s="311"/>
      <c r="BH39" s="200"/>
      <c r="BI39" s="200"/>
      <c r="BJ39" s="200"/>
      <c r="BK39" s="200"/>
      <c r="BL39" s="200">
        <v>0</v>
      </c>
      <c r="BM39" s="200"/>
      <c r="BN39" s="200"/>
      <c r="BO39" s="200"/>
      <c r="BP39" s="4"/>
      <c r="BQ39" s="4"/>
      <c r="BR39" s="4"/>
      <c r="BS39" s="4"/>
      <c r="BT39" s="4"/>
      <c r="BU39" s="4"/>
      <c r="BV39" s="4"/>
    </row>
    <row r="40" spans="1:74" ht="20.100000000000001" customHeight="1">
      <c r="A40" s="109">
        <v>6</v>
      </c>
      <c r="B40" s="109"/>
      <c r="C40" s="125" t="s">
        <v>1929</v>
      </c>
      <c r="D40" s="125"/>
      <c r="E40" s="125"/>
      <c r="F40" s="125"/>
      <c r="G40" s="125"/>
      <c r="H40" s="125" t="s">
        <v>358</v>
      </c>
      <c r="I40" s="125"/>
      <c r="J40" s="125"/>
      <c r="K40" s="125"/>
      <c r="L40" s="125"/>
      <c r="M40" s="125"/>
      <c r="N40" s="125"/>
      <c r="O40" s="125"/>
      <c r="P40" s="125" t="s">
        <v>359</v>
      </c>
      <c r="Q40" s="125"/>
      <c r="R40" s="125"/>
      <c r="S40" s="125"/>
      <c r="T40" s="125"/>
      <c r="U40" s="125"/>
      <c r="V40" s="109">
        <v>122</v>
      </c>
      <c r="W40" s="109"/>
      <c r="X40" s="109"/>
      <c r="Y40" s="109" t="s">
        <v>227</v>
      </c>
      <c r="Z40" s="109"/>
      <c r="AA40" s="125">
        <v>600</v>
      </c>
      <c r="AB40" s="125"/>
      <c r="AC40" s="125"/>
      <c r="AD40" s="125"/>
      <c r="AE40" s="125">
        <f>V40*AA40</f>
        <v>73200</v>
      </c>
      <c r="AF40" s="125"/>
      <c r="AG40" s="125"/>
      <c r="AH40" s="125"/>
      <c r="AI40" s="200" t="str">
        <f>H40</f>
        <v>地面打底工事</v>
      </c>
      <c r="AJ40" s="200"/>
      <c r="AK40" s="200"/>
      <c r="AL40" s="200"/>
      <c r="AM40" s="200"/>
      <c r="AN40" s="200"/>
      <c r="AO40" s="200"/>
      <c r="AP40" s="200"/>
      <c r="AQ40" s="170">
        <f>V40</f>
        <v>122</v>
      </c>
      <c r="AR40" s="170"/>
      <c r="AS40" s="170"/>
      <c r="AT40" s="170" t="str">
        <f>Y40</f>
        <v>㎡</v>
      </c>
      <c r="AU40" s="170"/>
      <c r="AV40" s="200">
        <v>500</v>
      </c>
      <c r="AW40" s="200"/>
      <c r="AX40" s="200"/>
      <c r="AY40" s="200"/>
      <c r="AZ40" s="200">
        <f>AQ40*AV40</f>
        <v>61000</v>
      </c>
      <c r="BA40" s="200"/>
      <c r="BB40" s="200"/>
      <c r="BC40" s="200"/>
      <c r="BD40" s="311"/>
      <c r="BE40" s="311"/>
      <c r="BF40" s="311"/>
      <c r="BG40" s="311"/>
      <c r="BH40" s="200"/>
      <c r="BI40" s="200"/>
      <c r="BJ40" s="200"/>
      <c r="BK40" s="200"/>
      <c r="BL40" s="200">
        <v>0</v>
      </c>
      <c r="BM40" s="200"/>
      <c r="BN40" s="200"/>
      <c r="BO40" s="200"/>
      <c r="BP40" s="4"/>
      <c r="BQ40" s="4"/>
      <c r="BR40" s="4"/>
      <c r="BS40" s="4"/>
      <c r="BT40" s="4"/>
      <c r="BU40" s="4"/>
      <c r="BV40" s="4"/>
    </row>
    <row r="41" spans="1:74" ht="20.100000000000001" customHeight="1">
      <c r="A41" s="109">
        <v>7</v>
      </c>
      <c r="B41" s="109"/>
      <c r="C41" s="125" t="str">
        <f>天地壁表面材暨防水粉刷!A115</f>
        <v>廚房/茶水間</v>
      </c>
      <c r="D41" s="125"/>
      <c r="E41" s="125"/>
      <c r="F41" s="125"/>
      <c r="G41" s="125"/>
      <c r="H41" s="125" t="str">
        <f>天地壁表面材暨防水粉刷!F115</f>
        <v>彈性防水層施作</v>
      </c>
      <c r="I41" s="125"/>
      <c r="J41" s="125"/>
      <c r="K41" s="125"/>
      <c r="L41" s="125"/>
      <c r="M41" s="125"/>
      <c r="N41" s="125"/>
      <c r="O41" s="125"/>
      <c r="P41" s="123" t="str">
        <f>天地壁表面材暨防水粉刷!W115</f>
        <v>彈性樹脂+水泥</v>
      </c>
      <c r="Q41" s="124"/>
      <c r="R41" s="124"/>
      <c r="S41" s="124"/>
      <c r="T41" s="124"/>
      <c r="U41" s="131"/>
      <c r="V41" s="109">
        <f>基本資料!I79+基本資料!F79</f>
        <v>9.1999999999999993</v>
      </c>
      <c r="W41" s="109"/>
      <c r="X41" s="109"/>
      <c r="Y41" s="109" t="s">
        <v>227</v>
      </c>
      <c r="Z41" s="109"/>
      <c r="AA41" s="125">
        <f>天地壁表面材暨防水粉刷!AI115</f>
        <v>500</v>
      </c>
      <c r="AB41" s="125"/>
      <c r="AC41" s="125"/>
      <c r="AD41" s="125"/>
      <c r="AE41" s="125">
        <f t="shared" si="5"/>
        <v>4600</v>
      </c>
      <c r="AF41" s="125"/>
      <c r="AG41" s="125"/>
      <c r="AH41" s="125"/>
      <c r="AI41" s="200" t="str">
        <f t="shared" si="6"/>
        <v>彈性防水層施作</v>
      </c>
      <c r="AJ41" s="200"/>
      <c r="AK41" s="200"/>
      <c r="AL41" s="200"/>
      <c r="AM41" s="200"/>
      <c r="AN41" s="200"/>
      <c r="AO41" s="200"/>
      <c r="AP41" s="200"/>
      <c r="AQ41" s="170">
        <f t="shared" si="7"/>
        <v>9.1999999999999993</v>
      </c>
      <c r="AR41" s="170"/>
      <c r="AS41" s="170"/>
      <c r="AT41" s="170" t="str">
        <f t="shared" si="8"/>
        <v>㎡</v>
      </c>
      <c r="AU41" s="170"/>
      <c r="AV41" s="200">
        <f>天地壁表面材暨防水粉刷!AM115</f>
        <v>400</v>
      </c>
      <c r="AW41" s="200"/>
      <c r="AX41" s="200"/>
      <c r="AY41" s="200"/>
      <c r="AZ41" s="200">
        <f t="shared" si="9"/>
        <v>3679.9999999999995</v>
      </c>
      <c r="BA41" s="200"/>
      <c r="BB41" s="200"/>
      <c r="BC41" s="200"/>
      <c r="BD41" s="311"/>
      <c r="BE41" s="311"/>
      <c r="BF41" s="311"/>
      <c r="BG41" s="311"/>
      <c r="BH41" s="200"/>
      <c r="BI41" s="200"/>
      <c r="BJ41" s="200"/>
      <c r="BK41" s="200"/>
      <c r="BL41" s="200">
        <v>0</v>
      </c>
      <c r="BM41" s="200"/>
      <c r="BN41" s="200"/>
      <c r="BO41" s="200"/>
      <c r="BP41" s="4"/>
      <c r="BQ41" s="4"/>
      <c r="BR41" s="4"/>
      <c r="BS41" s="4"/>
      <c r="BT41" s="4"/>
      <c r="BU41" s="4"/>
      <c r="BV41" s="4"/>
    </row>
    <row r="42" spans="1:74" ht="20.100000000000001" customHeight="1">
      <c r="A42" s="109">
        <v>8</v>
      </c>
      <c r="B42" s="109"/>
      <c r="C42" s="125" t="str">
        <f>基本資料!A51</f>
        <v>全室盥洗空間</v>
      </c>
      <c r="D42" s="125"/>
      <c r="E42" s="125"/>
      <c r="F42" s="125"/>
      <c r="G42" s="125"/>
      <c r="H42" s="125" t="str">
        <f>天地壁表面材暨防水粉刷!F116</f>
        <v>彈性防水層施作</v>
      </c>
      <c r="I42" s="125"/>
      <c r="J42" s="125"/>
      <c r="K42" s="125"/>
      <c r="L42" s="125"/>
      <c r="M42" s="125"/>
      <c r="N42" s="125"/>
      <c r="O42" s="125"/>
      <c r="P42" s="123" t="str">
        <f>天地壁表面材暨防水粉刷!W116</f>
        <v>彈性樹脂+水泥</v>
      </c>
      <c r="Q42" s="124"/>
      <c r="R42" s="124"/>
      <c r="S42" s="124"/>
      <c r="T42" s="124"/>
      <c r="U42" s="131"/>
      <c r="V42" s="109">
        <f>基本資料!F80+基本資料!I80</f>
        <v>69.800000000000011</v>
      </c>
      <c r="W42" s="109"/>
      <c r="X42" s="109"/>
      <c r="Y42" s="109" t="s">
        <v>227</v>
      </c>
      <c r="Z42" s="109"/>
      <c r="AA42" s="125">
        <f>天地壁表面材暨防水粉刷!AI116</f>
        <v>500</v>
      </c>
      <c r="AB42" s="125"/>
      <c r="AC42" s="125"/>
      <c r="AD42" s="125"/>
      <c r="AE42" s="125">
        <f t="shared" si="5"/>
        <v>34900.000000000007</v>
      </c>
      <c r="AF42" s="125"/>
      <c r="AG42" s="125"/>
      <c r="AH42" s="125"/>
      <c r="AI42" s="200" t="str">
        <f t="shared" si="6"/>
        <v>彈性防水層施作</v>
      </c>
      <c r="AJ42" s="200"/>
      <c r="AK42" s="200"/>
      <c r="AL42" s="200"/>
      <c r="AM42" s="200"/>
      <c r="AN42" s="200"/>
      <c r="AO42" s="200"/>
      <c r="AP42" s="200"/>
      <c r="AQ42" s="170">
        <f t="shared" si="7"/>
        <v>69.800000000000011</v>
      </c>
      <c r="AR42" s="170"/>
      <c r="AS42" s="170"/>
      <c r="AT42" s="170" t="str">
        <f t="shared" si="8"/>
        <v>㎡</v>
      </c>
      <c r="AU42" s="170"/>
      <c r="AV42" s="200">
        <f>天地壁表面材暨防水粉刷!AM116</f>
        <v>400</v>
      </c>
      <c r="AW42" s="200"/>
      <c r="AX42" s="200"/>
      <c r="AY42" s="200"/>
      <c r="AZ42" s="200">
        <f t="shared" si="9"/>
        <v>27920.000000000004</v>
      </c>
      <c r="BA42" s="200"/>
      <c r="BB42" s="200"/>
      <c r="BC42" s="200"/>
      <c r="BD42" s="311"/>
      <c r="BE42" s="311"/>
      <c r="BF42" s="311"/>
      <c r="BG42" s="311"/>
      <c r="BH42" s="200"/>
      <c r="BI42" s="200"/>
      <c r="BJ42" s="200"/>
      <c r="BK42" s="200"/>
      <c r="BL42" s="200">
        <v>0</v>
      </c>
      <c r="BM42" s="200"/>
      <c r="BN42" s="200"/>
      <c r="BO42" s="200"/>
      <c r="BP42" s="4"/>
      <c r="BQ42" s="4"/>
      <c r="BR42" s="4"/>
      <c r="BS42" s="4"/>
      <c r="BT42" s="4"/>
      <c r="BU42" s="4"/>
      <c r="BV42" s="4"/>
    </row>
    <row r="43" spans="1:74" ht="20.100000000000001" customHeight="1">
      <c r="A43" s="109">
        <v>9</v>
      </c>
      <c r="B43" s="109"/>
      <c r="C43" s="125" t="str">
        <f>基本資料!A57</f>
        <v>全室陽台</v>
      </c>
      <c r="D43" s="125"/>
      <c r="E43" s="125"/>
      <c r="F43" s="125"/>
      <c r="G43" s="125"/>
      <c r="H43" s="125" t="str">
        <f>天地壁表面材暨防水粉刷!F117</f>
        <v>彈性防水層施作</v>
      </c>
      <c r="I43" s="125"/>
      <c r="J43" s="125"/>
      <c r="K43" s="125"/>
      <c r="L43" s="125"/>
      <c r="M43" s="125"/>
      <c r="N43" s="125"/>
      <c r="O43" s="125"/>
      <c r="P43" s="123" t="str">
        <f>天地壁表面材暨防水粉刷!W117</f>
        <v>彈性樹脂+水泥</v>
      </c>
      <c r="Q43" s="124"/>
      <c r="R43" s="124"/>
      <c r="S43" s="124"/>
      <c r="T43" s="124"/>
      <c r="U43" s="131"/>
      <c r="V43" s="109">
        <f>基本資料!F81+基本資料!I81</f>
        <v>0</v>
      </c>
      <c r="W43" s="109"/>
      <c r="X43" s="109"/>
      <c r="Y43" s="109" t="s">
        <v>227</v>
      </c>
      <c r="Z43" s="109"/>
      <c r="AA43" s="125">
        <f>天地壁表面材暨防水粉刷!AI117</f>
        <v>500</v>
      </c>
      <c r="AB43" s="125"/>
      <c r="AC43" s="125"/>
      <c r="AD43" s="125"/>
      <c r="AE43" s="125">
        <f t="shared" si="5"/>
        <v>0</v>
      </c>
      <c r="AF43" s="125"/>
      <c r="AG43" s="125"/>
      <c r="AH43" s="125"/>
      <c r="AI43" s="200" t="str">
        <f t="shared" si="6"/>
        <v>彈性防水層施作</v>
      </c>
      <c r="AJ43" s="200"/>
      <c r="AK43" s="200"/>
      <c r="AL43" s="200"/>
      <c r="AM43" s="200"/>
      <c r="AN43" s="200"/>
      <c r="AO43" s="200"/>
      <c r="AP43" s="200"/>
      <c r="AQ43" s="170">
        <f t="shared" si="7"/>
        <v>0</v>
      </c>
      <c r="AR43" s="170"/>
      <c r="AS43" s="170"/>
      <c r="AT43" s="170" t="str">
        <f t="shared" si="8"/>
        <v>㎡</v>
      </c>
      <c r="AU43" s="170"/>
      <c r="AV43" s="200">
        <f>天地壁表面材暨防水粉刷!AM117</f>
        <v>400</v>
      </c>
      <c r="AW43" s="200"/>
      <c r="AX43" s="200"/>
      <c r="AY43" s="200"/>
      <c r="AZ43" s="200">
        <f t="shared" si="9"/>
        <v>0</v>
      </c>
      <c r="BA43" s="200"/>
      <c r="BB43" s="200"/>
      <c r="BC43" s="200"/>
      <c r="BD43" s="311"/>
      <c r="BE43" s="311"/>
      <c r="BF43" s="311"/>
      <c r="BG43" s="311"/>
      <c r="BH43" s="200"/>
      <c r="BI43" s="200"/>
      <c r="BJ43" s="200"/>
      <c r="BK43" s="200"/>
      <c r="BL43" s="200">
        <v>0</v>
      </c>
      <c r="BM43" s="200"/>
      <c r="BN43" s="200"/>
      <c r="BO43" s="200"/>
      <c r="BP43" s="4"/>
      <c r="BQ43" s="4"/>
      <c r="BR43" s="4"/>
      <c r="BS43" s="4"/>
      <c r="BT43" s="4"/>
      <c r="BU43" s="4"/>
      <c r="BV43" s="4"/>
    </row>
    <row r="44" spans="1:74" ht="20.100000000000001" customHeight="1">
      <c r="A44" s="109">
        <v>10</v>
      </c>
      <c r="B44" s="109"/>
      <c r="C44" s="125" t="s">
        <v>1929</v>
      </c>
      <c r="D44" s="125"/>
      <c r="E44" s="125"/>
      <c r="F44" s="125"/>
      <c r="G44" s="125"/>
      <c r="H44" s="125" t="str">
        <f>天地壁表面材暨防水粉刷!F118</f>
        <v>彈性防水層施作</v>
      </c>
      <c r="I44" s="125"/>
      <c r="J44" s="125"/>
      <c r="K44" s="125"/>
      <c r="L44" s="125"/>
      <c r="M44" s="125"/>
      <c r="N44" s="125"/>
      <c r="O44" s="125"/>
      <c r="P44" s="123" t="str">
        <f>天地壁表面材暨防水粉刷!W118</f>
        <v>彈性樹脂+水泥</v>
      </c>
      <c r="Q44" s="124"/>
      <c r="R44" s="124"/>
      <c r="S44" s="124"/>
      <c r="T44" s="124"/>
      <c r="U44" s="131"/>
      <c r="V44" s="109">
        <f>基本資料!F82+基本資料!I82</f>
        <v>122</v>
      </c>
      <c r="W44" s="109"/>
      <c r="X44" s="109"/>
      <c r="Y44" s="109" t="s">
        <v>227</v>
      </c>
      <c r="Z44" s="109"/>
      <c r="AA44" s="125">
        <f>天地壁表面材暨防水粉刷!AI118</f>
        <v>1000</v>
      </c>
      <c r="AB44" s="125"/>
      <c r="AC44" s="125"/>
      <c r="AD44" s="125"/>
      <c r="AE44" s="125">
        <f t="shared" si="5"/>
        <v>122000</v>
      </c>
      <c r="AF44" s="125"/>
      <c r="AG44" s="125"/>
      <c r="AH44" s="125"/>
      <c r="AI44" s="200" t="str">
        <f t="shared" si="6"/>
        <v>彈性防水層施作</v>
      </c>
      <c r="AJ44" s="200"/>
      <c r="AK44" s="200"/>
      <c r="AL44" s="200"/>
      <c r="AM44" s="200"/>
      <c r="AN44" s="200"/>
      <c r="AO44" s="200"/>
      <c r="AP44" s="200"/>
      <c r="AQ44" s="170">
        <f t="shared" si="7"/>
        <v>122</v>
      </c>
      <c r="AR44" s="170"/>
      <c r="AS44" s="170"/>
      <c r="AT44" s="170" t="str">
        <f t="shared" si="8"/>
        <v>㎡</v>
      </c>
      <c r="AU44" s="170"/>
      <c r="AV44" s="200">
        <f>天地壁表面材暨防水粉刷!AM118</f>
        <v>800</v>
      </c>
      <c r="AW44" s="200"/>
      <c r="AX44" s="200"/>
      <c r="AY44" s="200"/>
      <c r="AZ44" s="200">
        <f t="shared" si="9"/>
        <v>97600</v>
      </c>
      <c r="BA44" s="200"/>
      <c r="BB44" s="200"/>
      <c r="BC44" s="200"/>
      <c r="BD44" s="311"/>
      <c r="BE44" s="311"/>
      <c r="BF44" s="311"/>
      <c r="BG44" s="311"/>
      <c r="BH44" s="200"/>
      <c r="BI44" s="200"/>
      <c r="BJ44" s="200"/>
      <c r="BK44" s="200"/>
      <c r="BL44" s="200">
        <v>0</v>
      </c>
      <c r="BM44" s="200"/>
      <c r="BN44" s="200"/>
      <c r="BO44" s="200"/>
      <c r="BP44" s="4"/>
      <c r="BQ44" s="4"/>
      <c r="BR44" s="4"/>
      <c r="BS44" s="4"/>
      <c r="BT44" s="4"/>
      <c r="BU44" s="4"/>
      <c r="BV44" s="4"/>
    </row>
    <row r="45" spans="1:74" ht="20.100000000000001" customHeight="1">
      <c r="A45" s="109">
        <v>11</v>
      </c>
      <c r="B45" s="109"/>
      <c r="C45" s="125" t="str">
        <f>天地壁表面材暨防水粉刷!A30</f>
        <v>大盥洗室</v>
      </c>
      <c r="D45" s="125"/>
      <c r="E45" s="125"/>
      <c r="F45" s="125"/>
      <c r="G45" s="125"/>
      <c r="H45" s="123" t="str">
        <f>天地壁表面材暨防水粉刷!F30</f>
        <v>牆面鋪設60*120壁磚</v>
      </c>
      <c r="I45" s="124"/>
      <c r="J45" s="124"/>
      <c r="K45" s="124"/>
      <c r="L45" s="124"/>
      <c r="M45" s="124"/>
      <c r="N45" s="124"/>
      <c r="O45" s="131"/>
      <c r="P45" s="123" t="str">
        <f>天地壁表面材暨防水粉刷!W30</f>
        <v>SML61225</v>
      </c>
      <c r="Q45" s="124"/>
      <c r="R45" s="124"/>
      <c r="S45" s="124"/>
      <c r="T45" s="124"/>
      <c r="U45" s="131"/>
      <c r="V45" s="109">
        <f>天地壁表面材暨防水粉刷!AU30</f>
        <v>21.900000000000002</v>
      </c>
      <c r="W45" s="109"/>
      <c r="X45" s="109"/>
      <c r="Y45" s="109" t="str">
        <f>天地壁表面材暨防水粉刷!AX30</f>
        <v>㎡</v>
      </c>
      <c r="Z45" s="109"/>
      <c r="AA45" s="125">
        <f>天地壁表面材暨防水粉刷!AZ30</f>
        <v>2412</v>
      </c>
      <c r="AB45" s="125"/>
      <c r="AC45" s="125"/>
      <c r="AD45" s="125"/>
      <c r="AE45" s="125">
        <f t="shared" si="5"/>
        <v>52822.8</v>
      </c>
      <c r="AF45" s="125"/>
      <c r="AG45" s="125"/>
      <c r="AH45" s="125"/>
      <c r="AI45" s="209" t="str">
        <f t="shared" si="6"/>
        <v>牆面鋪設60*120壁磚</v>
      </c>
      <c r="AJ45" s="210"/>
      <c r="AK45" s="210"/>
      <c r="AL45" s="210"/>
      <c r="AM45" s="210"/>
      <c r="AN45" s="210"/>
      <c r="AO45" s="210"/>
      <c r="AP45" s="211"/>
      <c r="AQ45" s="170">
        <f t="shared" si="7"/>
        <v>21.900000000000002</v>
      </c>
      <c r="AR45" s="170"/>
      <c r="AS45" s="170"/>
      <c r="AT45" s="170" t="str">
        <f t="shared" si="8"/>
        <v>㎡</v>
      </c>
      <c r="AU45" s="170"/>
      <c r="AV45" s="200">
        <f>天地壁表面材暨防水粉刷!BD30</f>
        <v>2051</v>
      </c>
      <c r="AW45" s="200"/>
      <c r="AX45" s="200"/>
      <c r="AY45" s="200"/>
      <c r="AZ45" s="200">
        <f t="shared" si="9"/>
        <v>44916.9</v>
      </c>
      <c r="BA45" s="200"/>
      <c r="BB45" s="200"/>
      <c r="BC45" s="200"/>
      <c r="BD45" s="311"/>
      <c r="BE45" s="311"/>
      <c r="BF45" s="311"/>
      <c r="BG45" s="311"/>
      <c r="BH45" s="200"/>
      <c r="BI45" s="200"/>
      <c r="BJ45" s="200"/>
      <c r="BK45" s="200"/>
      <c r="BL45" s="200">
        <v>0</v>
      </c>
      <c r="BM45" s="200"/>
      <c r="BN45" s="200"/>
      <c r="BO45" s="200"/>
      <c r="BP45" s="4"/>
      <c r="BQ45" s="4"/>
      <c r="BR45" s="4"/>
      <c r="BS45" s="4"/>
      <c r="BT45" s="4"/>
      <c r="BU45" s="4"/>
      <c r="BV45" s="4"/>
    </row>
    <row r="46" spans="1:74" ht="20.100000000000001" customHeight="1">
      <c r="A46" s="109">
        <v>12</v>
      </c>
      <c r="B46" s="109"/>
      <c r="C46" s="125" t="str">
        <f>天地壁表面材暨防水粉刷!A31</f>
        <v>小盥洗室</v>
      </c>
      <c r="D46" s="125"/>
      <c r="E46" s="125"/>
      <c r="F46" s="125"/>
      <c r="G46" s="125"/>
      <c r="H46" s="123" t="str">
        <f>天地壁表面材暨防水粉刷!F31</f>
        <v>牆面鋪設30*60壁磚</v>
      </c>
      <c r="I46" s="124"/>
      <c r="J46" s="124"/>
      <c r="K46" s="124"/>
      <c r="L46" s="124"/>
      <c r="M46" s="124"/>
      <c r="N46" s="124"/>
      <c r="O46" s="131"/>
      <c r="P46" s="123" t="str">
        <f>天地壁表面材暨防水粉刷!W31</f>
        <v>D3P33</v>
      </c>
      <c r="Q46" s="124"/>
      <c r="R46" s="124"/>
      <c r="S46" s="124"/>
      <c r="T46" s="124"/>
      <c r="U46" s="131"/>
      <c r="V46" s="109">
        <f>天地壁表面材暨防水粉刷!AU31</f>
        <v>16.700000000000003</v>
      </c>
      <c r="W46" s="109"/>
      <c r="X46" s="109"/>
      <c r="Y46" s="109" t="str">
        <f>天地壁表面材暨防水粉刷!AX31</f>
        <v>㎡</v>
      </c>
      <c r="Z46" s="109"/>
      <c r="AA46" s="125">
        <f>天地壁表面材暨防水粉刷!AZ31</f>
        <v>1920</v>
      </c>
      <c r="AB46" s="125"/>
      <c r="AC46" s="125"/>
      <c r="AD46" s="125"/>
      <c r="AE46" s="125">
        <f t="shared" si="5"/>
        <v>32064.000000000007</v>
      </c>
      <c r="AF46" s="125"/>
      <c r="AG46" s="125"/>
      <c r="AH46" s="125"/>
      <c r="AI46" s="209" t="str">
        <f t="shared" si="6"/>
        <v>牆面鋪設30*60壁磚</v>
      </c>
      <c r="AJ46" s="210"/>
      <c r="AK46" s="210"/>
      <c r="AL46" s="210"/>
      <c r="AM46" s="210"/>
      <c r="AN46" s="210"/>
      <c r="AO46" s="210"/>
      <c r="AP46" s="211"/>
      <c r="AQ46" s="170">
        <f t="shared" si="7"/>
        <v>16.700000000000003</v>
      </c>
      <c r="AR46" s="170"/>
      <c r="AS46" s="170"/>
      <c r="AT46" s="170" t="str">
        <f t="shared" si="8"/>
        <v>㎡</v>
      </c>
      <c r="AU46" s="170"/>
      <c r="AV46" s="200">
        <f>天地壁表面材暨防水粉刷!BD31</f>
        <v>1632</v>
      </c>
      <c r="AW46" s="200"/>
      <c r="AX46" s="200"/>
      <c r="AY46" s="200"/>
      <c r="AZ46" s="200">
        <f t="shared" si="9"/>
        <v>27254.400000000005</v>
      </c>
      <c r="BA46" s="200"/>
      <c r="BB46" s="200"/>
      <c r="BC46" s="200"/>
      <c r="BD46" s="311"/>
      <c r="BE46" s="311"/>
      <c r="BF46" s="311"/>
      <c r="BG46" s="311"/>
      <c r="BH46" s="200"/>
      <c r="BI46" s="200"/>
      <c r="BJ46" s="200"/>
      <c r="BK46" s="200"/>
      <c r="BL46" s="200">
        <v>0</v>
      </c>
      <c r="BM46" s="200"/>
      <c r="BN46" s="200"/>
      <c r="BO46" s="200"/>
      <c r="BP46" s="4"/>
      <c r="BQ46" s="4"/>
      <c r="BR46" s="4"/>
      <c r="BS46" s="4"/>
      <c r="BT46" s="4"/>
      <c r="BU46" s="4"/>
      <c r="BV46" s="4"/>
    </row>
    <row r="47" spans="1:74" ht="20.100000000000001" customHeight="1">
      <c r="A47" s="109">
        <v>13</v>
      </c>
      <c r="B47" s="109"/>
      <c r="C47" s="125" t="str">
        <f>天地壁表面材暨防水粉刷!A32</f>
        <v>衛生間</v>
      </c>
      <c r="D47" s="125"/>
      <c r="E47" s="125"/>
      <c r="F47" s="125"/>
      <c r="G47" s="125"/>
      <c r="H47" s="123" t="str">
        <f>天地壁表面材暨防水粉刷!F32</f>
        <v>牆面鋪設30*60壁磚</v>
      </c>
      <c r="I47" s="124"/>
      <c r="J47" s="124"/>
      <c r="K47" s="124"/>
      <c r="L47" s="124"/>
      <c r="M47" s="124"/>
      <c r="N47" s="124"/>
      <c r="O47" s="131"/>
      <c r="P47" s="123" t="str">
        <f>天地壁表面材暨防水粉刷!W32</f>
        <v>D3P33</v>
      </c>
      <c r="Q47" s="124"/>
      <c r="R47" s="124"/>
      <c r="S47" s="124"/>
      <c r="T47" s="124"/>
      <c r="U47" s="131"/>
      <c r="V47" s="109">
        <f>天地壁表面材暨防水粉刷!AU32</f>
        <v>15.6</v>
      </c>
      <c r="W47" s="109"/>
      <c r="X47" s="109"/>
      <c r="Y47" s="109" t="str">
        <f>天地壁表面材暨防水粉刷!AX32</f>
        <v>㎡</v>
      </c>
      <c r="Z47" s="109"/>
      <c r="AA47" s="125">
        <f>天地壁表面材暨防水粉刷!AZ32</f>
        <v>1920</v>
      </c>
      <c r="AB47" s="125"/>
      <c r="AC47" s="125"/>
      <c r="AD47" s="125"/>
      <c r="AE47" s="125">
        <f t="shared" si="5"/>
        <v>29952</v>
      </c>
      <c r="AF47" s="125"/>
      <c r="AG47" s="125"/>
      <c r="AH47" s="125"/>
      <c r="AI47" s="209" t="str">
        <f t="shared" si="6"/>
        <v>牆面鋪設30*60壁磚</v>
      </c>
      <c r="AJ47" s="210"/>
      <c r="AK47" s="210"/>
      <c r="AL47" s="210"/>
      <c r="AM47" s="210"/>
      <c r="AN47" s="210"/>
      <c r="AO47" s="210"/>
      <c r="AP47" s="211"/>
      <c r="AQ47" s="170">
        <f t="shared" si="7"/>
        <v>15.6</v>
      </c>
      <c r="AR47" s="170"/>
      <c r="AS47" s="170"/>
      <c r="AT47" s="170" t="str">
        <f t="shared" si="8"/>
        <v>㎡</v>
      </c>
      <c r="AU47" s="170"/>
      <c r="AV47" s="200">
        <f>天地壁表面材暨防水粉刷!BD32</f>
        <v>1632</v>
      </c>
      <c r="AW47" s="200"/>
      <c r="AX47" s="200"/>
      <c r="AY47" s="200"/>
      <c r="AZ47" s="200">
        <f t="shared" si="9"/>
        <v>25459.200000000001</v>
      </c>
      <c r="BA47" s="200"/>
      <c r="BB47" s="200"/>
      <c r="BC47" s="200"/>
      <c r="BD47" s="311"/>
      <c r="BE47" s="311"/>
      <c r="BF47" s="311"/>
      <c r="BG47" s="311"/>
      <c r="BH47" s="200"/>
      <c r="BI47" s="200"/>
      <c r="BJ47" s="200"/>
      <c r="BK47" s="200"/>
      <c r="BL47" s="200">
        <v>0</v>
      </c>
      <c r="BM47" s="200"/>
      <c r="BN47" s="200"/>
      <c r="BO47" s="200"/>
      <c r="BP47" s="4"/>
      <c r="BQ47" s="4"/>
      <c r="BR47" s="4"/>
      <c r="BS47" s="4"/>
      <c r="BT47" s="4"/>
      <c r="BU47" s="4"/>
      <c r="BV47" s="4"/>
    </row>
    <row r="48" spans="1:74" ht="20.100000000000001" customHeight="1">
      <c r="A48" s="109">
        <v>14</v>
      </c>
      <c r="B48" s="109"/>
      <c r="C48" s="125" t="str">
        <f>天地壁表面材暨防水粉刷!A33</f>
        <v>洗衣間</v>
      </c>
      <c r="D48" s="125"/>
      <c r="E48" s="125"/>
      <c r="F48" s="125"/>
      <c r="G48" s="125"/>
      <c r="H48" s="123" t="str">
        <f>天地壁表面材暨防水粉刷!F33</f>
        <v>牆面15*45木紋地磚</v>
      </c>
      <c r="I48" s="124"/>
      <c r="J48" s="124"/>
      <c r="K48" s="124"/>
      <c r="L48" s="124"/>
      <c r="M48" s="124"/>
      <c r="N48" s="124"/>
      <c r="O48" s="131"/>
      <c r="P48" s="123">
        <f>天地壁表面材暨防水粉刷!W33</f>
        <v>45735</v>
      </c>
      <c r="Q48" s="124"/>
      <c r="R48" s="124"/>
      <c r="S48" s="124"/>
      <c r="T48" s="124"/>
      <c r="U48" s="131"/>
      <c r="V48" s="109">
        <f>天地壁表面材暨防水粉刷!AU33</f>
        <v>1.6</v>
      </c>
      <c r="W48" s="109"/>
      <c r="X48" s="109"/>
      <c r="Y48" s="109" t="str">
        <f>天地壁表面材暨防水粉刷!AX33</f>
        <v>㎡</v>
      </c>
      <c r="Z48" s="109"/>
      <c r="AA48" s="125">
        <f>天地壁表面材暨防水粉刷!AZ33</f>
        <v>1710</v>
      </c>
      <c r="AB48" s="125"/>
      <c r="AC48" s="125"/>
      <c r="AD48" s="125"/>
      <c r="AE48" s="125">
        <f t="shared" si="5"/>
        <v>2736</v>
      </c>
      <c r="AF48" s="125"/>
      <c r="AG48" s="125"/>
      <c r="AH48" s="125"/>
      <c r="AI48" s="209" t="str">
        <f t="shared" si="6"/>
        <v>牆面15*45木紋地磚</v>
      </c>
      <c r="AJ48" s="210"/>
      <c r="AK48" s="210"/>
      <c r="AL48" s="210"/>
      <c r="AM48" s="210"/>
      <c r="AN48" s="210"/>
      <c r="AO48" s="210"/>
      <c r="AP48" s="211"/>
      <c r="AQ48" s="170">
        <f t="shared" si="7"/>
        <v>1.6</v>
      </c>
      <c r="AR48" s="170"/>
      <c r="AS48" s="170"/>
      <c r="AT48" s="170" t="str">
        <f t="shared" si="8"/>
        <v>㎡</v>
      </c>
      <c r="AU48" s="170"/>
      <c r="AV48" s="200">
        <f>天地壁表面材暨防水粉刷!BD33</f>
        <v>1454</v>
      </c>
      <c r="AW48" s="200"/>
      <c r="AX48" s="200"/>
      <c r="AY48" s="200"/>
      <c r="AZ48" s="200">
        <f t="shared" si="9"/>
        <v>2326.4</v>
      </c>
      <c r="BA48" s="200"/>
      <c r="BB48" s="200"/>
      <c r="BC48" s="200"/>
      <c r="BD48" s="311"/>
      <c r="BE48" s="311"/>
      <c r="BF48" s="311"/>
      <c r="BG48" s="311"/>
      <c r="BH48" s="200"/>
      <c r="BI48" s="200"/>
      <c r="BJ48" s="200"/>
      <c r="BK48" s="200"/>
      <c r="BL48" s="200">
        <v>0</v>
      </c>
      <c r="BM48" s="200"/>
      <c r="BN48" s="200"/>
      <c r="BO48" s="200"/>
      <c r="BP48" s="4"/>
      <c r="BQ48" s="4"/>
      <c r="BR48" s="4"/>
      <c r="BS48" s="4"/>
      <c r="BT48" s="4"/>
      <c r="BU48" s="4"/>
      <c r="BV48" s="4"/>
    </row>
    <row r="49" spans="1:76" ht="20.100000000000001" customHeight="1">
      <c r="A49" s="109">
        <v>15</v>
      </c>
      <c r="B49" s="109"/>
      <c r="C49" s="125" t="str">
        <f>天地壁表面材暨防水粉刷!A39</f>
        <v>外玄關</v>
      </c>
      <c r="D49" s="125"/>
      <c r="E49" s="125"/>
      <c r="F49" s="125"/>
      <c r="G49" s="125"/>
      <c r="H49" s="123" t="str">
        <f>天地壁表面材暨防水粉刷!F39</f>
        <v>地坪鋪設18*21六角磚</v>
      </c>
      <c r="I49" s="124"/>
      <c r="J49" s="124"/>
      <c r="K49" s="124"/>
      <c r="L49" s="124"/>
      <c r="M49" s="124"/>
      <c r="N49" s="124"/>
      <c r="O49" s="131"/>
      <c r="P49" s="123" t="str">
        <f>天地壁表面材暨防水粉刷!W39</f>
        <v>BK6601-6603</v>
      </c>
      <c r="Q49" s="124"/>
      <c r="R49" s="124"/>
      <c r="S49" s="124"/>
      <c r="T49" s="124"/>
      <c r="U49" s="131"/>
      <c r="V49" s="109">
        <f>天地壁表面材暨防水粉刷!AU39</f>
        <v>2.5</v>
      </c>
      <c r="W49" s="109"/>
      <c r="X49" s="109"/>
      <c r="Y49" s="109" t="str">
        <f>天地壁表面材暨防水粉刷!AX39</f>
        <v>㎡</v>
      </c>
      <c r="Z49" s="109"/>
      <c r="AA49" s="125">
        <f>天地壁表面材暨防水粉刷!AZ39</f>
        <v>4148</v>
      </c>
      <c r="AB49" s="125"/>
      <c r="AC49" s="125"/>
      <c r="AD49" s="125"/>
      <c r="AE49" s="125">
        <f t="shared" ref="AE49:AE57" si="10">V49*AA49</f>
        <v>10370</v>
      </c>
      <c r="AF49" s="125"/>
      <c r="AG49" s="125"/>
      <c r="AH49" s="125"/>
      <c r="AI49" s="209" t="str">
        <f t="shared" ref="AI49:AI57" si="11">H49</f>
        <v>地坪鋪設18*21六角磚</v>
      </c>
      <c r="AJ49" s="210"/>
      <c r="AK49" s="210"/>
      <c r="AL49" s="210"/>
      <c r="AM49" s="210"/>
      <c r="AN49" s="210"/>
      <c r="AO49" s="210"/>
      <c r="AP49" s="211"/>
      <c r="AQ49" s="170">
        <f t="shared" ref="AQ49:AQ57" si="12">V49</f>
        <v>2.5</v>
      </c>
      <c r="AR49" s="170"/>
      <c r="AS49" s="170"/>
      <c r="AT49" s="170" t="str">
        <f t="shared" ref="AT49:AT57" si="13">Y49</f>
        <v>㎡</v>
      </c>
      <c r="AU49" s="170"/>
      <c r="AV49" s="200">
        <f>天地壁表面材暨防水粉刷!BD39</f>
        <v>3526</v>
      </c>
      <c r="AW49" s="200"/>
      <c r="AX49" s="200"/>
      <c r="AY49" s="200"/>
      <c r="AZ49" s="200">
        <f t="shared" ref="AZ49:AZ57" si="14">AQ49*AV49</f>
        <v>8815</v>
      </c>
      <c r="BA49" s="200"/>
      <c r="BB49" s="200"/>
      <c r="BC49" s="200"/>
      <c r="BD49" s="311"/>
      <c r="BE49" s="311"/>
      <c r="BF49" s="311"/>
      <c r="BG49" s="311"/>
      <c r="BH49" s="200"/>
      <c r="BI49" s="200"/>
      <c r="BJ49" s="200"/>
      <c r="BK49" s="200"/>
      <c r="BL49" s="200">
        <v>0</v>
      </c>
      <c r="BM49" s="200"/>
      <c r="BN49" s="200"/>
      <c r="BO49" s="200"/>
      <c r="BP49" s="4"/>
      <c r="BQ49" s="4"/>
      <c r="BR49" s="4"/>
      <c r="BS49" s="4"/>
      <c r="BT49" s="4"/>
      <c r="BU49" s="4"/>
      <c r="BV49" s="4"/>
    </row>
    <row r="50" spans="1:76" ht="20.100000000000001" customHeight="1">
      <c r="A50" s="109">
        <v>16</v>
      </c>
      <c r="B50" s="109"/>
      <c r="C50" s="125" t="str">
        <f>天地壁表面材暨防水粉刷!A40</f>
        <v>外玄關</v>
      </c>
      <c r="D50" s="125"/>
      <c r="E50" s="125"/>
      <c r="F50" s="125"/>
      <c r="G50" s="125"/>
      <c r="H50" s="123" t="str">
        <f>天地壁表面材暨防水粉刷!F40</f>
        <v>地坪18*21六角花磚</v>
      </c>
      <c r="I50" s="124"/>
      <c r="J50" s="124"/>
      <c r="K50" s="124"/>
      <c r="L50" s="124"/>
      <c r="M50" s="124"/>
      <c r="N50" s="124"/>
      <c r="O50" s="131"/>
      <c r="P50" s="123" t="str">
        <f>天地壁表面材暨防水粉刷!W40</f>
        <v>BK6606</v>
      </c>
      <c r="Q50" s="124"/>
      <c r="R50" s="124"/>
      <c r="S50" s="124"/>
      <c r="T50" s="124"/>
      <c r="U50" s="131"/>
      <c r="V50" s="109">
        <f>天地壁表面材暨防水粉刷!AU40</f>
        <v>1.2</v>
      </c>
      <c r="W50" s="109"/>
      <c r="X50" s="109"/>
      <c r="Y50" s="109" t="str">
        <f>天地壁表面材暨防水粉刷!AX40</f>
        <v>㎡</v>
      </c>
      <c r="Z50" s="109"/>
      <c r="AA50" s="125">
        <f>天地壁表面材暨防水粉刷!AZ40</f>
        <v>5746</v>
      </c>
      <c r="AB50" s="125"/>
      <c r="AC50" s="125"/>
      <c r="AD50" s="125"/>
      <c r="AE50" s="125">
        <f>V50*AA50</f>
        <v>6895.2</v>
      </c>
      <c r="AF50" s="125"/>
      <c r="AG50" s="125"/>
      <c r="AH50" s="125"/>
      <c r="AI50" s="209" t="str">
        <f>H50</f>
        <v>地坪18*21六角花磚</v>
      </c>
      <c r="AJ50" s="210"/>
      <c r="AK50" s="210"/>
      <c r="AL50" s="210"/>
      <c r="AM50" s="210"/>
      <c r="AN50" s="210"/>
      <c r="AO50" s="210"/>
      <c r="AP50" s="211"/>
      <c r="AQ50" s="170">
        <f>V50</f>
        <v>1.2</v>
      </c>
      <c r="AR50" s="170"/>
      <c r="AS50" s="170"/>
      <c r="AT50" s="170" t="str">
        <f>Y50</f>
        <v>㎡</v>
      </c>
      <c r="AU50" s="170"/>
      <c r="AV50" s="200">
        <f>天地壁表面材暨防水粉刷!BD40</f>
        <v>4885</v>
      </c>
      <c r="AW50" s="200"/>
      <c r="AX50" s="200"/>
      <c r="AY50" s="200"/>
      <c r="AZ50" s="200">
        <f>AQ50*AV50</f>
        <v>5862</v>
      </c>
      <c r="BA50" s="200"/>
      <c r="BB50" s="200"/>
      <c r="BC50" s="200"/>
      <c r="BD50" s="311"/>
      <c r="BE50" s="311"/>
      <c r="BF50" s="311"/>
      <c r="BG50" s="311"/>
      <c r="BH50" s="200"/>
      <c r="BI50" s="200"/>
      <c r="BJ50" s="200"/>
      <c r="BK50" s="200"/>
      <c r="BL50" s="200">
        <v>0</v>
      </c>
      <c r="BM50" s="200"/>
      <c r="BN50" s="200"/>
      <c r="BO50" s="200"/>
      <c r="BP50" s="4"/>
      <c r="BQ50" s="4"/>
      <c r="BR50" s="4"/>
      <c r="BS50" s="4"/>
      <c r="BT50" s="4"/>
      <c r="BU50" s="4"/>
      <c r="BV50" s="4"/>
    </row>
    <row r="51" spans="1:76" ht="20.100000000000001" customHeight="1">
      <c r="A51" s="109">
        <v>17</v>
      </c>
      <c r="B51" s="109"/>
      <c r="C51" s="125" t="str">
        <f>天地壁表面材暨防水粉刷!A43</f>
        <v>客廳</v>
      </c>
      <c r="D51" s="125"/>
      <c r="E51" s="125"/>
      <c r="F51" s="125"/>
      <c r="G51" s="125"/>
      <c r="H51" s="123" t="str">
        <f>天地壁表面材暨防水粉刷!F43</f>
        <v>地坪鋪設90*90地磚</v>
      </c>
      <c r="I51" s="124"/>
      <c r="J51" s="124"/>
      <c r="K51" s="124"/>
      <c r="L51" s="124"/>
      <c r="M51" s="124"/>
      <c r="N51" s="124"/>
      <c r="O51" s="131"/>
      <c r="P51" s="123" t="str">
        <f>天地壁表面材暨防水粉刷!W43</f>
        <v>HD9F135</v>
      </c>
      <c r="Q51" s="124"/>
      <c r="R51" s="124"/>
      <c r="S51" s="124"/>
      <c r="T51" s="124"/>
      <c r="U51" s="131"/>
      <c r="V51" s="109">
        <f>天地壁表面材暨防水粉刷!AU43</f>
        <v>18.100000000000001</v>
      </c>
      <c r="W51" s="109"/>
      <c r="X51" s="109"/>
      <c r="Y51" s="109" t="str">
        <f>天地壁表面材暨防水粉刷!AX43</f>
        <v>㎡</v>
      </c>
      <c r="Z51" s="109"/>
      <c r="AA51" s="125">
        <f>天地壁表面材暨防水粉刷!AZ43</f>
        <v>2817</v>
      </c>
      <c r="AB51" s="125"/>
      <c r="AC51" s="125"/>
      <c r="AD51" s="125"/>
      <c r="AE51" s="125">
        <f t="shared" si="10"/>
        <v>50987.700000000004</v>
      </c>
      <c r="AF51" s="125"/>
      <c r="AG51" s="125"/>
      <c r="AH51" s="125"/>
      <c r="AI51" s="209" t="str">
        <f t="shared" si="11"/>
        <v>地坪鋪設90*90地磚</v>
      </c>
      <c r="AJ51" s="210"/>
      <c r="AK51" s="210"/>
      <c r="AL51" s="210"/>
      <c r="AM51" s="210"/>
      <c r="AN51" s="210"/>
      <c r="AO51" s="210"/>
      <c r="AP51" s="211"/>
      <c r="AQ51" s="170">
        <f t="shared" si="12"/>
        <v>18.100000000000001</v>
      </c>
      <c r="AR51" s="170"/>
      <c r="AS51" s="170"/>
      <c r="AT51" s="170" t="str">
        <f t="shared" si="13"/>
        <v>㎡</v>
      </c>
      <c r="AU51" s="170"/>
      <c r="AV51" s="200">
        <f>天地壁表面材暨防水粉刷!BD43</f>
        <v>2395</v>
      </c>
      <c r="AW51" s="200"/>
      <c r="AX51" s="200"/>
      <c r="AY51" s="200"/>
      <c r="AZ51" s="200">
        <f t="shared" si="14"/>
        <v>43349.5</v>
      </c>
      <c r="BA51" s="200"/>
      <c r="BB51" s="200"/>
      <c r="BC51" s="200"/>
      <c r="BD51" s="311"/>
      <c r="BE51" s="311"/>
      <c r="BF51" s="311"/>
      <c r="BG51" s="311"/>
      <c r="BH51" s="200"/>
      <c r="BI51" s="200"/>
      <c r="BJ51" s="200"/>
      <c r="BK51" s="200"/>
      <c r="BL51" s="200">
        <v>0</v>
      </c>
      <c r="BM51" s="200"/>
      <c r="BN51" s="200"/>
      <c r="BO51" s="200"/>
      <c r="BP51" s="4"/>
      <c r="BQ51" s="4"/>
      <c r="BR51" s="4"/>
      <c r="BS51" s="4"/>
      <c r="BT51" s="4"/>
      <c r="BU51" s="4"/>
      <c r="BV51" s="4"/>
    </row>
    <row r="52" spans="1:76" ht="20.100000000000001" customHeight="1">
      <c r="A52" s="109">
        <v>18</v>
      </c>
      <c r="B52" s="109"/>
      <c r="C52" s="125" t="str">
        <f>天地壁表面材暨防水粉刷!A45</f>
        <v>餐廳</v>
      </c>
      <c r="D52" s="125"/>
      <c r="E52" s="125"/>
      <c r="F52" s="125"/>
      <c r="G52" s="125"/>
      <c r="H52" s="123" t="str">
        <f>天地壁表面材暨防水粉刷!F45</f>
        <v>地坪鋪設90*90地磚</v>
      </c>
      <c r="I52" s="124"/>
      <c r="J52" s="124"/>
      <c r="K52" s="124"/>
      <c r="L52" s="124"/>
      <c r="M52" s="124"/>
      <c r="N52" s="124"/>
      <c r="O52" s="131"/>
      <c r="P52" s="123" t="str">
        <f>天地壁表面材暨防水粉刷!W45</f>
        <v>HD9F135</v>
      </c>
      <c r="Q52" s="124"/>
      <c r="R52" s="124"/>
      <c r="S52" s="124"/>
      <c r="T52" s="124"/>
      <c r="U52" s="131"/>
      <c r="V52" s="109">
        <f>天地壁表面材暨防水粉刷!AU45</f>
        <v>10.9</v>
      </c>
      <c r="W52" s="109"/>
      <c r="X52" s="109"/>
      <c r="Y52" s="109" t="str">
        <f>天地壁表面材暨防水粉刷!AX45</f>
        <v>㎡</v>
      </c>
      <c r="Z52" s="109"/>
      <c r="AA52" s="125">
        <f>天地壁表面材暨防水粉刷!AZ45</f>
        <v>2817</v>
      </c>
      <c r="AB52" s="125"/>
      <c r="AC52" s="125"/>
      <c r="AD52" s="125"/>
      <c r="AE52" s="125">
        <f t="shared" si="10"/>
        <v>30705.3</v>
      </c>
      <c r="AF52" s="125"/>
      <c r="AG52" s="125"/>
      <c r="AH52" s="125"/>
      <c r="AI52" s="209" t="str">
        <f t="shared" si="11"/>
        <v>地坪鋪設90*90地磚</v>
      </c>
      <c r="AJ52" s="210"/>
      <c r="AK52" s="210"/>
      <c r="AL52" s="210"/>
      <c r="AM52" s="210"/>
      <c r="AN52" s="210"/>
      <c r="AO52" s="210"/>
      <c r="AP52" s="211"/>
      <c r="AQ52" s="170">
        <f t="shared" si="12"/>
        <v>10.9</v>
      </c>
      <c r="AR52" s="170"/>
      <c r="AS52" s="170"/>
      <c r="AT52" s="170" t="str">
        <f t="shared" si="13"/>
        <v>㎡</v>
      </c>
      <c r="AU52" s="170"/>
      <c r="AV52" s="200">
        <f>天地壁表面材暨防水粉刷!BD45</f>
        <v>2395</v>
      </c>
      <c r="AW52" s="200"/>
      <c r="AX52" s="200"/>
      <c r="AY52" s="200"/>
      <c r="AZ52" s="200">
        <f t="shared" si="14"/>
        <v>26105.5</v>
      </c>
      <c r="BA52" s="200"/>
      <c r="BB52" s="200"/>
      <c r="BC52" s="200"/>
      <c r="BD52" s="311"/>
      <c r="BE52" s="311"/>
      <c r="BF52" s="311"/>
      <c r="BG52" s="311"/>
      <c r="BH52" s="200"/>
      <c r="BI52" s="200"/>
      <c r="BJ52" s="200"/>
      <c r="BK52" s="200"/>
      <c r="BL52" s="200">
        <v>0</v>
      </c>
      <c r="BM52" s="200"/>
      <c r="BN52" s="200"/>
      <c r="BO52" s="200"/>
      <c r="BP52" s="4"/>
      <c r="BQ52" s="4"/>
      <c r="BR52" s="4"/>
      <c r="BS52" s="4"/>
      <c r="BT52" s="4"/>
      <c r="BU52" s="4"/>
      <c r="BV52" s="4"/>
    </row>
    <row r="53" spans="1:76" ht="20.100000000000001" customHeight="1">
      <c r="A53" s="109">
        <v>19</v>
      </c>
      <c r="B53" s="109"/>
      <c r="C53" s="125" t="str">
        <f>天地壁表面材暨防水粉刷!A41</f>
        <v>內玄關</v>
      </c>
      <c r="D53" s="125"/>
      <c r="E53" s="125"/>
      <c r="F53" s="125"/>
      <c r="G53" s="125"/>
      <c r="H53" s="123" t="str">
        <f>天地壁表面材暨防水粉刷!F41</f>
        <v>地坪鋪設90*90地磚</v>
      </c>
      <c r="I53" s="124"/>
      <c r="J53" s="124"/>
      <c r="K53" s="124"/>
      <c r="L53" s="124"/>
      <c r="M53" s="124"/>
      <c r="N53" s="124"/>
      <c r="O53" s="131"/>
      <c r="P53" s="123" t="str">
        <f>天地壁表面材暨防水粉刷!W41</f>
        <v>HD9F135</v>
      </c>
      <c r="Q53" s="124"/>
      <c r="R53" s="124"/>
      <c r="S53" s="124"/>
      <c r="T53" s="124"/>
      <c r="U53" s="131"/>
      <c r="V53" s="109">
        <f>天地壁表面材暨防水粉刷!AU41</f>
        <v>2.6</v>
      </c>
      <c r="W53" s="109"/>
      <c r="X53" s="109"/>
      <c r="Y53" s="109" t="str">
        <f>天地壁表面材暨防水粉刷!AX41</f>
        <v>㎡</v>
      </c>
      <c r="Z53" s="109"/>
      <c r="AA53" s="125">
        <f>天地壁表面材暨防水粉刷!AZ41</f>
        <v>2817</v>
      </c>
      <c r="AB53" s="125"/>
      <c r="AC53" s="125"/>
      <c r="AD53" s="125"/>
      <c r="AE53" s="125">
        <f t="shared" si="10"/>
        <v>7324.2</v>
      </c>
      <c r="AF53" s="125"/>
      <c r="AG53" s="125"/>
      <c r="AH53" s="125"/>
      <c r="AI53" s="209" t="str">
        <f t="shared" si="11"/>
        <v>地坪鋪設90*90地磚</v>
      </c>
      <c r="AJ53" s="210"/>
      <c r="AK53" s="210"/>
      <c r="AL53" s="210"/>
      <c r="AM53" s="210"/>
      <c r="AN53" s="210"/>
      <c r="AO53" s="210"/>
      <c r="AP53" s="211"/>
      <c r="AQ53" s="170">
        <f t="shared" si="12"/>
        <v>2.6</v>
      </c>
      <c r="AR53" s="170"/>
      <c r="AS53" s="170"/>
      <c r="AT53" s="170" t="str">
        <f t="shared" si="13"/>
        <v>㎡</v>
      </c>
      <c r="AU53" s="170"/>
      <c r="AV53" s="200">
        <f>天地壁表面材暨防水粉刷!BD41</f>
        <v>2395</v>
      </c>
      <c r="AW53" s="200"/>
      <c r="AX53" s="200"/>
      <c r="AY53" s="200"/>
      <c r="AZ53" s="200">
        <f t="shared" si="14"/>
        <v>6227</v>
      </c>
      <c r="BA53" s="200"/>
      <c r="BB53" s="200"/>
      <c r="BC53" s="200"/>
      <c r="BD53" s="311"/>
      <c r="BE53" s="311"/>
      <c r="BF53" s="311"/>
      <c r="BG53" s="311"/>
      <c r="BH53" s="200"/>
      <c r="BI53" s="200"/>
      <c r="BJ53" s="200"/>
      <c r="BK53" s="200"/>
      <c r="BL53" s="200">
        <v>0</v>
      </c>
      <c r="BM53" s="200"/>
      <c r="BN53" s="200"/>
      <c r="BO53" s="200"/>
      <c r="BP53" s="4"/>
      <c r="BQ53" s="4"/>
      <c r="BR53" s="4"/>
      <c r="BS53" s="4"/>
      <c r="BT53" s="4"/>
      <c r="BU53" s="4"/>
      <c r="BV53" s="4"/>
    </row>
    <row r="54" spans="1:76" ht="20.100000000000001" customHeight="1">
      <c r="A54" s="109">
        <v>20</v>
      </c>
      <c r="B54" s="109"/>
      <c r="C54" s="125" t="str">
        <f>天地壁表面材暨防水粉刷!A42</f>
        <v>儲藏室</v>
      </c>
      <c r="D54" s="125"/>
      <c r="E54" s="125"/>
      <c r="F54" s="125"/>
      <c r="G54" s="125"/>
      <c r="H54" s="123" t="str">
        <f>天地壁表面材暨防水粉刷!F42</f>
        <v>地坪鋪設90*90地磚</v>
      </c>
      <c r="I54" s="124"/>
      <c r="J54" s="124"/>
      <c r="K54" s="124"/>
      <c r="L54" s="124"/>
      <c r="M54" s="124"/>
      <c r="N54" s="124"/>
      <c r="O54" s="131"/>
      <c r="P54" s="123" t="str">
        <f>天地壁表面材暨防水粉刷!W42</f>
        <v>HD9F135</v>
      </c>
      <c r="Q54" s="124"/>
      <c r="R54" s="124"/>
      <c r="S54" s="124"/>
      <c r="T54" s="124"/>
      <c r="U54" s="131"/>
      <c r="V54" s="109">
        <f>天地壁表面材暨防水粉刷!AU42</f>
        <v>4</v>
      </c>
      <c r="W54" s="109"/>
      <c r="X54" s="109"/>
      <c r="Y54" s="109" t="str">
        <f>天地壁表面材暨防水粉刷!AX42</f>
        <v>㎡</v>
      </c>
      <c r="Z54" s="109"/>
      <c r="AA54" s="125">
        <f>天地壁表面材暨防水粉刷!AZ42</f>
        <v>2817</v>
      </c>
      <c r="AB54" s="125"/>
      <c r="AC54" s="125"/>
      <c r="AD54" s="125"/>
      <c r="AE54" s="125">
        <f t="shared" si="10"/>
        <v>11268</v>
      </c>
      <c r="AF54" s="125"/>
      <c r="AG54" s="125"/>
      <c r="AH54" s="125"/>
      <c r="AI54" s="209" t="str">
        <f t="shared" si="11"/>
        <v>地坪鋪設90*90地磚</v>
      </c>
      <c r="AJ54" s="210"/>
      <c r="AK54" s="210"/>
      <c r="AL54" s="210"/>
      <c r="AM54" s="210"/>
      <c r="AN54" s="210"/>
      <c r="AO54" s="210"/>
      <c r="AP54" s="211"/>
      <c r="AQ54" s="170">
        <f t="shared" si="12"/>
        <v>4</v>
      </c>
      <c r="AR54" s="170"/>
      <c r="AS54" s="170"/>
      <c r="AT54" s="170" t="str">
        <f t="shared" si="13"/>
        <v>㎡</v>
      </c>
      <c r="AU54" s="170"/>
      <c r="AV54" s="200">
        <f>天地壁表面材暨防水粉刷!BD42</f>
        <v>2395</v>
      </c>
      <c r="AW54" s="200"/>
      <c r="AX54" s="200"/>
      <c r="AY54" s="200"/>
      <c r="AZ54" s="200">
        <f t="shared" si="14"/>
        <v>9580</v>
      </c>
      <c r="BA54" s="200"/>
      <c r="BB54" s="200"/>
      <c r="BC54" s="200"/>
      <c r="BD54" s="311"/>
      <c r="BE54" s="311"/>
      <c r="BF54" s="311"/>
      <c r="BG54" s="311"/>
      <c r="BH54" s="200"/>
      <c r="BI54" s="200"/>
      <c r="BJ54" s="200"/>
      <c r="BK54" s="200"/>
      <c r="BL54" s="200">
        <v>0</v>
      </c>
      <c r="BM54" s="200"/>
      <c r="BN54" s="200"/>
      <c r="BO54" s="200"/>
      <c r="BP54" s="4"/>
      <c r="BQ54" s="4"/>
      <c r="BR54" s="4"/>
      <c r="BS54" s="4"/>
      <c r="BT54" s="4"/>
      <c r="BU54" s="4"/>
      <c r="BV54" s="4"/>
    </row>
    <row r="55" spans="1:76" ht="20.100000000000001" customHeight="1">
      <c r="A55" s="109">
        <v>21</v>
      </c>
      <c r="B55" s="109"/>
      <c r="C55" s="125" t="str">
        <f>天地壁表面材暨防水粉刷!A44</f>
        <v>廚房</v>
      </c>
      <c r="D55" s="125"/>
      <c r="E55" s="125"/>
      <c r="F55" s="125"/>
      <c r="G55" s="125"/>
      <c r="H55" s="123" t="str">
        <f>天地壁表面材暨防水粉刷!F44</f>
        <v>地坪鋪設90*90地磚</v>
      </c>
      <c r="I55" s="124"/>
      <c r="J55" s="124"/>
      <c r="K55" s="124"/>
      <c r="L55" s="124"/>
      <c r="M55" s="124"/>
      <c r="N55" s="124"/>
      <c r="O55" s="131"/>
      <c r="P55" s="123" t="str">
        <f>天地壁表面材暨防水粉刷!W44</f>
        <v>HD9F135</v>
      </c>
      <c r="Q55" s="124"/>
      <c r="R55" s="124"/>
      <c r="S55" s="124"/>
      <c r="T55" s="124"/>
      <c r="U55" s="131"/>
      <c r="V55" s="109">
        <f>天地壁表面材暨防水粉刷!AU44</f>
        <v>9.1999999999999993</v>
      </c>
      <c r="W55" s="109"/>
      <c r="X55" s="109"/>
      <c r="Y55" s="109" t="str">
        <f>天地壁表面材暨防水粉刷!AX44</f>
        <v>㎡</v>
      </c>
      <c r="Z55" s="109"/>
      <c r="AA55" s="125">
        <f>天地壁表面材暨防水粉刷!AZ44</f>
        <v>2817</v>
      </c>
      <c r="AB55" s="125"/>
      <c r="AC55" s="125"/>
      <c r="AD55" s="125"/>
      <c r="AE55" s="125">
        <f>V55*AA55</f>
        <v>25916.399999999998</v>
      </c>
      <c r="AF55" s="125"/>
      <c r="AG55" s="125"/>
      <c r="AH55" s="125"/>
      <c r="AI55" s="209" t="str">
        <f>H55</f>
        <v>地坪鋪設90*90地磚</v>
      </c>
      <c r="AJ55" s="210"/>
      <c r="AK55" s="210"/>
      <c r="AL55" s="210"/>
      <c r="AM55" s="210"/>
      <c r="AN55" s="210"/>
      <c r="AO55" s="210"/>
      <c r="AP55" s="211"/>
      <c r="AQ55" s="170">
        <f>V55</f>
        <v>9.1999999999999993</v>
      </c>
      <c r="AR55" s="170"/>
      <c r="AS55" s="170"/>
      <c r="AT55" s="170" t="str">
        <f>Y55</f>
        <v>㎡</v>
      </c>
      <c r="AU55" s="170"/>
      <c r="AV55" s="200">
        <f>天地壁表面材暨防水粉刷!BD44</f>
        <v>2395</v>
      </c>
      <c r="AW55" s="200"/>
      <c r="AX55" s="200"/>
      <c r="AY55" s="200"/>
      <c r="AZ55" s="200">
        <f>AQ55*AV55</f>
        <v>22034</v>
      </c>
      <c r="BA55" s="200"/>
      <c r="BB55" s="200"/>
      <c r="BC55" s="200"/>
      <c r="BD55" s="311"/>
      <c r="BE55" s="311"/>
      <c r="BF55" s="311"/>
      <c r="BG55" s="311"/>
      <c r="BH55" s="200"/>
      <c r="BI55" s="200"/>
      <c r="BJ55" s="200"/>
      <c r="BK55" s="200"/>
      <c r="BL55" s="200">
        <v>0</v>
      </c>
      <c r="BM55" s="200"/>
      <c r="BN55" s="200"/>
      <c r="BO55" s="200"/>
      <c r="BP55" s="4"/>
      <c r="BQ55" s="4"/>
      <c r="BR55" s="4"/>
      <c r="BS55" s="4"/>
      <c r="BT55" s="4"/>
      <c r="BU55" s="4"/>
      <c r="BV55" s="4"/>
    </row>
    <row r="56" spans="1:76" ht="20.100000000000001" customHeight="1">
      <c r="A56" s="109">
        <v>22</v>
      </c>
      <c r="B56" s="109"/>
      <c r="C56" s="125" t="str">
        <f>天地壁表面材暨防水粉刷!A46</f>
        <v>走道區</v>
      </c>
      <c r="D56" s="125"/>
      <c r="E56" s="125"/>
      <c r="F56" s="125"/>
      <c r="G56" s="125"/>
      <c r="H56" s="123" t="str">
        <f>天地壁表面材暨防水粉刷!F46</f>
        <v>地坪15*75木紋地磚</v>
      </c>
      <c r="I56" s="124"/>
      <c r="J56" s="124"/>
      <c r="K56" s="124"/>
      <c r="L56" s="124"/>
      <c r="M56" s="124"/>
      <c r="N56" s="124"/>
      <c r="O56" s="131"/>
      <c r="P56" s="123" t="str">
        <f>天地壁表面材暨防水粉刷!W46</f>
        <v>C5721</v>
      </c>
      <c r="Q56" s="124"/>
      <c r="R56" s="124"/>
      <c r="S56" s="124"/>
      <c r="T56" s="124"/>
      <c r="U56" s="131"/>
      <c r="V56" s="109">
        <f>天地壁表面材暨防水粉刷!AU46</f>
        <v>4.4000000000000004</v>
      </c>
      <c r="W56" s="109"/>
      <c r="X56" s="109"/>
      <c r="Y56" s="109" t="str">
        <f>天地壁表面材暨防水粉刷!AX46</f>
        <v>㎡</v>
      </c>
      <c r="Z56" s="109"/>
      <c r="AA56" s="125">
        <f>天地壁表面材暨防水粉刷!AZ46</f>
        <v>2037</v>
      </c>
      <c r="AB56" s="125"/>
      <c r="AC56" s="125"/>
      <c r="AD56" s="125"/>
      <c r="AE56" s="125">
        <f>V56*AA56</f>
        <v>8962.8000000000011</v>
      </c>
      <c r="AF56" s="125"/>
      <c r="AG56" s="125"/>
      <c r="AH56" s="125"/>
      <c r="AI56" s="209" t="str">
        <f>H56</f>
        <v>地坪15*75木紋地磚</v>
      </c>
      <c r="AJ56" s="210"/>
      <c r="AK56" s="210"/>
      <c r="AL56" s="210"/>
      <c r="AM56" s="210"/>
      <c r="AN56" s="210"/>
      <c r="AO56" s="210"/>
      <c r="AP56" s="211"/>
      <c r="AQ56" s="170">
        <f>V56</f>
        <v>4.4000000000000004</v>
      </c>
      <c r="AR56" s="170"/>
      <c r="AS56" s="170"/>
      <c r="AT56" s="170" t="str">
        <f>Y56</f>
        <v>㎡</v>
      </c>
      <c r="AU56" s="170"/>
      <c r="AV56" s="200">
        <f>天地壁表面材暨防水粉刷!BD46</f>
        <v>1732</v>
      </c>
      <c r="AW56" s="200"/>
      <c r="AX56" s="200"/>
      <c r="AY56" s="200"/>
      <c r="AZ56" s="200">
        <f>AQ56*AV56</f>
        <v>7620.8</v>
      </c>
      <c r="BA56" s="200"/>
      <c r="BB56" s="200"/>
      <c r="BC56" s="200"/>
      <c r="BD56" s="311"/>
      <c r="BE56" s="311"/>
      <c r="BF56" s="311"/>
      <c r="BG56" s="311"/>
      <c r="BH56" s="200"/>
      <c r="BI56" s="200"/>
      <c r="BJ56" s="200"/>
      <c r="BK56" s="200"/>
      <c r="BL56" s="200">
        <v>0</v>
      </c>
      <c r="BM56" s="200"/>
      <c r="BN56" s="200"/>
      <c r="BO56" s="200"/>
      <c r="BP56" s="4"/>
      <c r="BQ56" s="4"/>
      <c r="BR56" s="4"/>
      <c r="BS56" s="4"/>
      <c r="BT56" s="4"/>
      <c r="BU56" s="4"/>
      <c r="BV56" s="4"/>
    </row>
    <row r="57" spans="1:76" ht="20.100000000000001" customHeight="1">
      <c r="A57" s="109">
        <v>23</v>
      </c>
      <c r="B57" s="109"/>
      <c r="C57" s="125" t="str">
        <f>天地壁表面材暨防水粉刷!A47</f>
        <v>工作室</v>
      </c>
      <c r="D57" s="125"/>
      <c r="E57" s="125"/>
      <c r="F57" s="125"/>
      <c r="G57" s="125"/>
      <c r="H57" s="123" t="str">
        <f>天地壁表面材暨防水粉刷!F47</f>
        <v>地坪15*75木紋地磚</v>
      </c>
      <c r="I57" s="124"/>
      <c r="J57" s="124"/>
      <c r="K57" s="124"/>
      <c r="L57" s="124"/>
      <c r="M57" s="124"/>
      <c r="N57" s="124"/>
      <c r="O57" s="131"/>
      <c r="P57" s="123" t="str">
        <f>天地壁表面材暨防水粉刷!W47</f>
        <v>C5721</v>
      </c>
      <c r="Q57" s="124"/>
      <c r="R57" s="124"/>
      <c r="S57" s="124"/>
      <c r="T57" s="124"/>
      <c r="U57" s="131"/>
      <c r="V57" s="109">
        <f>天地壁表面材暨防水粉刷!AU47</f>
        <v>11.1</v>
      </c>
      <c r="W57" s="109"/>
      <c r="X57" s="109"/>
      <c r="Y57" s="109" t="str">
        <f>天地壁表面材暨防水粉刷!AX47</f>
        <v>㎡</v>
      </c>
      <c r="Z57" s="109"/>
      <c r="AA57" s="125">
        <f>天地壁表面材暨防水粉刷!AZ47</f>
        <v>2037</v>
      </c>
      <c r="AB57" s="125"/>
      <c r="AC57" s="125"/>
      <c r="AD57" s="125"/>
      <c r="AE57" s="125">
        <f t="shared" si="10"/>
        <v>22610.7</v>
      </c>
      <c r="AF57" s="125"/>
      <c r="AG57" s="125"/>
      <c r="AH57" s="125"/>
      <c r="AI57" s="209" t="str">
        <f t="shared" si="11"/>
        <v>地坪15*75木紋地磚</v>
      </c>
      <c r="AJ57" s="210"/>
      <c r="AK57" s="210"/>
      <c r="AL57" s="210"/>
      <c r="AM57" s="210"/>
      <c r="AN57" s="210"/>
      <c r="AO57" s="210"/>
      <c r="AP57" s="211"/>
      <c r="AQ57" s="170">
        <f t="shared" si="12"/>
        <v>11.1</v>
      </c>
      <c r="AR57" s="170"/>
      <c r="AS57" s="170"/>
      <c r="AT57" s="170" t="str">
        <f t="shared" si="13"/>
        <v>㎡</v>
      </c>
      <c r="AU57" s="170"/>
      <c r="AV57" s="200">
        <f>天地壁表面材暨防水粉刷!BD47</f>
        <v>1732</v>
      </c>
      <c r="AW57" s="200"/>
      <c r="AX57" s="200"/>
      <c r="AY57" s="200"/>
      <c r="AZ57" s="200">
        <f t="shared" si="14"/>
        <v>19225.2</v>
      </c>
      <c r="BA57" s="200"/>
      <c r="BB57" s="200"/>
      <c r="BC57" s="200"/>
      <c r="BD57" s="311"/>
      <c r="BE57" s="311"/>
      <c r="BF57" s="311"/>
      <c r="BG57" s="311"/>
      <c r="BH57" s="200"/>
      <c r="BI57" s="200"/>
      <c r="BJ57" s="200"/>
      <c r="BK57" s="200"/>
      <c r="BL57" s="200">
        <v>0</v>
      </c>
      <c r="BM57" s="200"/>
      <c r="BN57" s="200"/>
      <c r="BO57" s="200"/>
      <c r="BP57" s="4"/>
      <c r="BQ57" s="4"/>
      <c r="BR57" s="4"/>
      <c r="BS57" s="4"/>
      <c r="BT57" s="4"/>
      <c r="BU57" s="4"/>
      <c r="BV57" s="4"/>
    </row>
    <row r="58" spans="1:76" ht="20.100000000000001" customHeight="1">
      <c r="A58" s="109">
        <v>24</v>
      </c>
      <c r="B58" s="109"/>
      <c r="C58" s="125" t="str">
        <f>天地壁表面材暨防水粉刷!A48</f>
        <v>主臥房</v>
      </c>
      <c r="D58" s="125"/>
      <c r="E58" s="125"/>
      <c r="F58" s="125"/>
      <c r="G58" s="125"/>
      <c r="H58" s="123" t="str">
        <f>天地壁表面材暨防水粉刷!F48</f>
        <v>地坪15*75木紋地磚</v>
      </c>
      <c r="I58" s="124"/>
      <c r="J58" s="124"/>
      <c r="K58" s="124"/>
      <c r="L58" s="124"/>
      <c r="M58" s="124"/>
      <c r="N58" s="124"/>
      <c r="O58" s="131"/>
      <c r="P58" s="123" t="str">
        <f>天地壁表面材暨防水粉刷!W48</f>
        <v>C5721</v>
      </c>
      <c r="Q58" s="124"/>
      <c r="R58" s="124"/>
      <c r="S58" s="124"/>
      <c r="T58" s="124"/>
      <c r="U58" s="131"/>
      <c r="V58" s="109">
        <f>天地壁表面材暨防水粉刷!AU48</f>
        <v>15.7</v>
      </c>
      <c r="W58" s="109"/>
      <c r="X58" s="109"/>
      <c r="Y58" s="109" t="str">
        <f>天地壁表面材暨防水粉刷!AX48</f>
        <v>㎡</v>
      </c>
      <c r="Z58" s="109"/>
      <c r="AA58" s="125">
        <f>天地壁表面材暨防水粉刷!AZ48</f>
        <v>2037</v>
      </c>
      <c r="AB58" s="125"/>
      <c r="AC58" s="125"/>
      <c r="AD58" s="125"/>
      <c r="AE58" s="125">
        <f t="shared" ref="AE58:AE69" si="15">V58*AA58</f>
        <v>31980.899999999998</v>
      </c>
      <c r="AF58" s="125"/>
      <c r="AG58" s="125"/>
      <c r="AH58" s="125"/>
      <c r="AI58" s="209" t="str">
        <f t="shared" ref="AI58:AI69" si="16">H58</f>
        <v>地坪15*75木紋地磚</v>
      </c>
      <c r="AJ58" s="210"/>
      <c r="AK58" s="210"/>
      <c r="AL58" s="210"/>
      <c r="AM58" s="210"/>
      <c r="AN58" s="210"/>
      <c r="AO58" s="210"/>
      <c r="AP58" s="211"/>
      <c r="AQ58" s="170">
        <f t="shared" ref="AQ58:AQ69" si="17">V58</f>
        <v>15.7</v>
      </c>
      <c r="AR58" s="170"/>
      <c r="AS58" s="170"/>
      <c r="AT58" s="170" t="str">
        <f t="shared" ref="AT58:AT69" si="18">Y58</f>
        <v>㎡</v>
      </c>
      <c r="AU58" s="170"/>
      <c r="AV58" s="200">
        <f>天地壁表面材暨防水粉刷!BD48</f>
        <v>1732</v>
      </c>
      <c r="AW58" s="200"/>
      <c r="AX58" s="200"/>
      <c r="AY58" s="200"/>
      <c r="AZ58" s="200">
        <f t="shared" ref="AZ58:AZ69" si="19">AQ58*AV58</f>
        <v>27192.399999999998</v>
      </c>
      <c r="BA58" s="200"/>
      <c r="BB58" s="200"/>
      <c r="BC58" s="200"/>
      <c r="BD58" s="311"/>
      <c r="BE58" s="311"/>
      <c r="BF58" s="311"/>
      <c r="BG58" s="311"/>
      <c r="BH58" s="200"/>
      <c r="BI58" s="200"/>
      <c r="BJ58" s="200"/>
      <c r="BK58" s="200"/>
      <c r="BL58" s="200">
        <v>0</v>
      </c>
      <c r="BM58" s="200"/>
      <c r="BN58" s="200"/>
      <c r="BO58" s="200"/>
      <c r="BP58" s="4"/>
      <c r="BQ58" s="4"/>
      <c r="BR58" s="4"/>
      <c r="BS58" s="4"/>
      <c r="BT58" s="4"/>
      <c r="BU58" s="4"/>
      <c r="BV58" s="4"/>
    </row>
    <row r="59" spans="1:76" ht="20.100000000000001" customHeight="1">
      <c r="A59" s="109">
        <v>25</v>
      </c>
      <c r="B59" s="109"/>
      <c r="C59" s="125" t="str">
        <f>天地壁表面材暨防水粉刷!A49</f>
        <v>主臥更衣室</v>
      </c>
      <c r="D59" s="125"/>
      <c r="E59" s="125"/>
      <c r="F59" s="125"/>
      <c r="G59" s="125"/>
      <c r="H59" s="123" t="str">
        <f>天地壁表面材暨防水粉刷!F49</f>
        <v>地坪15*75木紋地磚</v>
      </c>
      <c r="I59" s="124"/>
      <c r="J59" s="124"/>
      <c r="K59" s="124"/>
      <c r="L59" s="124"/>
      <c r="M59" s="124"/>
      <c r="N59" s="124"/>
      <c r="O59" s="131"/>
      <c r="P59" s="123" t="str">
        <f>天地壁表面材暨防水粉刷!W49</f>
        <v>C5721</v>
      </c>
      <c r="Q59" s="124"/>
      <c r="R59" s="124"/>
      <c r="S59" s="124"/>
      <c r="T59" s="124"/>
      <c r="U59" s="131"/>
      <c r="V59" s="109">
        <f>天地壁表面材暨防水粉刷!AU49</f>
        <v>5</v>
      </c>
      <c r="W59" s="109"/>
      <c r="X59" s="109"/>
      <c r="Y59" s="109" t="str">
        <f>天地壁表面材暨防水粉刷!AX49</f>
        <v>㎡</v>
      </c>
      <c r="Z59" s="109"/>
      <c r="AA59" s="125">
        <f>天地壁表面材暨防水粉刷!AZ49</f>
        <v>2037</v>
      </c>
      <c r="AB59" s="125"/>
      <c r="AC59" s="125"/>
      <c r="AD59" s="125"/>
      <c r="AE59" s="125">
        <f t="shared" si="15"/>
        <v>10185</v>
      </c>
      <c r="AF59" s="125"/>
      <c r="AG59" s="125"/>
      <c r="AH59" s="125"/>
      <c r="AI59" s="209" t="str">
        <f t="shared" si="16"/>
        <v>地坪15*75木紋地磚</v>
      </c>
      <c r="AJ59" s="210"/>
      <c r="AK59" s="210"/>
      <c r="AL59" s="210"/>
      <c r="AM59" s="210"/>
      <c r="AN59" s="210"/>
      <c r="AO59" s="210"/>
      <c r="AP59" s="211"/>
      <c r="AQ59" s="170">
        <f t="shared" si="17"/>
        <v>5</v>
      </c>
      <c r="AR59" s="170"/>
      <c r="AS59" s="170"/>
      <c r="AT59" s="170" t="str">
        <f t="shared" si="18"/>
        <v>㎡</v>
      </c>
      <c r="AU59" s="170"/>
      <c r="AV59" s="200">
        <f>天地壁表面材暨防水粉刷!BD49</f>
        <v>1732</v>
      </c>
      <c r="AW59" s="200"/>
      <c r="AX59" s="200"/>
      <c r="AY59" s="200"/>
      <c r="AZ59" s="200">
        <f t="shared" si="19"/>
        <v>8660</v>
      </c>
      <c r="BA59" s="200"/>
      <c r="BB59" s="200"/>
      <c r="BC59" s="200"/>
      <c r="BD59" s="311"/>
      <c r="BE59" s="311"/>
      <c r="BF59" s="311"/>
      <c r="BG59" s="311"/>
      <c r="BH59" s="200"/>
      <c r="BI59" s="200"/>
      <c r="BJ59" s="200"/>
      <c r="BK59" s="200"/>
      <c r="BL59" s="200">
        <v>0</v>
      </c>
      <c r="BM59" s="200"/>
      <c r="BN59" s="200"/>
      <c r="BO59" s="200"/>
      <c r="BP59" s="4"/>
      <c r="BQ59" s="111">
        <f>SUM(V51:X55)</f>
        <v>44.8</v>
      </c>
      <c r="BR59" s="111"/>
      <c r="BS59" s="111"/>
      <c r="BT59" s="111"/>
      <c r="BU59" s="111"/>
      <c r="BV59" s="111"/>
      <c r="BW59" s="111"/>
      <c r="BX59" s="111"/>
    </row>
    <row r="60" spans="1:76" ht="20.100000000000001" customHeight="1">
      <c r="A60" s="109">
        <v>26</v>
      </c>
      <c r="B60" s="109"/>
      <c r="C60" s="125" t="str">
        <f>天地壁表面材暨防水粉刷!A51</f>
        <v>女孩更衣室</v>
      </c>
      <c r="D60" s="125"/>
      <c r="E60" s="125"/>
      <c r="F60" s="125"/>
      <c r="G60" s="125"/>
      <c r="H60" s="123" t="str">
        <f>天地壁表面材暨防水粉刷!F51</f>
        <v>地坪15*75木紋地磚</v>
      </c>
      <c r="I60" s="124"/>
      <c r="J60" s="124"/>
      <c r="K60" s="124"/>
      <c r="L60" s="124"/>
      <c r="M60" s="124"/>
      <c r="N60" s="124"/>
      <c r="O60" s="131"/>
      <c r="P60" s="123" t="str">
        <f>天地壁表面材暨防水粉刷!W51</f>
        <v>C5721</v>
      </c>
      <c r="Q60" s="124"/>
      <c r="R60" s="124"/>
      <c r="S60" s="124"/>
      <c r="T60" s="124"/>
      <c r="U60" s="131"/>
      <c r="V60" s="109">
        <f>天地壁表面材暨防水粉刷!AU51</f>
        <v>3.7</v>
      </c>
      <c r="W60" s="109"/>
      <c r="X60" s="109"/>
      <c r="Y60" s="109" t="str">
        <f>天地壁表面材暨防水粉刷!AX51</f>
        <v>㎡</v>
      </c>
      <c r="Z60" s="109"/>
      <c r="AA60" s="125">
        <f>天地壁表面材暨防水粉刷!AZ51</f>
        <v>2037</v>
      </c>
      <c r="AB60" s="125"/>
      <c r="AC60" s="125"/>
      <c r="AD60" s="125"/>
      <c r="AE60" s="125">
        <f t="shared" si="15"/>
        <v>7536.9000000000005</v>
      </c>
      <c r="AF60" s="125"/>
      <c r="AG60" s="125"/>
      <c r="AH60" s="125"/>
      <c r="AI60" s="209" t="str">
        <f t="shared" si="16"/>
        <v>地坪15*75木紋地磚</v>
      </c>
      <c r="AJ60" s="210"/>
      <c r="AK60" s="210"/>
      <c r="AL60" s="210"/>
      <c r="AM60" s="210"/>
      <c r="AN60" s="210"/>
      <c r="AO60" s="210"/>
      <c r="AP60" s="211"/>
      <c r="AQ60" s="170">
        <f t="shared" si="17"/>
        <v>3.7</v>
      </c>
      <c r="AR60" s="170"/>
      <c r="AS60" s="170"/>
      <c r="AT60" s="170" t="str">
        <f t="shared" si="18"/>
        <v>㎡</v>
      </c>
      <c r="AU60" s="170"/>
      <c r="AV60" s="200">
        <f>天地壁表面材暨防水粉刷!BD51</f>
        <v>1732</v>
      </c>
      <c r="AW60" s="200"/>
      <c r="AX60" s="200"/>
      <c r="AY60" s="200"/>
      <c r="AZ60" s="200">
        <f t="shared" si="19"/>
        <v>6408.4000000000005</v>
      </c>
      <c r="BA60" s="200"/>
      <c r="BB60" s="200"/>
      <c r="BC60" s="200"/>
      <c r="BD60" s="311"/>
      <c r="BE60" s="311"/>
      <c r="BF60" s="311"/>
      <c r="BG60" s="311"/>
      <c r="BH60" s="200"/>
      <c r="BI60" s="200"/>
      <c r="BJ60" s="200"/>
      <c r="BK60" s="200"/>
      <c r="BL60" s="200">
        <v>0</v>
      </c>
      <c r="BM60" s="200"/>
      <c r="BN60" s="200"/>
      <c r="BO60" s="200"/>
      <c r="BP60" s="4"/>
      <c r="BQ60" s="111">
        <f>SUM(V56:X67)</f>
        <v>78.900000000000006</v>
      </c>
      <c r="BR60" s="111"/>
      <c r="BS60" s="111"/>
      <c r="BT60" s="111"/>
      <c r="BU60" s="111"/>
      <c r="BV60" s="111"/>
      <c r="BW60" s="111"/>
    </row>
    <row r="61" spans="1:76" ht="20.100000000000001" customHeight="1">
      <c r="A61" s="109">
        <v>27</v>
      </c>
      <c r="B61" s="109"/>
      <c r="C61" s="125" t="str">
        <f>天地壁表面材暨防水粉刷!A55</f>
        <v>男孩更衣室</v>
      </c>
      <c r="D61" s="125"/>
      <c r="E61" s="125"/>
      <c r="F61" s="125"/>
      <c r="G61" s="125"/>
      <c r="H61" s="123" t="str">
        <f>天地壁表面材暨防水粉刷!F55</f>
        <v>地坪15*75木紋地磚</v>
      </c>
      <c r="I61" s="124"/>
      <c r="J61" s="124"/>
      <c r="K61" s="124"/>
      <c r="L61" s="124"/>
      <c r="M61" s="124"/>
      <c r="N61" s="124"/>
      <c r="O61" s="131"/>
      <c r="P61" s="123" t="str">
        <f>天地壁表面材暨防水粉刷!W55</f>
        <v>C5721</v>
      </c>
      <c r="Q61" s="124"/>
      <c r="R61" s="124"/>
      <c r="S61" s="124"/>
      <c r="T61" s="124"/>
      <c r="U61" s="131"/>
      <c r="V61" s="109">
        <f>天地壁表面材暨防水粉刷!AU55</f>
        <v>3.7</v>
      </c>
      <c r="W61" s="109"/>
      <c r="X61" s="109"/>
      <c r="Y61" s="109" t="str">
        <f>天地壁表面材暨防水粉刷!AX55</f>
        <v>㎡</v>
      </c>
      <c r="Z61" s="109"/>
      <c r="AA61" s="125">
        <f>天地壁表面材暨防水粉刷!AZ55</f>
        <v>2037</v>
      </c>
      <c r="AB61" s="125"/>
      <c r="AC61" s="125"/>
      <c r="AD61" s="125"/>
      <c r="AE61" s="125">
        <f t="shared" si="15"/>
        <v>7536.9000000000005</v>
      </c>
      <c r="AF61" s="125"/>
      <c r="AG61" s="125"/>
      <c r="AH61" s="125"/>
      <c r="AI61" s="209" t="str">
        <f t="shared" si="16"/>
        <v>地坪15*75木紋地磚</v>
      </c>
      <c r="AJ61" s="210"/>
      <c r="AK61" s="210"/>
      <c r="AL61" s="210"/>
      <c r="AM61" s="210"/>
      <c r="AN61" s="210"/>
      <c r="AO61" s="210"/>
      <c r="AP61" s="211"/>
      <c r="AQ61" s="170">
        <f t="shared" si="17"/>
        <v>3.7</v>
      </c>
      <c r="AR61" s="170"/>
      <c r="AS61" s="170"/>
      <c r="AT61" s="170" t="str">
        <f t="shared" si="18"/>
        <v>㎡</v>
      </c>
      <c r="AU61" s="170"/>
      <c r="AV61" s="200">
        <f>天地壁表面材暨防水粉刷!BD55</f>
        <v>1732</v>
      </c>
      <c r="AW61" s="200"/>
      <c r="AX61" s="200"/>
      <c r="AY61" s="200"/>
      <c r="AZ61" s="200">
        <f t="shared" si="19"/>
        <v>6408.4000000000005</v>
      </c>
      <c r="BA61" s="200"/>
      <c r="BB61" s="200"/>
      <c r="BC61" s="200"/>
      <c r="BD61" s="311"/>
      <c r="BE61" s="311"/>
      <c r="BF61" s="311"/>
      <c r="BG61" s="311"/>
      <c r="BH61" s="200"/>
      <c r="BI61" s="200"/>
      <c r="BJ61" s="200"/>
      <c r="BK61" s="200"/>
      <c r="BL61" s="200">
        <v>0</v>
      </c>
      <c r="BM61" s="200"/>
      <c r="BN61" s="200"/>
      <c r="BO61" s="200"/>
      <c r="BP61" s="4"/>
      <c r="BQ61" s="4"/>
      <c r="BR61" s="4"/>
      <c r="BS61" s="4"/>
      <c r="BT61" s="4"/>
      <c r="BU61" s="4"/>
      <c r="BV61" s="4"/>
    </row>
    <row r="62" spans="1:76" ht="20.100000000000001" customHeight="1">
      <c r="A62" s="109">
        <v>28</v>
      </c>
      <c r="B62" s="109"/>
      <c r="C62" s="125" t="str">
        <f>天地壁表面材暨防水粉刷!A52</f>
        <v>男孩房</v>
      </c>
      <c r="D62" s="125"/>
      <c r="E62" s="125"/>
      <c r="F62" s="125"/>
      <c r="G62" s="125"/>
      <c r="H62" s="123" t="str">
        <f>天地壁表面材暨防水粉刷!F52</f>
        <v>地坪15*75木紋地磚</v>
      </c>
      <c r="I62" s="124"/>
      <c r="J62" s="124"/>
      <c r="K62" s="124"/>
      <c r="L62" s="124"/>
      <c r="M62" s="124"/>
      <c r="N62" s="124"/>
      <c r="O62" s="131"/>
      <c r="P62" s="123" t="str">
        <f>天地壁表面材暨防水粉刷!W52</f>
        <v>C5721</v>
      </c>
      <c r="Q62" s="124"/>
      <c r="R62" s="124"/>
      <c r="S62" s="124"/>
      <c r="T62" s="124"/>
      <c r="U62" s="131"/>
      <c r="V62" s="109">
        <f>天地壁表面材暨防水粉刷!AU52</f>
        <v>10.9</v>
      </c>
      <c r="W62" s="109"/>
      <c r="X62" s="109"/>
      <c r="Y62" s="109" t="str">
        <f>天地壁表面材暨防水粉刷!AX52</f>
        <v>㎡</v>
      </c>
      <c r="Z62" s="109"/>
      <c r="AA62" s="125">
        <f>天地壁表面材暨防水粉刷!AZ52</f>
        <v>2037</v>
      </c>
      <c r="AB62" s="125"/>
      <c r="AC62" s="125"/>
      <c r="AD62" s="125"/>
      <c r="AE62" s="125">
        <f t="shared" si="15"/>
        <v>22203.3</v>
      </c>
      <c r="AF62" s="125"/>
      <c r="AG62" s="125"/>
      <c r="AH62" s="125"/>
      <c r="AI62" s="209" t="str">
        <f t="shared" si="16"/>
        <v>地坪15*75木紋地磚</v>
      </c>
      <c r="AJ62" s="210"/>
      <c r="AK62" s="210"/>
      <c r="AL62" s="210"/>
      <c r="AM62" s="210"/>
      <c r="AN62" s="210"/>
      <c r="AO62" s="210"/>
      <c r="AP62" s="211"/>
      <c r="AQ62" s="170">
        <f t="shared" si="17"/>
        <v>10.9</v>
      </c>
      <c r="AR62" s="170"/>
      <c r="AS62" s="170"/>
      <c r="AT62" s="170" t="str">
        <f t="shared" si="18"/>
        <v>㎡</v>
      </c>
      <c r="AU62" s="170"/>
      <c r="AV62" s="200">
        <f>天地壁表面材暨防水粉刷!BD52</f>
        <v>1732</v>
      </c>
      <c r="AW62" s="200"/>
      <c r="AX62" s="200"/>
      <c r="AY62" s="200"/>
      <c r="AZ62" s="200">
        <f t="shared" si="19"/>
        <v>18878.8</v>
      </c>
      <c r="BA62" s="200"/>
      <c r="BB62" s="200"/>
      <c r="BC62" s="200"/>
      <c r="BD62" s="311"/>
      <c r="BE62" s="311"/>
      <c r="BF62" s="311"/>
      <c r="BG62" s="311"/>
      <c r="BH62" s="200"/>
      <c r="BI62" s="200"/>
      <c r="BJ62" s="200"/>
      <c r="BK62" s="200"/>
      <c r="BL62" s="200">
        <v>0</v>
      </c>
      <c r="BM62" s="200"/>
      <c r="BN62" s="200"/>
      <c r="BO62" s="200"/>
      <c r="BP62" s="4"/>
      <c r="BQ62" s="4"/>
      <c r="BR62" s="4"/>
      <c r="BS62" s="4"/>
      <c r="BT62" s="4"/>
      <c r="BU62" s="4"/>
      <c r="BV62" s="4"/>
    </row>
    <row r="63" spans="1:76" ht="20.100000000000001" customHeight="1">
      <c r="A63" s="109">
        <v>29</v>
      </c>
      <c r="B63" s="109"/>
      <c r="C63" s="125" t="str">
        <f>天地壁表面材暨防水粉刷!A50</f>
        <v>女孩房</v>
      </c>
      <c r="D63" s="125"/>
      <c r="E63" s="125"/>
      <c r="F63" s="125"/>
      <c r="G63" s="125"/>
      <c r="H63" s="123" t="str">
        <f>天地壁表面材暨防水粉刷!F50</f>
        <v>地坪15*75木紋地磚</v>
      </c>
      <c r="I63" s="124"/>
      <c r="J63" s="124"/>
      <c r="K63" s="124"/>
      <c r="L63" s="124"/>
      <c r="M63" s="124"/>
      <c r="N63" s="124"/>
      <c r="O63" s="131"/>
      <c r="P63" s="123" t="str">
        <f>天地壁表面材暨防水粉刷!W50</f>
        <v>C5721</v>
      </c>
      <c r="Q63" s="124"/>
      <c r="R63" s="124"/>
      <c r="S63" s="124"/>
      <c r="T63" s="124"/>
      <c r="U63" s="131"/>
      <c r="V63" s="109">
        <f>天地壁表面材暨防水粉刷!AU50</f>
        <v>10.4</v>
      </c>
      <c r="W63" s="109"/>
      <c r="X63" s="109"/>
      <c r="Y63" s="109" t="str">
        <f>天地壁表面材暨防水粉刷!AX50</f>
        <v>㎡</v>
      </c>
      <c r="Z63" s="109"/>
      <c r="AA63" s="125">
        <f>天地壁表面材暨防水粉刷!AZ50</f>
        <v>2037</v>
      </c>
      <c r="AB63" s="125"/>
      <c r="AC63" s="125"/>
      <c r="AD63" s="125"/>
      <c r="AE63" s="125">
        <f t="shared" si="15"/>
        <v>21184.799999999999</v>
      </c>
      <c r="AF63" s="125"/>
      <c r="AG63" s="125"/>
      <c r="AH63" s="125"/>
      <c r="AI63" s="209" t="str">
        <f t="shared" si="16"/>
        <v>地坪15*75木紋地磚</v>
      </c>
      <c r="AJ63" s="210"/>
      <c r="AK63" s="210"/>
      <c r="AL63" s="210"/>
      <c r="AM63" s="210"/>
      <c r="AN63" s="210"/>
      <c r="AO63" s="210"/>
      <c r="AP63" s="211"/>
      <c r="AQ63" s="170">
        <f t="shared" si="17"/>
        <v>10.4</v>
      </c>
      <c r="AR63" s="170"/>
      <c r="AS63" s="170"/>
      <c r="AT63" s="170" t="str">
        <f t="shared" si="18"/>
        <v>㎡</v>
      </c>
      <c r="AU63" s="170"/>
      <c r="AV63" s="200">
        <f>天地壁表面材暨防水粉刷!BD50</f>
        <v>1732</v>
      </c>
      <c r="AW63" s="200"/>
      <c r="AX63" s="200"/>
      <c r="AY63" s="200"/>
      <c r="AZ63" s="200">
        <f t="shared" si="19"/>
        <v>18012.8</v>
      </c>
      <c r="BA63" s="200"/>
      <c r="BB63" s="200"/>
      <c r="BC63" s="200"/>
      <c r="BD63" s="311"/>
      <c r="BE63" s="311"/>
      <c r="BF63" s="311"/>
      <c r="BG63" s="311"/>
      <c r="BH63" s="200"/>
      <c r="BI63" s="200"/>
      <c r="BJ63" s="200"/>
      <c r="BK63" s="200"/>
      <c r="BL63" s="200">
        <v>0</v>
      </c>
      <c r="BM63" s="200"/>
      <c r="BN63" s="200"/>
      <c r="BO63" s="200"/>
      <c r="BP63" s="4"/>
      <c r="BQ63" s="4"/>
      <c r="BR63" s="4"/>
      <c r="BS63" s="4"/>
      <c r="BT63" s="4"/>
      <c r="BU63" s="4"/>
      <c r="BV63" s="4"/>
    </row>
    <row r="64" spans="1:76" ht="20.100000000000001" customHeight="1">
      <c r="A64" s="109">
        <v>30</v>
      </c>
      <c r="B64" s="109"/>
      <c r="C64" s="125" t="str">
        <f>天地壁表面材暨防水粉刷!A56</f>
        <v>大盥洗室</v>
      </c>
      <c r="D64" s="125"/>
      <c r="E64" s="125"/>
      <c r="F64" s="125"/>
      <c r="G64" s="125"/>
      <c r="H64" s="123" t="str">
        <f>天地壁表面材暨防水粉刷!F56</f>
        <v>地坪鋪設30*60地磚</v>
      </c>
      <c r="I64" s="124"/>
      <c r="J64" s="124"/>
      <c r="K64" s="124"/>
      <c r="L64" s="124"/>
      <c r="M64" s="124"/>
      <c r="N64" s="124"/>
      <c r="O64" s="131"/>
      <c r="P64" s="123" t="str">
        <f>天地壁表面材暨防水粉刷!W56</f>
        <v>P37F3</v>
      </c>
      <c r="Q64" s="124"/>
      <c r="R64" s="124"/>
      <c r="S64" s="124"/>
      <c r="T64" s="124"/>
      <c r="U64" s="131"/>
      <c r="V64" s="109">
        <f>天地壁表面材暨防水粉刷!AU56</f>
        <v>4.2</v>
      </c>
      <c r="W64" s="109"/>
      <c r="X64" s="109"/>
      <c r="Y64" s="109" t="str">
        <f>天地壁表面材暨防水粉刷!AX56</f>
        <v>㎡</v>
      </c>
      <c r="Z64" s="109"/>
      <c r="AA64" s="125">
        <f>天地壁表面材暨防水粉刷!AZ56</f>
        <v>1875</v>
      </c>
      <c r="AB64" s="125"/>
      <c r="AC64" s="125"/>
      <c r="AD64" s="125"/>
      <c r="AE64" s="125">
        <f t="shared" si="15"/>
        <v>7875</v>
      </c>
      <c r="AF64" s="125"/>
      <c r="AG64" s="125"/>
      <c r="AH64" s="125"/>
      <c r="AI64" s="209" t="str">
        <f t="shared" si="16"/>
        <v>地坪鋪設30*60地磚</v>
      </c>
      <c r="AJ64" s="210"/>
      <c r="AK64" s="210"/>
      <c r="AL64" s="210"/>
      <c r="AM64" s="210"/>
      <c r="AN64" s="210"/>
      <c r="AO64" s="210"/>
      <c r="AP64" s="211"/>
      <c r="AQ64" s="170">
        <f t="shared" si="17"/>
        <v>4.2</v>
      </c>
      <c r="AR64" s="170"/>
      <c r="AS64" s="170"/>
      <c r="AT64" s="170" t="str">
        <f t="shared" si="18"/>
        <v>㎡</v>
      </c>
      <c r="AU64" s="170"/>
      <c r="AV64" s="200">
        <f>天地壁表面材暨防水粉刷!BD56</f>
        <v>1594</v>
      </c>
      <c r="AW64" s="200"/>
      <c r="AX64" s="200"/>
      <c r="AY64" s="200"/>
      <c r="AZ64" s="200">
        <f t="shared" si="19"/>
        <v>6694.8</v>
      </c>
      <c r="BA64" s="200"/>
      <c r="BB64" s="200"/>
      <c r="BC64" s="200"/>
      <c r="BD64" s="311"/>
      <c r="BE64" s="311"/>
      <c r="BF64" s="311"/>
      <c r="BG64" s="311"/>
      <c r="BH64" s="200"/>
      <c r="BI64" s="200"/>
      <c r="BJ64" s="200"/>
      <c r="BK64" s="200"/>
      <c r="BL64" s="200">
        <v>0</v>
      </c>
      <c r="BM64" s="200"/>
      <c r="BN64" s="200"/>
      <c r="BO64" s="200"/>
      <c r="BP64" s="4"/>
      <c r="BQ64" s="4"/>
      <c r="BR64" s="4"/>
      <c r="BS64" s="4"/>
      <c r="BT64" s="4"/>
      <c r="BU64" s="4"/>
      <c r="BV64" s="4"/>
    </row>
    <row r="65" spans="1:74" ht="20.100000000000001" customHeight="1">
      <c r="A65" s="109">
        <v>31</v>
      </c>
      <c r="B65" s="109"/>
      <c r="C65" s="125" t="str">
        <f>天地壁表面材暨防水粉刷!A57</f>
        <v>小盥洗室</v>
      </c>
      <c r="D65" s="125"/>
      <c r="E65" s="125"/>
      <c r="F65" s="125"/>
      <c r="G65" s="125"/>
      <c r="H65" s="123" t="str">
        <f>天地壁表面材暨防水粉刷!F57</f>
        <v>地坪鋪設30*30地磚</v>
      </c>
      <c r="I65" s="124"/>
      <c r="J65" s="124"/>
      <c r="K65" s="124"/>
      <c r="L65" s="124"/>
      <c r="M65" s="124"/>
      <c r="N65" s="124"/>
      <c r="O65" s="131"/>
      <c r="P65" s="123" t="str">
        <f>天地壁表面材暨防水粉刷!W57</f>
        <v>G3022</v>
      </c>
      <c r="Q65" s="124"/>
      <c r="R65" s="124"/>
      <c r="S65" s="124"/>
      <c r="T65" s="124"/>
      <c r="U65" s="131"/>
      <c r="V65" s="109">
        <f>天地壁表面材暨防水粉刷!AU57</f>
        <v>2.2999999999999998</v>
      </c>
      <c r="W65" s="109"/>
      <c r="X65" s="109"/>
      <c r="Y65" s="109" t="str">
        <f>天地壁表面材暨防水粉刷!AX57</f>
        <v>㎡</v>
      </c>
      <c r="Z65" s="109"/>
      <c r="AA65" s="125">
        <f>天地壁表面材暨防水粉刷!AZ57</f>
        <v>2120</v>
      </c>
      <c r="AB65" s="125"/>
      <c r="AC65" s="125"/>
      <c r="AD65" s="125"/>
      <c r="AE65" s="125">
        <f t="shared" si="15"/>
        <v>4876</v>
      </c>
      <c r="AF65" s="125"/>
      <c r="AG65" s="125"/>
      <c r="AH65" s="125"/>
      <c r="AI65" s="209" t="str">
        <f t="shared" si="16"/>
        <v>地坪鋪設30*30地磚</v>
      </c>
      <c r="AJ65" s="210"/>
      <c r="AK65" s="210"/>
      <c r="AL65" s="210"/>
      <c r="AM65" s="210"/>
      <c r="AN65" s="210"/>
      <c r="AO65" s="210"/>
      <c r="AP65" s="211"/>
      <c r="AQ65" s="170">
        <f t="shared" si="17"/>
        <v>2.2999999999999998</v>
      </c>
      <c r="AR65" s="170"/>
      <c r="AS65" s="170"/>
      <c r="AT65" s="170" t="str">
        <f t="shared" si="18"/>
        <v>㎡</v>
      </c>
      <c r="AU65" s="170"/>
      <c r="AV65" s="200">
        <f>天地壁表面材暨防水粉刷!BD57</f>
        <v>1802</v>
      </c>
      <c r="AW65" s="200"/>
      <c r="AX65" s="200"/>
      <c r="AY65" s="200"/>
      <c r="AZ65" s="200">
        <f t="shared" si="19"/>
        <v>4144.5999999999995</v>
      </c>
      <c r="BA65" s="200"/>
      <c r="BB65" s="200"/>
      <c r="BC65" s="200"/>
      <c r="BD65" s="311"/>
      <c r="BE65" s="311"/>
      <c r="BF65" s="311"/>
      <c r="BG65" s="311"/>
      <c r="BH65" s="200"/>
      <c r="BI65" s="200"/>
      <c r="BJ65" s="200"/>
      <c r="BK65" s="200"/>
      <c r="BL65" s="200">
        <v>0</v>
      </c>
      <c r="BM65" s="200"/>
      <c r="BN65" s="200"/>
      <c r="BO65" s="200"/>
      <c r="BP65" s="4"/>
      <c r="BQ65" s="4"/>
      <c r="BR65" s="4"/>
      <c r="BS65" s="4"/>
      <c r="BT65" s="4"/>
      <c r="BU65" s="4"/>
      <c r="BV65" s="4"/>
    </row>
    <row r="66" spans="1:74" ht="20.100000000000001" customHeight="1">
      <c r="A66" s="109">
        <v>32</v>
      </c>
      <c r="B66" s="109"/>
      <c r="C66" s="125" t="str">
        <f>天地壁表面材暨防水粉刷!A58</f>
        <v>衛生間</v>
      </c>
      <c r="D66" s="125"/>
      <c r="E66" s="125"/>
      <c r="F66" s="125"/>
      <c r="G66" s="125"/>
      <c r="H66" s="123" t="str">
        <f>天地壁表面材暨防水粉刷!F58</f>
        <v>地坪鋪設30*30地磚</v>
      </c>
      <c r="I66" s="124"/>
      <c r="J66" s="124"/>
      <c r="K66" s="124"/>
      <c r="L66" s="124"/>
      <c r="M66" s="124"/>
      <c r="N66" s="124"/>
      <c r="O66" s="131"/>
      <c r="P66" s="123" t="str">
        <f>天地壁表面材暨防水粉刷!W58</f>
        <v>G3022</v>
      </c>
      <c r="Q66" s="124"/>
      <c r="R66" s="124"/>
      <c r="S66" s="124"/>
      <c r="T66" s="124"/>
      <c r="U66" s="131"/>
      <c r="V66" s="109">
        <f>天地壁表面材暨防水粉刷!AU58</f>
        <v>2.1</v>
      </c>
      <c r="W66" s="109"/>
      <c r="X66" s="109"/>
      <c r="Y66" s="109" t="str">
        <f>天地壁表面材暨防水粉刷!AX58</f>
        <v>㎡</v>
      </c>
      <c r="Z66" s="109"/>
      <c r="AA66" s="125">
        <f>天地壁表面材暨防水粉刷!AZ58</f>
        <v>2120</v>
      </c>
      <c r="AB66" s="125"/>
      <c r="AC66" s="125"/>
      <c r="AD66" s="125"/>
      <c r="AE66" s="125">
        <f t="shared" si="15"/>
        <v>4452</v>
      </c>
      <c r="AF66" s="125"/>
      <c r="AG66" s="125"/>
      <c r="AH66" s="125"/>
      <c r="AI66" s="209" t="str">
        <f t="shared" si="16"/>
        <v>地坪鋪設30*30地磚</v>
      </c>
      <c r="AJ66" s="210"/>
      <c r="AK66" s="210"/>
      <c r="AL66" s="210"/>
      <c r="AM66" s="210"/>
      <c r="AN66" s="210"/>
      <c r="AO66" s="210"/>
      <c r="AP66" s="211"/>
      <c r="AQ66" s="170">
        <f t="shared" si="17"/>
        <v>2.1</v>
      </c>
      <c r="AR66" s="170"/>
      <c r="AS66" s="170"/>
      <c r="AT66" s="170" t="str">
        <f t="shared" si="18"/>
        <v>㎡</v>
      </c>
      <c r="AU66" s="170"/>
      <c r="AV66" s="200">
        <f>天地壁表面材暨防水粉刷!BD58</f>
        <v>1802</v>
      </c>
      <c r="AW66" s="200"/>
      <c r="AX66" s="200"/>
      <c r="AY66" s="200"/>
      <c r="AZ66" s="200">
        <f t="shared" si="19"/>
        <v>3784.2000000000003</v>
      </c>
      <c r="BA66" s="200"/>
      <c r="BB66" s="200"/>
      <c r="BC66" s="200"/>
      <c r="BD66" s="311"/>
      <c r="BE66" s="311"/>
      <c r="BF66" s="311"/>
      <c r="BG66" s="311"/>
      <c r="BH66" s="200"/>
      <c r="BI66" s="200"/>
      <c r="BJ66" s="200"/>
      <c r="BK66" s="200"/>
      <c r="BL66" s="200">
        <v>0</v>
      </c>
      <c r="BM66" s="200"/>
      <c r="BN66" s="200"/>
      <c r="BO66" s="200"/>
      <c r="BP66" s="4"/>
      <c r="BQ66" s="4"/>
      <c r="BR66" s="4"/>
      <c r="BS66" s="4"/>
      <c r="BT66" s="4"/>
      <c r="BU66" s="4"/>
      <c r="BV66" s="4"/>
    </row>
    <row r="67" spans="1:74" ht="20.100000000000001" customHeight="1">
      <c r="A67" s="109">
        <v>33</v>
      </c>
      <c r="B67" s="109"/>
      <c r="C67" s="125" t="str">
        <f>天地壁表面材暨防水粉刷!A59</f>
        <v>洗衣間</v>
      </c>
      <c r="D67" s="125"/>
      <c r="E67" s="125"/>
      <c r="F67" s="125"/>
      <c r="G67" s="125"/>
      <c r="H67" s="123" t="str">
        <f>天地壁表面材暨防水粉刷!F59</f>
        <v>地坪15*45木紋地磚</v>
      </c>
      <c r="I67" s="124"/>
      <c r="J67" s="124"/>
      <c r="K67" s="124"/>
      <c r="L67" s="124"/>
      <c r="M67" s="124"/>
      <c r="N67" s="124"/>
      <c r="O67" s="131"/>
      <c r="P67" s="123">
        <f>天地壁表面材暨防水粉刷!W59</f>
        <v>45735</v>
      </c>
      <c r="Q67" s="124"/>
      <c r="R67" s="124"/>
      <c r="S67" s="124"/>
      <c r="T67" s="124"/>
      <c r="U67" s="131"/>
      <c r="V67" s="109">
        <f>天地壁表面材暨防水粉刷!AU59</f>
        <v>5.4</v>
      </c>
      <c r="W67" s="109"/>
      <c r="X67" s="109"/>
      <c r="Y67" s="109" t="str">
        <f>天地壁表面材暨防水粉刷!AX59</f>
        <v>㎡</v>
      </c>
      <c r="Z67" s="109"/>
      <c r="AA67" s="125">
        <f>天地壁表面材暨防水粉刷!AZ59</f>
        <v>1824</v>
      </c>
      <c r="AB67" s="125"/>
      <c r="AC67" s="125"/>
      <c r="AD67" s="125"/>
      <c r="AE67" s="125">
        <f t="shared" si="15"/>
        <v>9849.6</v>
      </c>
      <c r="AF67" s="125"/>
      <c r="AG67" s="125"/>
      <c r="AH67" s="125"/>
      <c r="AI67" s="209" t="str">
        <f t="shared" si="16"/>
        <v>地坪15*45木紋地磚</v>
      </c>
      <c r="AJ67" s="210"/>
      <c r="AK67" s="210"/>
      <c r="AL67" s="210"/>
      <c r="AM67" s="210"/>
      <c r="AN67" s="210"/>
      <c r="AO67" s="210"/>
      <c r="AP67" s="211"/>
      <c r="AQ67" s="170">
        <f t="shared" si="17"/>
        <v>5.4</v>
      </c>
      <c r="AR67" s="170"/>
      <c r="AS67" s="170"/>
      <c r="AT67" s="170" t="str">
        <f t="shared" si="18"/>
        <v>㎡</v>
      </c>
      <c r="AU67" s="170"/>
      <c r="AV67" s="200">
        <f>天地壁表面材暨防水粉刷!BD59</f>
        <v>1551</v>
      </c>
      <c r="AW67" s="200"/>
      <c r="AX67" s="200"/>
      <c r="AY67" s="200"/>
      <c r="AZ67" s="200">
        <f t="shared" si="19"/>
        <v>8375.4000000000015</v>
      </c>
      <c r="BA67" s="200"/>
      <c r="BB67" s="200"/>
      <c r="BC67" s="200"/>
      <c r="BD67" s="311"/>
      <c r="BE67" s="311"/>
      <c r="BF67" s="311"/>
      <c r="BG67" s="311"/>
      <c r="BH67" s="200"/>
      <c r="BI67" s="200"/>
      <c r="BJ67" s="200"/>
      <c r="BK67" s="200"/>
      <c r="BL67" s="200">
        <v>0</v>
      </c>
      <c r="BM67" s="200"/>
      <c r="BN67" s="200"/>
      <c r="BO67" s="200"/>
      <c r="BP67" s="4"/>
      <c r="BQ67" s="4"/>
      <c r="BR67" s="4"/>
      <c r="BS67" s="4"/>
      <c r="BT67" s="4"/>
      <c r="BU67" s="4"/>
      <c r="BV67" s="4"/>
    </row>
    <row r="68" spans="1:74" ht="20.100000000000001" customHeight="1">
      <c r="A68" s="109">
        <v>34</v>
      </c>
      <c r="B68" s="109"/>
      <c r="C68" s="125" t="str">
        <f>天地壁表面材暨防水粉刷!A60</f>
        <v>主臥房陽台</v>
      </c>
      <c r="D68" s="125"/>
      <c r="E68" s="125"/>
      <c r="F68" s="125"/>
      <c r="G68" s="125"/>
      <c r="H68" s="123" t="str">
        <f>天地壁表面材暨防水粉刷!F60</f>
        <v>地坪15*45木紋地磚</v>
      </c>
      <c r="I68" s="124"/>
      <c r="J68" s="124"/>
      <c r="K68" s="124"/>
      <c r="L68" s="124"/>
      <c r="M68" s="124"/>
      <c r="N68" s="124"/>
      <c r="O68" s="131"/>
      <c r="P68" s="123">
        <f>天地壁表面材暨防水粉刷!W60</f>
        <v>45735</v>
      </c>
      <c r="Q68" s="124"/>
      <c r="R68" s="124"/>
      <c r="S68" s="124"/>
      <c r="T68" s="124"/>
      <c r="U68" s="131"/>
      <c r="V68" s="109">
        <f>天地壁表面材暨防水粉刷!AU60</f>
        <v>3.7</v>
      </c>
      <c r="W68" s="109"/>
      <c r="X68" s="109"/>
      <c r="Y68" s="109" t="str">
        <f>天地壁表面材暨防水粉刷!AX60</f>
        <v>㎡</v>
      </c>
      <c r="Z68" s="109"/>
      <c r="AA68" s="125">
        <f>天地壁表面材暨防水粉刷!AZ60</f>
        <v>1824</v>
      </c>
      <c r="AB68" s="125"/>
      <c r="AC68" s="125"/>
      <c r="AD68" s="125"/>
      <c r="AE68" s="125">
        <f t="shared" si="15"/>
        <v>6748.8</v>
      </c>
      <c r="AF68" s="125"/>
      <c r="AG68" s="125"/>
      <c r="AH68" s="125"/>
      <c r="AI68" s="209" t="str">
        <f t="shared" si="16"/>
        <v>地坪15*45木紋地磚</v>
      </c>
      <c r="AJ68" s="210"/>
      <c r="AK68" s="210"/>
      <c r="AL68" s="210"/>
      <c r="AM68" s="210"/>
      <c r="AN68" s="210"/>
      <c r="AO68" s="210"/>
      <c r="AP68" s="211"/>
      <c r="AQ68" s="170">
        <f t="shared" si="17"/>
        <v>3.7</v>
      </c>
      <c r="AR68" s="170"/>
      <c r="AS68" s="170"/>
      <c r="AT68" s="170" t="str">
        <f t="shared" si="18"/>
        <v>㎡</v>
      </c>
      <c r="AU68" s="170"/>
      <c r="AV68" s="200">
        <f>天地壁表面材暨防水粉刷!BD60</f>
        <v>1551</v>
      </c>
      <c r="AW68" s="200"/>
      <c r="AX68" s="200"/>
      <c r="AY68" s="200"/>
      <c r="AZ68" s="200">
        <f t="shared" si="19"/>
        <v>5738.7000000000007</v>
      </c>
      <c r="BA68" s="200"/>
      <c r="BB68" s="200"/>
      <c r="BC68" s="200"/>
      <c r="BD68" s="311"/>
      <c r="BE68" s="311"/>
      <c r="BF68" s="311"/>
      <c r="BG68" s="311"/>
      <c r="BH68" s="200"/>
      <c r="BI68" s="200"/>
      <c r="BJ68" s="200"/>
      <c r="BK68" s="200"/>
      <c r="BL68" s="200">
        <v>0</v>
      </c>
      <c r="BM68" s="200"/>
      <c r="BN68" s="200"/>
      <c r="BO68" s="200"/>
      <c r="BP68" s="4"/>
      <c r="BQ68" s="4"/>
      <c r="BR68" s="4"/>
      <c r="BS68" s="4"/>
      <c r="BT68" s="4"/>
      <c r="BU68" s="4"/>
      <c r="BV68" s="4"/>
    </row>
    <row r="69" spans="1:74" ht="20.100000000000001" customHeight="1">
      <c r="A69" s="109">
        <v>35</v>
      </c>
      <c r="B69" s="109"/>
      <c r="C69" s="125" t="str">
        <f>天地壁表面材暨防水粉刷!A61</f>
        <v>男孩房陽台</v>
      </c>
      <c r="D69" s="125"/>
      <c r="E69" s="125"/>
      <c r="F69" s="125"/>
      <c r="G69" s="125"/>
      <c r="H69" s="123" t="str">
        <f>天地壁表面材暨防水粉刷!F61</f>
        <v>地坪15*45木紋地磚</v>
      </c>
      <c r="I69" s="124"/>
      <c r="J69" s="124"/>
      <c r="K69" s="124"/>
      <c r="L69" s="124"/>
      <c r="M69" s="124"/>
      <c r="N69" s="124"/>
      <c r="O69" s="131"/>
      <c r="P69" s="123">
        <f>天地壁表面材暨防水粉刷!W61</f>
        <v>45735</v>
      </c>
      <c r="Q69" s="124"/>
      <c r="R69" s="124"/>
      <c r="S69" s="124"/>
      <c r="T69" s="124"/>
      <c r="U69" s="131"/>
      <c r="V69" s="109">
        <f>天地壁表面材暨防水粉刷!AU61</f>
        <v>3.3</v>
      </c>
      <c r="W69" s="109"/>
      <c r="X69" s="109"/>
      <c r="Y69" s="109" t="str">
        <f>天地壁表面材暨防水粉刷!AX61</f>
        <v>㎡</v>
      </c>
      <c r="Z69" s="109"/>
      <c r="AA69" s="125">
        <f>天地壁表面材暨防水粉刷!AZ61</f>
        <v>1824</v>
      </c>
      <c r="AB69" s="125"/>
      <c r="AC69" s="125"/>
      <c r="AD69" s="125"/>
      <c r="AE69" s="125">
        <f t="shared" si="15"/>
        <v>6019.2</v>
      </c>
      <c r="AF69" s="125"/>
      <c r="AG69" s="125"/>
      <c r="AH69" s="125"/>
      <c r="AI69" s="209" t="str">
        <f t="shared" si="16"/>
        <v>地坪15*45木紋地磚</v>
      </c>
      <c r="AJ69" s="210"/>
      <c r="AK69" s="210"/>
      <c r="AL69" s="210"/>
      <c r="AM69" s="210"/>
      <c r="AN69" s="210"/>
      <c r="AO69" s="210"/>
      <c r="AP69" s="211"/>
      <c r="AQ69" s="170">
        <f t="shared" si="17"/>
        <v>3.3</v>
      </c>
      <c r="AR69" s="170"/>
      <c r="AS69" s="170"/>
      <c r="AT69" s="170" t="str">
        <f t="shared" si="18"/>
        <v>㎡</v>
      </c>
      <c r="AU69" s="170"/>
      <c r="AV69" s="200">
        <f>天地壁表面材暨防水粉刷!BD61</f>
        <v>1551</v>
      </c>
      <c r="AW69" s="200"/>
      <c r="AX69" s="200"/>
      <c r="AY69" s="200"/>
      <c r="AZ69" s="200">
        <f t="shared" si="19"/>
        <v>5118.2999999999993</v>
      </c>
      <c r="BA69" s="200"/>
      <c r="BB69" s="200"/>
      <c r="BC69" s="200"/>
      <c r="BD69" s="311"/>
      <c r="BE69" s="311"/>
      <c r="BF69" s="311"/>
      <c r="BG69" s="311"/>
      <c r="BH69" s="200"/>
      <c r="BI69" s="200"/>
      <c r="BJ69" s="200"/>
      <c r="BK69" s="200"/>
      <c r="BL69" s="200">
        <v>0</v>
      </c>
      <c r="BM69" s="200"/>
      <c r="BN69" s="200"/>
      <c r="BO69" s="200"/>
      <c r="BP69" s="4"/>
      <c r="BQ69" s="4"/>
      <c r="BR69" s="4"/>
      <c r="BS69" s="4"/>
      <c r="BT69" s="4"/>
      <c r="BU69" s="4"/>
      <c r="BV69" s="4"/>
    </row>
    <row r="70" spans="1:74" ht="20.100000000000001" customHeight="1">
      <c r="A70" s="109">
        <v>36</v>
      </c>
      <c r="B70" s="109"/>
      <c r="C70" s="125" t="str">
        <f>天地壁表面材暨防水粉刷!A62</f>
        <v>屋頂露台</v>
      </c>
      <c r="D70" s="125"/>
      <c r="E70" s="125"/>
      <c r="F70" s="125"/>
      <c r="G70" s="125"/>
      <c r="H70" s="123" t="str">
        <f>天地壁表面材暨防水粉刷!F62</f>
        <v>地坪鋪設20*20地磚</v>
      </c>
      <c r="I70" s="124"/>
      <c r="J70" s="124"/>
      <c r="K70" s="124"/>
      <c r="L70" s="124"/>
      <c r="M70" s="124"/>
      <c r="N70" s="124"/>
      <c r="O70" s="131"/>
      <c r="P70" s="123" t="str">
        <f>天地壁表面材暨防水粉刷!W62</f>
        <v>BK2012</v>
      </c>
      <c r="Q70" s="124"/>
      <c r="R70" s="124"/>
      <c r="S70" s="124"/>
      <c r="T70" s="124"/>
      <c r="U70" s="131"/>
      <c r="V70" s="109">
        <f>天地壁表面材暨防水粉刷!AU62</f>
        <v>122</v>
      </c>
      <c r="W70" s="109"/>
      <c r="X70" s="109"/>
      <c r="Y70" s="109" t="str">
        <f>天地壁表面材暨防水粉刷!AX62</f>
        <v>㎡</v>
      </c>
      <c r="Z70" s="109"/>
      <c r="AA70" s="125">
        <f>天地壁表面材暨防水粉刷!AZ62</f>
        <v>1724</v>
      </c>
      <c r="AB70" s="125"/>
      <c r="AC70" s="125"/>
      <c r="AD70" s="125"/>
      <c r="AE70" s="125">
        <f t="shared" ref="AE70:AE76" si="20">V70*AA70</f>
        <v>210328</v>
      </c>
      <c r="AF70" s="125"/>
      <c r="AG70" s="125"/>
      <c r="AH70" s="125"/>
      <c r="AI70" s="209" t="str">
        <f t="shared" ref="AI70:AI76" si="21">H70</f>
        <v>地坪鋪設20*20地磚</v>
      </c>
      <c r="AJ70" s="210"/>
      <c r="AK70" s="210"/>
      <c r="AL70" s="210"/>
      <c r="AM70" s="210"/>
      <c r="AN70" s="210"/>
      <c r="AO70" s="210"/>
      <c r="AP70" s="211"/>
      <c r="AQ70" s="170">
        <f t="shared" ref="AQ70:AQ76" si="22">V70</f>
        <v>122</v>
      </c>
      <c r="AR70" s="170"/>
      <c r="AS70" s="170"/>
      <c r="AT70" s="170" t="str">
        <f t="shared" ref="AT70:AT76" si="23">Y70</f>
        <v>㎡</v>
      </c>
      <c r="AU70" s="170"/>
      <c r="AV70" s="200">
        <f>天地壁表面材暨防水粉刷!BD62</f>
        <v>1466</v>
      </c>
      <c r="AW70" s="200"/>
      <c r="AX70" s="200"/>
      <c r="AY70" s="200"/>
      <c r="AZ70" s="200">
        <f t="shared" ref="AZ70:AZ76" si="24">AQ70*AV70</f>
        <v>178852</v>
      </c>
      <c r="BA70" s="200"/>
      <c r="BB70" s="200"/>
      <c r="BC70" s="200"/>
      <c r="BD70" s="311"/>
      <c r="BE70" s="311"/>
      <c r="BF70" s="311"/>
      <c r="BG70" s="311"/>
      <c r="BH70" s="200"/>
      <c r="BI70" s="200"/>
      <c r="BJ70" s="200"/>
      <c r="BK70" s="200"/>
      <c r="BL70" s="200">
        <v>0</v>
      </c>
      <c r="BM70" s="200"/>
      <c r="BN70" s="200"/>
      <c r="BO70" s="200"/>
      <c r="BP70" s="4"/>
      <c r="BQ70" s="4"/>
      <c r="BR70" s="4"/>
      <c r="BS70" s="4"/>
      <c r="BT70" s="4"/>
      <c r="BU70" s="4"/>
      <c r="BV70" s="4"/>
    </row>
    <row r="71" spans="1:74" ht="20.100000000000001" customHeight="1">
      <c r="A71" s="109">
        <v>37</v>
      </c>
      <c r="B71" s="109"/>
      <c r="C71" s="125" t="s">
        <v>360</v>
      </c>
      <c r="D71" s="125"/>
      <c r="E71" s="125"/>
      <c r="F71" s="125"/>
      <c r="G71" s="125"/>
      <c r="H71" s="123" t="s">
        <v>1401</v>
      </c>
      <c r="I71" s="124"/>
      <c r="J71" s="124"/>
      <c r="K71" s="124"/>
      <c r="L71" s="124"/>
      <c r="M71" s="124"/>
      <c r="N71" s="124"/>
      <c r="O71" s="131"/>
      <c r="P71" s="123"/>
      <c r="Q71" s="124"/>
      <c r="R71" s="124"/>
      <c r="S71" s="124"/>
      <c r="T71" s="124"/>
      <c r="U71" s="131"/>
      <c r="V71" s="109">
        <v>14</v>
      </c>
      <c r="W71" s="109"/>
      <c r="X71" s="109"/>
      <c r="Y71" s="109" t="s">
        <v>458</v>
      </c>
      <c r="Z71" s="109"/>
      <c r="AA71" s="125">
        <v>2400</v>
      </c>
      <c r="AB71" s="125"/>
      <c r="AC71" s="125"/>
      <c r="AD71" s="125"/>
      <c r="AE71" s="125">
        <f t="shared" si="20"/>
        <v>33600</v>
      </c>
      <c r="AF71" s="125"/>
      <c r="AG71" s="125"/>
      <c r="AH71" s="125"/>
      <c r="AI71" s="209" t="str">
        <f t="shared" si="21"/>
        <v>膠填縫工事</v>
      </c>
      <c r="AJ71" s="210"/>
      <c r="AK71" s="210"/>
      <c r="AL71" s="210"/>
      <c r="AM71" s="210"/>
      <c r="AN71" s="210"/>
      <c r="AO71" s="210"/>
      <c r="AP71" s="211"/>
      <c r="AQ71" s="170">
        <f t="shared" si="22"/>
        <v>14</v>
      </c>
      <c r="AR71" s="170"/>
      <c r="AS71" s="170"/>
      <c r="AT71" s="170" t="str">
        <f t="shared" si="23"/>
        <v>坪</v>
      </c>
      <c r="AU71" s="170"/>
      <c r="AV71" s="200">
        <v>2000</v>
      </c>
      <c r="AW71" s="200"/>
      <c r="AX71" s="200"/>
      <c r="AY71" s="200"/>
      <c r="AZ71" s="200">
        <f t="shared" si="24"/>
        <v>28000</v>
      </c>
      <c r="BA71" s="200"/>
      <c r="BB71" s="200"/>
      <c r="BC71" s="200"/>
      <c r="BD71" s="311"/>
      <c r="BE71" s="311"/>
      <c r="BF71" s="311"/>
      <c r="BG71" s="311"/>
      <c r="BH71" s="200"/>
      <c r="BI71" s="200"/>
      <c r="BJ71" s="200"/>
      <c r="BK71" s="200"/>
      <c r="BL71" s="200">
        <v>0</v>
      </c>
      <c r="BM71" s="200"/>
      <c r="BN71" s="200"/>
      <c r="BO71" s="200"/>
      <c r="BP71" s="4"/>
      <c r="BQ71" s="4"/>
      <c r="BR71" s="4"/>
      <c r="BS71" s="4"/>
      <c r="BT71" s="4"/>
      <c r="BU71" s="4"/>
      <c r="BV71" s="4"/>
    </row>
    <row r="72" spans="1:74" ht="20.100000000000001" customHeight="1">
      <c r="A72" s="109">
        <v>38</v>
      </c>
      <c r="B72" s="109"/>
      <c r="C72" s="125" t="s">
        <v>362</v>
      </c>
      <c r="D72" s="125"/>
      <c r="E72" s="125"/>
      <c r="F72" s="125"/>
      <c r="G72" s="125"/>
      <c r="H72" s="123" t="s">
        <v>363</v>
      </c>
      <c r="I72" s="124"/>
      <c r="J72" s="124"/>
      <c r="K72" s="124"/>
      <c r="L72" s="124"/>
      <c r="M72" s="124"/>
      <c r="N72" s="124"/>
      <c r="O72" s="131"/>
      <c r="P72" s="123"/>
      <c r="Q72" s="124"/>
      <c r="R72" s="124"/>
      <c r="S72" s="124"/>
      <c r="T72" s="124"/>
      <c r="U72" s="131"/>
      <c r="V72" s="109">
        <v>360</v>
      </c>
      <c r="W72" s="109"/>
      <c r="X72" s="109"/>
      <c r="Y72" s="109" t="s">
        <v>320</v>
      </c>
      <c r="Z72" s="109"/>
      <c r="AA72" s="125">
        <v>4</v>
      </c>
      <c r="AB72" s="125"/>
      <c r="AC72" s="125"/>
      <c r="AD72" s="125"/>
      <c r="AE72" s="125">
        <f t="shared" si="20"/>
        <v>1440</v>
      </c>
      <c r="AF72" s="125"/>
      <c r="AG72" s="125"/>
      <c r="AH72" s="125"/>
      <c r="AI72" s="209" t="str">
        <f t="shared" si="21"/>
        <v>水刀切割磨角工事</v>
      </c>
      <c r="AJ72" s="210"/>
      <c r="AK72" s="210"/>
      <c r="AL72" s="210"/>
      <c r="AM72" s="210"/>
      <c r="AN72" s="210"/>
      <c r="AO72" s="210"/>
      <c r="AP72" s="211"/>
      <c r="AQ72" s="170">
        <f t="shared" si="22"/>
        <v>360</v>
      </c>
      <c r="AR72" s="170"/>
      <c r="AS72" s="170"/>
      <c r="AT72" s="170" t="str">
        <f t="shared" si="23"/>
        <v>㎝</v>
      </c>
      <c r="AU72" s="170"/>
      <c r="AV72" s="200">
        <v>3</v>
      </c>
      <c r="AW72" s="200"/>
      <c r="AX72" s="200"/>
      <c r="AY72" s="200"/>
      <c r="AZ72" s="200">
        <f t="shared" si="24"/>
        <v>1080</v>
      </c>
      <c r="BA72" s="200"/>
      <c r="BB72" s="200"/>
      <c r="BC72" s="200"/>
      <c r="BD72" s="311"/>
      <c r="BE72" s="311"/>
      <c r="BF72" s="311"/>
      <c r="BG72" s="311"/>
      <c r="BH72" s="200"/>
      <c r="BI72" s="200"/>
      <c r="BJ72" s="200"/>
      <c r="BK72" s="200"/>
      <c r="BL72" s="200">
        <v>0</v>
      </c>
      <c r="BM72" s="200"/>
      <c r="BN72" s="200"/>
      <c r="BO72" s="200"/>
      <c r="BP72" s="4"/>
      <c r="BQ72" s="4"/>
      <c r="BR72" s="4"/>
      <c r="BS72" s="4"/>
      <c r="BT72" s="4"/>
      <c r="BU72" s="4"/>
      <c r="BV72" s="4"/>
    </row>
    <row r="73" spans="1:74" ht="20.100000000000001" customHeight="1">
      <c r="A73" s="109">
        <v>39</v>
      </c>
      <c r="B73" s="109"/>
      <c r="C73" s="123" t="s">
        <v>318</v>
      </c>
      <c r="D73" s="124"/>
      <c r="E73" s="124"/>
      <c r="F73" s="124"/>
      <c r="G73" s="131"/>
      <c r="H73" s="123" t="s">
        <v>319</v>
      </c>
      <c r="I73" s="124"/>
      <c r="J73" s="124"/>
      <c r="K73" s="124"/>
      <c r="L73" s="124"/>
      <c r="M73" s="124"/>
      <c r="N73" s="124"/>
      <c r="O73" s="131"/>
      <c r="P73" s="125" t="s">
        <v>314</v>
      </c>
      <c r="Q73" s="125"/>
      <c r="R73" s="125"/>
      <c r="S73" s="125"/>
      <c r="T73" s="125"/>
      <c r="U73" s="125"/>
      <c r="V73" s="109">
        <v>123.7</v>
      </c>
      <c r="W73" s="109"/>
      <c r="X73" s="109"/>
      <c r="Y73" s="109" t="s">
        <v>227</v>
      </c>
      <c r="Z73" s="109"/>
      <c r="AA73" s="125">
        <v>220</v>
      </c>
      <c r="AB73" s="125"/>
      <c r="AC73" s="125"/>
      <c r="AD73" s="125"/>
      <c r="AE73" s="123">
        <f>V73*AA73</f>
        <v>27214</v>
      </c>
      <c r="AF73" s="124"/>
      <c r="AG73" s="124"/>
      <c r="AH73" s="131"/>
      <c r="AI73" s="368" t="str">
        <f>H73</f>
        <v>地磚保護工事</v>
      </c>
      <c r="AJ73" s="369"/>
      <c r="AK73" s="369"/>
      <c r="AL73" s="369"/>
      <c r="AM73" s="369"/>
      <c r="AN73" s="369"/>
      <c r="AO73" s="369"/>
      <c r="AP73" s="370"/>
      <c r="AQ73" s="170">
        <f>V73</f>
        <v>123.7</v>
      </c>
      <c r="AR73" s="170"/>
      <c r="AS73" s="170"/>
      <c r="AT73" s="170" t="str">
        <f>Y73</f>
        <v>㎡</v>
      </c>
      <c r="AU73" s="170"/>
      <c r="AV73" s="200">
        <v>200</v>
      </c>
      <c r="AW73" s="200"/>
      <c r="AX73" s="200"/>
      <c r="AY73" s="200"/>
      <c r="AZ73" s="200">
        <f>AQ73*AV73</f>
        <v>24740</v>
      </c>
      <c r="BA73" s="200"/>
      <c r="BB73" s="200"/>
      <c r="BC73" s="200"/>
      <c r="BD73" s="311"/>
      <c r="BE73" s="311"/>
      <c r="BF73" s="311"/>
      <c r="BG73" s="311"/>
      <c r="BH73" s="200"/>
      <c r="BI73" s="200"/>
      <c r="BJ73" s="200"/>
      <c r="BK73" s="200"/>
      <c r="BL73" s="200">
        <v>0</v>
      </c>
      <c r="BM73" s="200"/>
      <c r="BN73" s="200"/>
      <c r="BO73" s="200"/>
      <c r="BP73" s="4"/>
      <c r="BQ73" s="4"/>
      <c r="BR73" s="4"/>
      <c r="BS73" s="4"/>
      <c r="BT73" s="4"/>
      <c r="BU73" s="4"/>
      <c r="BV73" s="4"/>
    </row>
    <row r="74" spans="1:74" ht="20.100000000000001" customHeight="1">
      <c r="A74" s="109">
        <v>40</v>
      </c>
      <c r="B74" s="109"/>
      <c r="C74" s="125" t="s">
        <v>318</v>
      </c>
      <c r="D74" s="125"/>
      <c r="E74" s="125"/>
      <c r="F74" s="125"/>
      <c r="G74" s="125"/>
      <c r="H74" s="125" t="s">
        <v>364</v>
      </c>
      <c r="I74" s="125"/>
      <c r="J74" s="125"/>
      <c r="K74" s="125"/>
      <c r="L74" s="125"/>
      <c r="M74" s="125"/>
      <c r="N74" s="125"/>
      <c r="O74" s="125"/>
      <c r="P74" s="125"/>
      <c r="Q74" s="125"/>
      <c r="R74" s="125"/>
      <c r="S74" s="125"/>
      <c r="T74" s="125"/>
      <c r="U74" s="125"/>
      <c r="V74" s="109">
        <v>203</v>
      </c>
      <c r="W74" s="109"/>
      <c r="X74" s="109"/>
      <c r="Y74" s="109" t="s">
        <v>365</v>
      </c>
      <c r="Z74" s="109"/>
      <c r="AA74" s="125">
        <v>80</v>
      </c>
      <c r="AB74" s="125"/>
      <c r="AC74" s="125"/>
      <c r="AD74" s="125"/>
      <c r="AE74" s="125">
        <f t="shared" si="20"/>
        <v>16240</v>
      </c>
      <c r="AF74" s="125"/>
      <c r="AG74" s="125"/>
      <c r="AH74" s="125"/>
      <c r="AI74" s="200" t="str">
        <f t="shared" si="21"/>
        <v>鋁門窗嵌縫繃角</v>
      </c>
      <c r="AJ74" s="200"/>
      <c r="AK74" s="200"/>
      <c r="AL74" s="200"/>
      <c r="AM74" s="200"/>
      <c r="AN74" s="200"/>
      <c r="AO74" s="200"/>
      <c r="AP74" s="200"/>
      <c r="AQ74" s="170">
        <f t="shared" si="22"/>
        <v>203</v>
      </c>
      <c r="AR74" s="170"/>
      <c r="AS74" s="170"/>
      <c r="AT74" s="170" t="str">
        <f t="shared" si="23"/>
        <v>尺</v>
      </c>
      <c r="AU74" s="170"/>
      <c r="AV74" s="200">
        <v>70</v>
      </c>
      <c r="AW74" s="200"/>
      <c r="AX74" s="200"/>
      <c r="AY74" s="200"/>
      <c r="AZ74" s="200">
        <f t="shared" si="24"/>
        <v>14210</v>
      </c>
      <c r="BA74" s="200"/>
      <c r="BB74" s="200"/>
      <c r="BC74" s="200"/>
      <c r="BD74" s="311"/>
      <c r="BE74" s="311"/>
      <c r="BF74" s="311"/>
      <c r="BG74" s="311"/>
      <c r="BH74" s="200"/>
      <c r="BI74" s="200"/>
      <c r="BJ74" s="200"/>
      <c r="BK74" s="200"/>
      <c r="BL74" s="200">
        <v>0</v>
      </c>
      <c r="BM74" s="200"/>
      <c r="BN74" s="200"/>
      <c r="BO74" s="200"/>
      <c r="BP74" s="4"/>
      <c r="BQ74" s="4"/>
      <c r="BR74" s="4"/>
      <c r="BS74" s="4"/>
      <c r="BT74" s="4"/>
      <c r="BU74" s="4"/>
      <c r="BV74" s="4"/>
    </row>
    <row r="75" spans="1:74" ht="20.100000000000001" customHeight="1">
      <c r="A75" s="109">
        <v>41</v>
      </c>
      <c r="B75" s="109"/>
      <c r="C75" s="125" t="s">
        <v>318</v>
      </c>
      <c r="D75" s="125"/>
      <c r="E75" s="125"/>
      <c r="F75" s="125"/>
      <c r="G75" s="125"/>
      <c r="H75" s="123" t="s">
        <v>366</v>
      </c>
      <c r="I75" s="124"/>
      <c r="J75" s="124"/>
      <c r="K75" s="124"/>
      <c r="L75" s="124" t="e">
        <f>天地壁表面材暨防水粉刷!#REF!</f>
        <v>#REF!</v>
      </c>
      <c r="M75" s="124" t="e">
        <f>天地壁表面材暨防水粉刷!#REF!</f>
        <v>#REF!</v>
      </c>
      <c r="N75" s="124"/>
      <c r="O75" s="131" t="e">
        <f>天地壁表面材暨防水粉刷!#REF!</f>
        <v>#REF!</v>
      </c>
      <c r="P75" s="123" t="s">
        <v>367</v>
      </c>
      <c r="Q75" s="124"/>
      <c r="R75" s="124"/>
      <c r="S75" s="124"/>
      <c r="T75" s="124"/>
      <c r="U75" s="131"/>
      <c r="V75" s="109">
        <v>385</v>
      </c>
      <c r="W75" s="109"/>
      <c r="X75" s="109"/>
      <c r="Y75" s="109" t="s">
        <v>320</v>
      </c>
      <c r="Z75" s="109"/>
      <c r="AA75" s="125">
        <v>35</v>
      </c>
      <c r="AB75" s="125"/>
      <c r="AC75" s="125"/>
      <c r="AD75" s="125"/>
      <c r="AE75" s="125">
        <f t="shared" si="20"/>
        <v>13475</v>
      </c>
      <c r="AF75" s="125"/>
      <c r="AG75" s="125"/>
      <c r="AH75" s="125"/>
      <c r="AI75" s="209" t="str">
        <f t="shared" si="21"/>
        <v>泥作門檻底座</v>
      </c>
      <c r="AJ75" s="210"/>
      <c r="AK75" s="210"/>
      <c r="AL75" s="210"/>
      <c r="AM75" s="210" t="e">
        <f>L75</f>
        <v>#REF!</v>
      </c>
      <c r="AN75" s="210"/>
      <c r="AO75" s="210"/>
      <c r="AP75" s="211"/>
      <c r="AQ75" s="170">
        <f t="shared" si="22"/>
        <v>385</v>
      </c>
      <c r="AR75" s="170"/>
      <c r="AS75" s="170"/>
      <c r="AT75" s="170" t="str">
        <f t="shared" si="23"/>
        <v>㎝</v>
      </c>
      <c r="AU75" s="170"/>
      <c r="AV75" s="200">
        <v>30</v>
      </c>
      <c r="AW75" s="200"/>
      <c r="AX75" s="200"/>
      <c r="AY75" s="200"/>
      <c r="AZ75" s="200">
        <f t="shared" si="24"/>
        <v>11550</v>
      </c>
      <c r="BA75" s="200"/>
      <c r="BB75" s="200"/>
      <c r="BC75" s="200"/>
      <c r="BD75" s="311"/>
      <c r="BE75" s="311"/>
      <c r="BF75" s="311"/>
      <c r="BG75" s="311"/>
      <c r="BH75" s="200"/>
      <c r="BI75" s="200"/>
      <c r="BJ75" s="200"/>
      <c r="BK75" s="200"/>
      <c r="BL75" s="200">
        <v>0</v>
      </c>
      <c r="BM75" s="200"/>
      <c r="BN75" s="200"/>
      <c r="BO75" s="200"/>
      <c r="BP75" s="4"/>
      <c r="BQ75" s="4"/>
      <c r="BR75" s="4"/>
      <c r="BS75" s="4"/>
      <c r="BT75" s="4"/>
      <c r="BU75" s="4"/>
      <c r="BV75" s="4"/>
    </row>
    <row r="76" spans="1:74" ht="20.100000000000001" customHeight="1">
      <c r="A76" s="109">
        <v>42</v>
      </c>
      <c r="B76" s="109"/>
      <c r="C76" s="125"/>
      <c r="D76" s="125"/>
      <c r="E76" s="125"/>
      <c r="F76" s="125"/>
      <c r="G76" s="125"/>
      <c r="H76" s="125"/>
      <c r="I76" s="125"/>
      <c r="J76" s="125"/>
      <c r="K76" s="125"/>
      <c r="L76" s="125"/>
      <c r="M76" s="125"/>
      <c r="N76" s="125"/>
      <c r="O76" s="125"/>
      <c r="P76" s="125"/>
      <c r="Q76" s="125"/>
      <c r="R76" s="125"/>
      <c r="S76" s="125"/>
      <c r="T76" s="125"/>
      <c r="U76" s="125"/>
      <c r="V76" s="109"/>
      <c r="W76" s="109"/>
      <c r="X76" s="109"/>
      <c r="Y76" s="109"/>
      <c r="Z76" s="109"/>
      <c r="AA76" s="125"/>
      <c r="AB76" s="125"/>
      <c r="AC76" s="125"/>
      <c r="AD76" s="125"/>
      <c r="AE76" s="125">
        <f t="shared" si="20"/>
        <v>0</v>
      </c>
      <c r="AF76" s="125"/>
      <c r="AG76" s="125"/>
      <c r="AH76" s="125"/>
      <c r="AI76" s="200">
        <f t="shared" si="21"/>
        <v>0</v>
      </c>
      <c r="AJ76" s="200"/>
      <c r="AK76" s="200"/>
      <c r="AL76" s="200"/>
      <c r="AM76" s="200"/>
      <c r="AN76" s="200"/>
      <c r="AO76" s="200"/>
      <c r="AP76" s="200"/>
      <c r="AQ76" s="170">
        <f t="shared" si="22"/>
        <v>0</v>
      </c>
      <c r="AR76" s="170"/>
      <c r="AS76" s="170"/>
      <c r="AT76" s="170">
        <f t="shared" si="23"/>
        <v>0</v>
      </c>
      <c r="AU76" s="170"/>
      <c r="AV76" s="200"/>
      <c r="AW76" s="200"/>
      <c r="AX76" s="200"/>
      <c r="AY76" s="200"/>
      <c r="AZ76" s="200">
        <f t="shared" si="24"/>
        <v>0</v>
      </c>
      <c r="BA76" s="200"/>
      <c r="BB76" s="200"/>
      <c r="BC76" s="200"/>
      <c r="BD76" s="311"/>
      <c r="BE76" s="311"/>
      <c r="BF76" s="311"/>
      <c r="BG76" s="311"/>
      <c r="BH76" s="200"/>
      <c r="BI76" s="200"/>
      <c r="BJ76" s="200"/>
      <c r="BK76" s="200"/>
      <c r="BL76" s="200">
        <v>0</v>
      </c>
      <c r="BM76" s="200"/>
      <c r="BN76" s="200"/>
      <c r="BO76" s="200"/>
      <c r="BP76" s="4"/>
      <c r="BQ76" s="4"/>
      <c r="BR76" s="4"/>
      <c r="BS76" s="4"/>
      <c r="BT76" s="4"/>
      <c r="BU76" s="4"/>
      <c r="BV76" s="4"/>
    </row>
    <row r="77" spans="1:74" s="5" customFormat="1" ht="20.100000000000001" customHeight="1">
      <c r="A77" s="117" t="s">
        <v>318</v>
      </c>
      <c r="B77" s="117"/>
      <c r="C77" s="117"/>
      <c r="D77" s="117"/>
      <c r="E77" s="328" t="str">
        <f>C33</f>
        <v>泥作暨天然石材工程</v>
      </c>
      <c r="F77" s="329"/>
      <c r="G77" s="329"/>
      <c r="H77" s="329"/>
      <c r="I77" s="329"/>
      <c r="J77" s="329"/>
      <c r="K77" s="329"/>
      <c r="L77" s="329"/>
      <c r="M77" s="329"/>
      <c r="N77" s="329"/>
      <c r="O77" s="329"/>
      <c r="P77" s="329"/>
      <c r="Q77" s="329"/>
      <c r="R77" s="329"/>
      <c r="S77" s="329"/>
      <c r="T77" s="329"/>
      <c r="U77" s="329"/>
      <c r="V77" s="330" t="s">
        <v>322</v>
      </c>
      <c r="W77" s="330"/>
      <c r="X77" s="330"/>
      <c r="Y77" s="330"/>
      <c r="Z77" s="331"/>
      <c r="AA77" s="318">
        <f>SUM(AE34:AH76)</f>
        <v>1792462.4999999998</v>
      </c>
      <c r="AB77" s="318"/>
      <c r="AC77" s="318"/>
      <c r="AD77" s="318"/>
      <c r="AE77" s="318"/>
      <c r="AF77" s="318"/>
      <c r="AG77" s="318"/>
      <c r="AH77" s="318"/>
      <c r="AI77" s="319" t="str">
        <f>C33</f>
        <v>泥作暨天然石材工程</v>
      </c>
      <c r="AJ77" s="320"/>
      <c r="AK77" s="320"/>
      <c r="AL77" s="320"/>
      <c r="AM77" s="320"/>
      <c r="AN77" s="320"/>
      <c r="AO77" s="320"/>
      <c r="AP77" s="320"/>
      <c r="AQ77" s="321" t="s">
        <v>323</v>
      </c>
      <c r="AR77" s="321"/>
      <c r="AS77" s="321"/>
      <c r="AT77" s="321"/>
      <c r="AU77" s="322"/>
      <c r="AV77" s="317">
        <f>SUM(AZ34:BC76)</f>
        <v>1534844.6999999997</v>
      </c>
      <c r="AW77" s="317"/>
      <c r="AX77" s="317"/>
      <c r="AY77" s="317"/>
      <c r="AZ77" s="317"/>
      <c r="BA77" s="317"/>
      <c r="BB77" s="317"/>
      <c r="BC77" s="317"/>
      <c r="BD77" s="323" t="s">
        <v>324</v>
      </c>
      <c r="BE77" s="323"/>
      <c r="BF77" s="323"/>
      <c r="BG77" s="323"/>
      <c r="BH77" s="323"/>
      <c r="BI77" s="323"/>
      <c r="BJ77" s="317">
        <f>SUM(BL34:BO76)</f>
        <v>800000</v>
      </c>
      <c r="BK77" s="317"/>
      <c r="BL77" s="317"/>
      <c r="BM77" s="317"/>
      <c r="BN77" s="317"/>
      <c r="BO77" s="317"/>
    </row>
    <row r="78" spans="1:74" ht="20.100000000000001" customHeight="1">
      <c r="A78" s="358" t="s">
        <v>325</v>
      </c>
      <c r="B78" s="359"/>
      <c r="C78" s="121">
        <v>1</v>
      </c>
      <c r="D78" s="122"/>
      <c r="E78" s="361" t="s">
        <v>1406</v>
      </c>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2"/>
      <c r="AJ78" s="363"/>
      <c r="AK78" s="363"/>
      <c r="AL78" s="363"/>
      <c r="AM78" s="363"/>
      <c r="AN78" s="363"/>
      <c r="AO78" s="363"/>
      <c r="AP78" s="363"/>
      <c r="AQ78" s="363"/>
      <c r="AR78" s="363"/>
      <c r="AS78" s="363"/>
      <c r="AT78" s="363"/>
      <c r="AU78" s="363"/>
      <c r="AV78" s="363"/>
      <c r="AW78" s="363"/>
      <c r="AX78" s="363"/>
      <c r="AY78" s="363"/>
      <c r="AZ78" s="363"/>
      <c r="BA78" s="363"/>
      <c r="BB78" s="363"/>
      <c r="BC78" s="364"/>
      <c r="BD78" s="387" t="s">
        <v>326</v>
      </c>
      <c r="BE78" s="387"/>
      <c r="BF78" s="387"/>
      <c r="BG78" s="387"/>
      <c r="BH78" s="387"/>
      <c r="BI78" s="387"/>
      <c r="BJ78" s="326">
        <f>AV77-BJ77</f>
        <v>734844.69999999972</v>
      </c>
      <c r="BK78" s="326"/>
      <c r="BL78" s="326"/>
      <c r="BM78" s="326"/>
      <c r="BN78" s="326"/>
      <c r="BO78" s="326"/>
      <c r="BP78" s="4"/>
      <c r="BQ78" s="4"/>
      <c r="BR78" s="4"/>
      <c r="BS78" s="4"/>
      <c r="BT78" s="4"/>
      <c r="BU78" s="4"/>
      <c r="BV78" s="4"/>
    </row>
    <row r="79" spans="1:74" ht="20.100000000000001" customHeight="1">
      <c r="A79" s="415"/>
      <c r="B79" s="416"/>
      <c r="C79" s="121">
        <v>2</v>
      </c>
      <c r="D79" s="122"/>
      <c r="E79" s="123" t="s">
        <v>1407</v>
      </c>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31"/>
      <c r="AI79" s="393"/>
      <c r="AJ79" s="394"/>
      <c r="AK79" s="394"/>
      <c r="AL79" s="394"/>
      <c r="AM79" s="394"/>
      <c r="AN79" s="394"/>
      <c r="AO79" s="394"/>
      <c r="AP79" s="394"/>
      <c r="AQ79" s="394"/>
      <c r="AR79" s="394"/>
      <c r="AS79" s="394"/>
      <c r="AT79" s="394"/>
      <c r="AU79" s="394"/>
      <c r="AV79" s="394"/>
      <c r="AW79" s="394"/>
      <c r="AX79" s="394"/>
      <c r="AY79" s="394"/>
      <c r="AZ79" s="394"/>
      <c r="BA79" s="394"/>
      <c r="BB79" s="394"/>
      <c r="BC79" s="394"/>
      <c r="BD79" s="394"/>
      <c r="BE79" s="394"/>
      <c r="BF79" s="394"/>
      <c r="BG79" s="394"/>
      <c r="BH79" s="394"/>
      <c r="BI79" s="394"/>
      <c r="BJ79" s="394"/>
      <c r="BK79" s="394"/>
      <c r="BL79" s="394"/>
      <c r="BM79" s="394"/>
      <c r="BN79" s="394"/>
      <c r="BO79" s="395"/>
      <c r="BP79" s="4"/>
      <c r="BQ79" s="4"/>
      <c r="BR79" s="4"/>
      <c r="BS79" s="4"/>
      <c r="BT79" s="4"/>
      <c r="BU79" s="4"/>
      <c r="BV79" s="4"/>
    </row>
    <row r="80" spans="1:74" ht="20.100000000000001" customHeight="1">
      <c r="A80" s="415"/>
      <c r="B80" s="416"/>
      <c r="C80" s="109">
        <v>3</v>
      </c>
      <c r="D80" s="109"/>
      <c r="E80" s="123" t="s">
        <v>1408</v>
      </c>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31"/>
      <c r="AI80" s="209"/>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1"/>
      <c r="BP80" s="4"/>
      <c r="BQ80" s="4"/>
      <c r="BR80" s="4"/>
      <c r="BS80" s="4"/>
      <c r="BT80" s="4"/>
      <c r="BU80" s="4"/>
      <c r="BV80" s="4"/>
    </row>
    <row r="81" spans="1:74" ht="20.100000000000001" customHeight="1">
      <c r="A81" s="415"/>
      <c r="B81" s="416"/>
      <c r="C81" s="121">
        <v>4</v>
      </c>
      <c r="D81" s="122"/>
      <c r="E81" s="123" t="s">
        <v>1409</v>
      </c>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31"/>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4"/>
      <c r="BQ81" s="4"/>
      <c r="BR81" s="4"/>
      <c r="BS81" s="4"/>
      <c r="BT81" s="4"/>
      <c r="BU81" s="4"/>
      <c r="BV81" s="4"/>
    </row>
    <row r="82" spans="1:74" ht="20.100000000000001" customHeight="1">
      <c r="A82" s="415"/>
      <c r="B82" s="416"/>
      <c r="C82" s="121">
        <v>5</v>
      </c>
      <c r="D82" s="122"/>
      <c r="E82" s="123" t="s">
        <v>1410</v>
      </c>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31"/>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4"/>
      <c r="BQ82" s="4"/>
      <c r="BR82" s="4"/>
      <c r="BS82" s="4"/>
      <c r="BT82" s="4"/>
      <c r="BU82" s="4"/>
      <c r="BV82" s="4"/>
    </row>
    <row r="83" spans="1:74" ht="20.100000000000001" customHeight="1">
      <c r="A83" s="148"/>
      <c r="B83" s="360"/>
      <c r="C83" s="109">
        <v>6</v>
      </c>
      <c r="D83" s="109"/>
      <c r="E83" s="123" t="s">
        <v>1411</v>
      </c>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31"/>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4"/>
      <c r="BQ83" s="4"/>
      <c r="BR83" s="4"/>
      <c r="BS83" s="4"/>
      <c r="BT83" s="4"/>
      <c r="BU83" s="4"/>
      <c r="BV83" s="4"/>
    </row>
    <row r="84" spans="1:74" ht="20.100000000000001"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4"/>
      <c r="BQ84" s="4"/>
      <c r="BR84" s="4"/>
      <c r="BS84" s="4"/>
      <c r="BT84" s="4"/>
      <c r="BU84" s="4"/>
      <c r="BV84" s="4"/>
    </row>
    <row r="85" spans="1:74" ht="20.100000000000001" customHeight="1">
      <c r="A85" s="222" t="s">
        <v>371</v>
      </c>
      <c r="B85" s="222"/>
      <c r="C85" s="127" t="s">
        <v>372</v>
      </c>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9"/>
      <c r="AI85" s="335" t="str">
        <f>C85</f>
        <v>輕隔間暨木作裝潢工程</v>
      </c>
      <c r="AJ85" s="335"/>
      <c r="AK85" s="335"/>
      <c r="AL85" s="335"/>
      <c r="AM85" s="335"/>
      <c r="AN85" s="335"/>
      <c r="AO85" s="335"/>
      <c r="AP85" s="335"/>
      <c r="AQ85" s="335"/>
      <c r="AR85" s="335"/>
      <c r="AS85" s="335"/>
      <c r="AT85" s="335"/>
      <c r="AU85" s="335"/>
      <c r="AV85" s="200" t="s">
        <v>348</v>
      </c>
      <c r="AW85" s="200"/>
      <c r="AX85" s="200"/>
      <c r="AY85" s="200"/>
      <c r="AZ85" s="200"/>
      <c r="BA85" s="200"/>
      <c r="BB85" s="200"/>
      <c r="BC85" s="200"/>
      <c r="BD85" s="325" t="s">
        <v>313</v>
      </c>
      <c r="BE85" s="325"/>
      <c r="BF85" s="325"/>
      <c r="BG85" s="325"/>
      <c r="BH85" s="325"/>
      <c r="BI85" s="325"/>
      <c r="BJ85" s="325"/>
      <c r="BK85" s="325"/>
      <c r="BL85" s="325"/>
      <c r="BM85" s="325"/>
      <c r="BN85" s="325"/>
      <c r="BO85" s="325"/>
      <c r="BP85" s="4"/>
      <c r="BQ85" s="4"/>
      <c r="BR85" s="4"/>
      <c r="BS85" s="4"/>
      <c r="BT85" s="4"/>
      <c r="BU85" s="4"/>
      <c r="BV85" s="4"/>
    </row>
    <row r="86" spans="1:74" ht="20.100000000000001" customHeight="1">
      <c r="A86" s="109">
        <v>1</v>
      </c>
      <c r="B86" s="109"/>
      <c r="C86" s="125" t="s">
        <v>318</v>
      </c>
      <c r="D86" s="125"/>
      <c r="E86" s="125"/>
      <c r="F86" s="125"/>
      <c r="G86" s="125"/>
      <c r="H86" s="125" t="s">
        <v>373</v>
      </c>
      <c r="I86" s="125"/>
      <c r="J86" s="125"/>
      <c r="K86" s="125"/>
      <c r="L86" s="125"/>
      <c r="M86" s="125"/>
      <c r="N86" s="125"/>
      <c r="O86" s="125"/>
      <c r="P86" s="125"/>
      <c r="Q86" s="125" t="s">
        <v>23</v>
      </c>
      <c r="R86" s="125">
        <v>60</v>
      </c>
      <c r="S86" s="125"/>
      <c r="T86" s="125" t="s">
        <v>320</v>
      </c>
      <c r="U86" s="125"/>
      <c r="V86" s="109">
        <v>23</v>
      </c>
      <c r="W86" s="109"/>
      <c r="X86" s="109"/>
      <c r="Y86" s="109" t="s">
        <v>365</v>
      </c>
      <c r="Z86" s="109"/>
      <c r="AA86" s="125">
        <v>1900</v>
      </c>
      <c r="AB86" s="125"/>
      <c r="AC86" s="125"/>
      <c r="AD86" s="125"/>
      <c r="AE86" s="125">
        <f t="shared" ref="AE86:AE123" si="25">V86*AA86</f>
        <v>43700</v>
      </c>
      <c r="AF86" s="125"/>
      <c r="AG86" s="125"/>
      <c r="AH86" s="125"/>
      <c r="AI86" s="200" t="str">
        <f t="shared" ref="AI86:AI114" si="26">H86</f>
        <v>雙面單層木作輕隔間</v>
      </c>
      <c r="AJ86" s="200"/>
      <c r="AK86" s="200"/>
      <c r="AL86" s="200"/>
      <c r="AM86" s="200"/>
      <c r="AN86" s="200"/>
      <c r="AO86" s="200"/>
      <c r="AP86" s="200"/>
      <c r="AQ86" s="170">
        <f t="shared" ref="AQ86:AQ114" si="27">V86</f>
        <v>23</v>
      </c>
      <c r="AR86" s="170"/>
      <c r="AS86" s="170"/>
      <c r="AT86" s="170" t="str">
        <f t="shared" ref="AT86:AT114" si="28">Y86</f>
        <v>尺</v>
      </c>
      <c r="AU86" s="170"/>
      <c r="AV86" s="200">
        <v>1600</v>
      </c>
      <c r="AW86" s="200"/>
      <c r="AX86" s="200"/>
      <c r="AY86" s="200"/>
      <c r="AZ86" s="200">
        <f t="shared" ref="AZ86:AZ114" si="29">AQ86*AV86</f>
        <v>36800</v>
      </c>
      <c r="BA86" s="200"/>
      <c r="BB86" s="200"/>
      <c r="BC86" s="200"/>
      <c r="BD86" s="311"/>
      <c r="BE86" s="311"/>
      <c r="BF86" s="311"/>
      <c r="BG86" s="311"/>
      <c r="BH86" s="200"/>
      <c r="BI86" s="200"/>
      <c r="BJ86" s="200"/>
      <c r="BK86" s="200"/>
      <c r="BL86" s="200">
        <v>0</v>
      </c>
      <c r="BM86" s="200"/>
      <c r="BN86" s="200"/>
      <c r="BO86" s="200"/>
      <c r="BP86" s="4"/>
      <c r="BQ86" s="4"/>
      <c r="BR86" s="4"/>
      <c r="BS86" s="4"/>
      <c r="BT86" s="4"/>
      <c r="BU86" s="4"/>
      <c r="BV86" s="4"/>
    </row>
    <row r="87" spans="1:74" ht="20.100000000000001" customHeight="1">
      <c r="A87" s="109">
        <v>2</v>
      </c>
      <c r="B87" s="109"/>
      <c r="C87" s="123" t="s">
        <v>563</v>
      </c>
      <c r="D87" s="124"/>
      <c r="E87" s="124"/>
      <c r="F87" s="124"/>
      <c r="G87" s="131"/>
      <c r="H87" s="123" t="s">
        <v>1906</v>
      </c>
      <c r="I87" s="124"/>
      <c r="J87" s="124"/>
      <c r="K87" s="124"/>
      <c r="L87" s="124"/>
      <c r="M87" s="124"/>
      <c r="N87" s="124"/>
      <c r="O87" s="131"/>
      <c r="P87" s="123" t="s">
        <v>1907</v>
      </c>
      <c r="Q87" s="124"/>
      <c r="R87" s="124"/>
      <c r="S87" s="124"/>
      <c r="T87" s="124"/>
      <c r="U87" s="131"/>
      <c r="V87" s="121">
        <v>35</v>
      </c>
      <c r="W87" s="119"/>
      <c r="X87" s="122"/>
      <c r="Y87" s="121" t="s">
        <v>227</v>
      </c>
      <c r="Z87" s="122"/>
      <c r="AA87" s="123">
        <v>1200</v>
      </c>
      <c r="AB87" s="124"/>
      <c r="AC87" s="124"/>
      <c r="AD87" s="131"/>
      <c r="AE87" s="123">
        <f>V87*AA87</f>
        <v>42000</v>
      </c>
      <c r="AF87" s="124"/>
      <c r="AG87" s="124"/>
      <c r="AH87" s="131"/>
      <c r="AI87" s="345" t="str">
        <f>H87</f>
        <v>牆面貼覆46dB隔音毯</v>
      </c>
      <c r="AJ87" s="346"/>
      <c r="AK87" s="346"/>
      <c r="AL87" s="346"/>
      <c r="AM87" s="346"/>
      <c r="AN87" s="346"/>
      <c r="AO87" s="346"/>
      <c r="AP87" s="347"/>
      <c r="AQ87" s="344">
        <v>7</v>
      </c>
      <c r="AR87" s="190"/>
      <c r="AS87" s="191"/>
      <c r="AT87" s="344" t="s">
        <v>2089</v>
      </c>
      <c r="AU87" s="191"/>
      <c r="AV87" s="345">
        <v>2400</v>
      </c>
      <c r="AW87" s="346"/>
      <c r="AX87" s="346"/>
      <c r="AY87" s="347"/>
      <c r="AZ87" s="345">
        <f>AQ87*AV87</f>
        <v>16800</v>
      </c>
      <c r="BA87" s="346"/>
      <c r="BB87" s="346"/>
      <c r="BC87" s="347"/>
      <c r="BD87" s="348">
        <v>45439</v>
      </c>
      <c r="BE87" s="349"/>
      <c r="BF87" s="349"/>
      <c r="BG87" s="350"/>
      <c r="BH87" s="345" t="s">
        <v>2082</v>
      </c>
      <c r="BI87" s="346"/>
      <c r="BJ87" s="346"/>
      <c r="BK87" s="347"/>
      <c r="BL87" s="345">
        <f>AZ87</f>
        <v>16800</v>
      </c>
      <c r="BM87" s="346"/>
      <c r="BN87" s="346"/>
      <c r="BO87" s="347"/>
      <c r="BP87" s="4"/>
      <c r="BQ87" s="4"/>
      <c r="BR87" s="4"/>
      <c r="BS87" s="4"/>
      <c r="BT87" s="4"/>
      <c r="BU87" s="4"/>
      <c r="BV87" s="4"/>
    </row>
    <row r="88" spans="1:74" ht="20.100000000000001" customHeight="1">
      <c r="A88" s="109">
        <v>3</v>
      </c>
      <c r="B88" s="109"/>
      <c r="C88" s="125" t="s">
        <v>563</v>
      </c>
      <c r="D88" s="125"/>
      <c r="E88" s="125"/>
      <c r="F88" s="125"/>
      <c r="G88" s="125"/>
      <c r="H88" s="125" t="s">
        <v>1904</v>
      </c>
      <c r="I88" s="125"/>
      <c r="J88" s="125"/>
      <c r="K88" s="125"/>
      <c r="L88" s="125"/>
      <c r="M88" s="125"/>
      <c r="N88" s="125"/>
      <c r="O88" s="125"/>
      <c r="P88" s="125"/>
      <c r="Q88" s="125" t="s">
        <v>23</v>
      </c>
      <c r="R88" s="125">
        <v>60</v>
      </c>
      <c r="S88" s="125"/>
      <c r="T88" s="125" t="s">
        <v>320</v>
      </c>
      <c r="U88" s="125"/>
      <c r="V88" s="109">
        <v>19</v>
      </c>
      <c r="W88" s="109"/>
      <c r="X88" s="109"/>
      <c r="Y88" s="109" t="s">
        <v>365</v>
      </c>
      <c r="Z88" s="109"/>
      <c r="AA88" s="125">
        <v>1900</v>
      </c>
      <c r="AB88" s="125"/>
      <c r="AC88" s="125"/>
      <c r="AD88" s="125"/>
      <c r="AE88" s="125">
        <f t="shared" si="25"/>
        <v>36100</v>
      </c>
      <c r="AF88" s="125"/>
      <c r="AG88" s="125"/>
      <c r="AH88" s="125"/>
      <c r="AI88" s="200" t="str">
        <f t="shared" si="26"/>
        <v>牆面角材及封板</v>
      </c>
      <c r="AJ88" s="200"/>
      <c r="AK88" s="200"/>
      <c r="AL88" s="200"/>
      <c r="AM88" s="200"/>
      <c r="AN88" s="200"/>
      <c r="AO88" s="200"/>
      <c r="AP88" s="200"/>
      <c r="AQ88" s="170">
        <f t="shared" si="27"/>
        <v>19</v>
      </c>
      <c r="AR88" s="170"/>
      <c r="AS88" s="170"/>
      <c r="AT88" s="170" t="str">
        <f t="shared" si="28"/>
        <v>尺</v>
      </c>
      <c r="AU88" s="170"/>
      <c r="AV88" s="200">
        <v>1600</v>
      </c>
      <c r="AW88" s="200"/>
      <c r="AX88" s="200"/>
      <c r="AY88" s="200"/>
      <c r="AZ88" s="200">
        <f t="shared" si="29"/>
        <v>30400</v>
      </c>
      <c r="BA88" s="200"/>
      <c r="BB88" s="200"/>
      <c r="BC88" s="200"/>
      <c r="BD88" s="311"/>
      <c r="BE88" s="311"/>
      <c r="BF88" s="311"/>
      <c r="BG88" s="311"/>
      <c r="BH88" s="200"/>
      <c r="BI88" s="200"/>
      <c r="BJ88" s="200"/>
      <c r="BK88" s="200"/>
      <c r="BL88" s="200">
        <v>0</v>
      </c>
      <c r="BM88" s="200"/>
      <c r="BN88" s="200"/>
      <c r="BO88" s="200"/>
      <c r="BP88" s="4"/>
      <c r="BQ88" s="4"/>
      <c r="BR88" s="4"/>
      <c r="BS88" s="4"/>
      <c r="BT88" s="4"/>
      <c r="BU88" s="4"/>
      <c r="BV88" s="4"/>
    </row>
    <row r="89" spans="1:74" ht="20.100000000000001" customHeight="1">
      <c r="A89" s="109">
        <v>4</v>
      </c>
      <c r="B89" s="109"/>
      <c r="C89" s="125" t="s">
        <v>563</v>
      </c>
      <c r="D89" s="125"/>
      <c r="E89" s="125"/>
      <c r="F89" s="125"/>
      <c r="G89" s="125"/>
      <c r="H89" s="125" t="s">
        <v>1905</v>
      </c>
      <c r="I89" s="125"/>
      <c r="J89" s="125"/>
      <c r="K89" s="125"/>
      <c r="L89" s="125"/>
      <c r="M89" s="125"/>
      <c r="N89" s="125"/>
      <c r="O89" s="125"/>
      <c r="P89" s="125"/>
      <c r="Q89" s="125" t="s">
        <v>23</v>
      </c>
      <c r="R89" s="125">
        <v>60</v>
      </c>
      <c r="S89" s="125"/>
      <c r="T89" s="125" t="s">
        <v>320</v>
      </c>
      <c r="U89" s="125"/>
      <c r="V89" s="109">
        <v>24.5</v>
      </c>
      <c r="W89" s="109"/>
      <c r="X89" s="109"/>
      <c r="Y89" s="109" t="s">
        <v>365</v>
      </c>
      <c r="Z89" s="109"/>
      <c r="AA89" s="125">
        <v>1000</v>
      </c>
      <c r="AB89" s="125"/>
      <c r="AC89" s="125"/>
      <c r="AD89" s="125"/>
      <c r="AE89" s="125">
        <f>V89*AA89</f>
        <v>24500</v>
      </c>
      <c r="AF89" s="125"/>
      <c r="AG89" s="125"/>
      <c r="AH89" s="125"/>
      <c r="AI89" s="200" t="str">
        <f>H89</f>
        <v>牆面封板</v>
      </c>
      <c r="AJ89" s="200"/>
      <c r="AK89" s="200"/>
      <c r="AL89" s="200"/>
      <c r="AM89" s="200"/>
      <c r="AN89" s="200"/>
      <c r="AO89" s="200"/>
      <c r="AP89" s="200"/>
      <c r="AQ89" s="170">
        <f>V89</f>
        <v>24.5</v>
      </c>
      <c r="AR89" s="170"/>
      <c r="AS89" s="170"/>
      <c r="AT89" s="170" t="str">
        <f>Y89</f>
        <v>尺</v>
      </c>
      <c r="AU89" s="170"/>
      <c r="AV89" s="200">
        <v>850</v>
      </c>
      <c r="AW89" s="200"/>
      <c r="AX89" s="200"/>
      <c r="AY89" s="200"/>
      <c r="AZ89" s="200">
        <f>AQ89*AV89</f>
        <v>20825</v>
      </c>
      <c r="BA89" s="200"/>
      <c r="BB89" s="200"/>
      <c r="BC89" s="200"/>
      <c r="BD89" s="311"/>
      <c r="BE89" s="311"/>
      <c r="BF89" s="311"/>
      <c r="BG89" s="311"/>
      <c r="BH89" s="200"/>
      <c r="BI89" s="200"/>
      <c r="BJ89" s="200"/>
      <c r="BK89" s="200"/>
      <c r="BL89" s="200">
        <v>0</v>
      </c>
      <c r="BM89" s="200"/>
      <c r="BN89" s="200"/>
      <c r="BO89" s="200"/>
      <c r="BP89" s="4"/>
      <c r="BQ89" s="4"/>
      <c r="BR89" s="4"/>
      <c r="BS89" s="4"/>
      <c r="BT89" s="4"/>
      <c r="BU89" s="4"/>
      <c r="BV89" s="4"/>
    </row>
    <row r="90" spans="1:74" ht="20.100000000000001" customHeight="1">
      <c r="A90" s="109">
        <v>5</v>
      </c>
      <c r="B90" s="109"/>
      <c r="C90" s="123" t="str">
        <f>鋼鋁門窗五金木作系統櫃!A31</f>
        <v>內玄關</v>
      </c>
      <c r="D90" s="124"/>
      <c r="E90" s="124"/>
      <c r="F90" s="124"/>
      <c r="G90" s="131"/>
      <c r="H90" s="123" t="str">
        <f>鋼鋁門窗五金木作系統櫃!F31</f>
        <v>木作開門假柱</v>
      </c>
      <c r="I90" s="124"/>
      <c r="J90" s="124"/>
      <c r="K90" s="124"/>
      <c r="L90" s="124"/>
      <c r="M90" s="124"/>
      <c r="N90" s="124"/>
      <c r="O90" s="131"/>
      <c r="P90" s="123" t="str">
        <f>鋼鋁門窗五金木作系統櫃!W31</f>
        <v>6㎜ 0.8FK</v>
      </c>
      <c r="Q90" s="124"/>
      <c r="R90" s="124"/>
      <c r="S90" s="124"/>
      <c r="T90" s="124"/>
      <c r="U90" s="131"/>
      <c r="V90" s="121">
        <v>1</v>
      </c>
      <c r="W90" s="119"/>
      <c r="X90" s="122"/>
      <c r="Y90" s="121" t="s">
        <v>352</v>
      </c>
      <c r="Z90" s="122"/>
      <c r="AA90" s="123">
        <f>鋼鋁門窗五金木作系統櫃!AP31</f>
        <v>8500</v>
      </c>
      <c r="AB90" s="124"/>
      <c r="AC90" s="124"/>
      <c r="AD90" s="131"/>
      <c r="AE90" s="123">
        <f>V90*AA90</f>
        <v>8500</v>
      </c>
      <c r="AF90" s="124"/>
      <c r="AG90" s="124"/>
      <c r="AH90" s="131"/>
      <c r="AI90" s="209" t="str">
        <f>H90</f>
        <v>木作開門假柱</v>
      </c>
      <c r="AJ90" s="210"/>
      <c r="AK90" s="210"/>
      <c r="AL90" s="210"/>
      <c r="AM90" s="210"/>
      <c r="AN90" s="210"/>
      <c r="AO90" s="210"/>
      <c r="AP90" s="211"/>
      <c r="AQ90" s="257">
        <f>V90</f>
        <v>1</v>
      </c>
      <c r="AR90" s="258"/>
      <c r="AS90" s="259"/>
      <c r="AT90" s="257" t="str">
        <f>Y90</f>
        <v>座</v>
      </c>
      <c r="AU90" s="259"/>
      <c r="AV90" s="209">
        <f>鋼鋁門窗五金木作系統櫃!AW31</f>
        <v>6500</v>
      </c>
      <c r="AW90" s="210"/>
      <c r="AX90" s="210"/>
      <c r="AY90" s="211"/>
      <c r="AZ90" s="209">
        <f>AQ90*AV90</f>
        <v>6500</v>
      </c>
      <c r="BA90" s="210"/>
      <c r="BB90" s="210"/>
      <c r="BC90" s="211"/>
      <c r="BD90" s="314"/>
      <c r="BE90" s="315"/>
      <c r="BF90" s="315"/>
      <c r="BG90" s="316"/>
      <c r="BH90" s="209"/>
      <c r="BI90" s="210"/>
      <c r="BJ90" s="210"/>
      <c r="BK90" s="211"/>
      <c r="BL90" s="209">
        <v>0</v>
      </c>
      <c r="BM90" s="210"/>
      <c r="BN90" s="210"/>
      <c r="BO90" s="211"/>
      <c r="BP90" s="4"/>
      <c r="BQ90" s="4"/>
      <c r="BR90" s="4"/>
      <c r="BS90" s="4"/>
      <c r="BT90" s="4"/>
      <c r="BU90" s="4"/>
      <c r="BV90" s="4"/>
    </row>
    <row r="91" spans="1:74" ht="20.100000000000001" customHeight="1">
      <c r="A91" s="109">
        <v>6</v>
      </c>
      <c r="B91" s="109"/>
      <c r="C91" s="125" t="s">
        <v>577</v>
      </c>
      <c r="D91" s="125"/>
      <c r="E91" s="125"/>
      <c r="F91" s="125"/>
      <c r="G91" s="125"/>
      <c r="H91" s="125" t="s">
        <v>2135</v>
      </c>
      <c r="I91" s="125"/>
      <c r="J91" s="125"/>
      <c r="K91" s="125"/>
      <c r="L91" s="125"/>
      <c r="M91" s="125"/>
      <c r="N91" s="125"/>
      <c r="O91" s="125"/>
      <c r="P91" s="125"/>
      <c r="Q91" s="125" t="s">
        <v>23</v>
      </c>
      <c r="R91" s="125">
        <v>60</v>
      </c>
      <c r="S91" s="125"/>
      <c r="T91" s="125" t="s">
        <v>320</v>
      </c>
      <c r="U91" s="125"/>
      <c r="V91" s="109">
        <v>1</v>
      </c>
      <c r="W91" s="109"/>
      <c r="X91" s="109"/>
      <c r="Y91" s="109" t="s">
        <v>315</v>
      </c>
      <c r="Z91" s="109"/>
      <c r="AA91" s="125">
        <v>4500</v>
      </c>
      <c r="AB91" s="125"/>
      <c r="AC91" s="125"/>
      <c r="AD91" s="125"/>
      <c r="AE91" s="125">
        <f t="shared" ref="AE91" si="30">V91*AA91</f>
        <v>4500</v>
      </c>
      <c r="AF91" s="125"/>
      <c r="AG91" s="125"/>
      <c r="AH91" s="125"/>
      <c r="AI91" s="200" t="str">
        <f t="shared" ref="AI91" si="31">H91</f>
        <v>包覆瓦斯管假柱</v>
      </c>
      <c r="AJ91" s="200"/>
      <c r="AK91" s="200"/>
      <c r="AL91" s="200"/>
      <c r="AM91" s="200"/>
      <c r="AN91" s="200"/>
      <c r="AO91" s="200"/>
      <c r="AP91" s="200"/>
      <c r="AQ91" s="170">
        <f t="shared" ref="AQ91" si="32">V91</f>
        <v>1</v>
      </c>
      <c r="AR91" s="170"/>
      <c r="AS91" s="170"/>
      <c r="AT91" s="170" t="str">
        <f t="shared" ref="AT91" si="33">Y91</f>
        <v>式</v>
      </c>
      <c r="AU91" s="170"/>
      <c r="AV91" s="200">
        <v>4000</v>
      </c>
      <c r="AW91" s="200"/>
      <c r="AX91" s="200"/>
      <c r="AY91" s="200"/>
      <c r="AZ91" s="200">
        <f t="shared" ref="AZ91" si="34">AQ91*AV91</f>
        <v>4000</v>
      </c>
      <c r="BA91" s="200"/>
      <c r="BB91" s="200"/>
      <c r="BC91" s="200"/>
      <c r="BD91" s="311"/>
      <c r="BE91" s="311"/>
      <c r="BF91" s="311"/>
      <c r="BG91" s="311"/>
      <c r="BH91" s="200"/>
      <c r="BI91" s="200"/>
      <c r="BJ91" s="200"/>
      <c r="BK91" s="200"/>
      <c r="BL91" s="200">
        <v>0</v>
      </c>
      <c r="BM91" s="200"/>
      <c r="BN91" s="200"/>
      <c r="BO91" s="200"/>
      <c r="BP91" s="4"/>
      <c r="BQ91" s="4"/>
      <c r="BR91" s="4"/>
      <c r="BS91" s="4"/>
      <c r="BT91" s="4"/>
      <c r="BU91" s="4"/>
      <c r="BV91" s="4"/>
    </row>
    <row r="92" spans="1:74" ht="20.100000000000001" customHeight="1">
      <c r="A92" s="109">
        <v>7</v>
      </c>
      <c r="B92" s="109"/>
      <c r="C92" s="123" t="str">
        <f>鋼鋁門窗五金木作系統櫃!A28</f>
        <v>客廳</v>
      </c>
      <c r="D92" s="124"/>
      <c r="E92" s="124"/>
      <c r="F92" s="124"/>
      <c r="G92" s="131"/>
      <c r="H92" s="123" t="str">
        <f>鋼鋁門窗五金木作系統櫃!F28</f>
        <v>木作造型主牆</v>
      </c>
      <c r="I92" s="124"/>
      <c r="J92" s="124"/>
      <c r="K92" s="124"/>
      <c r="L92" s="124"/>
      <c r="M92" s="124"/>
      <c r="N92" s="124"/>
      <c r="O92" s="131"/>
      <c r="P92" s="123">
        <f>鋼鋁門窗五金木作系統櫃!W28</f>
        <v>0</v>
      </c>
      <c r="Q92" s="124"/>
      <c r="R92" s="124"/>
      <c r="S92" s="124"/>
      <c r="T92" s="124"/>
      <c r="U92" s="131"/>
      <c r="V92" s="121">
        <v>16.5</v>
      </c>
      <c r="W92" s="119"/>
      <c r="X92" s="122"/>
      <c r="Y92" s="121" t="s">
        <v>365</v>
      </c>
      <c r="Z92" s="122"/>
      <c r="AA92" s="123">
        <f>鋼鋁門窗五金木作系統櫃!AP28</f>
        <v>2800</v>
      </c>
      <c r="AB92" s="124"/>
      <c r="AC92" s="124"/>
      <c r="AD92" s="131"/>
      <c r="AE92" s="123">
        <f t="shared" si="25"/>
        <v>46200</v>
      </c>
      <c r="AF92" s="124"/>
      <c r="AG92" s="124"/>
      <c r="AH92" s="131"/>
      <c r="AI92" s="209" t="str">
        <f t="shared" si="26"/>
        <v>木作造型主牆</v>
      </c>
      <c r="AJ92" s="210"/>
      <c r="AK92" s="210"/>
      <c r="AL92" s="210"/>
      <c r="AM92" s="210"/>
      <c r="AN92" s="210"/>
      <c r="AO92" s="210"/>
      <c r="AP92" s="211"/>
      <c r="AQ92" s="257">
        <f t="shared" si="27"/>
        <v>16.5</v>
      </c>
      <c r="AR92" s="258"/>
      <c r="AS92" s="259"/>
      <c r="AT92" s="257" t="str">
        <f t="shared" si="28"/>
        <v>尺</v>
      </c>
      <c r="AU92" s="259"/>
      <c r="AV92" s="209">
        <f>鋼鋁門窗五金木作系統櫃!AW28</f>
        <v>2400</v>
      </c>
      <c r="AW92" s="210"/>
      <c r="AX92" s="210"/>
      <c r="AY92" s="211"/>
      <c r="AZ92" s="209">
        <f t="shared" si="29"/>
        <v>39600</v>
      </c>
      <c r="BA92" s="210"/>
      <c r="BB92" s="210"/>
      <c r="BC92" s="211"/>
      <c r="BD92" s="314"/>
      <c r="BE92" s="315"/>
      <c r="BF92" s="315"/>
      <c r="BG92" s="316"/>
      <c r="BH92" s="209"/>
      <c r="BI92" s="210"/>
      <c r="BJ92" s="210"/>
      <c r="BK92" s="211"/>
      <c r="BL92" s="209">
        <v>0</v>
      </c>
      <c r="BM92" s="210"/>
      <c r="BN92" s="210"/>
      <c r="BO92" s="211"/>
      <c r="BP92" s="4"/>
      <c r="BQ92" s="4"/>
      <c r="BR92" s="4"/>
      <c r="BS92" s="4"/>
      <c r="BT92" s="4"/>
      <c r="BU92" s="4"/>
      <c r="BV92" s="4"/>
    </row>
    <row r="93" spans="1:74" ht="20.100000000000001" customHeight="1">
      <c r="A93" s="109">
        <v>8</v>
      </c>
      <c r="B93" s="109"/>
      <c r="C93" s="123" t="str">
        <f>鋼鋁門窗五金木作系統櫃!A29</f>
        <v>客廳</v>
      </c>
      <c r="D93" s="124"/>
      <c r="E93" s="124"/>
      <c r="F93" s="124"/>
      <c r="G93" s="131"/>
      <c r="H93" s="123" t="str">
        <f>鋼鋁門窗五金木作系統櫃!F29</f>
        <v>木作造型背牆</v>
      </c>
      <c r="I93" s="124"/>
      <c r="J93" s="124"/>
      <c r="K93" s="124"/>
      <c r="L93" s="124"/>
      <c r="M93" s="124"/>
      <c r="N93" s="124"/>
      <c r="O93" s="131"/>
      <c r="P93" s="123" t="str">
        <f>鋼鋁門窗五金木作系統櫃!W29</f>
        <v>6㎜ 0.8FK</v>
      </c>
      <c r="Q93" s="124"/>
      <c r="R93" s="124"/>
      <c r="S93" s="124"/>
      <c r="T93" s="124"/>
      <c r="U93" s="131"/>
      <c r="V93" s="121">
        <v>15.5</v>
      </c>
      <c r="W93" s="119"/>
      <c r="X93" s="122"/>
      <c r="Y93" s="121" t="s">
        <v>365</v>
      </c>
      <c r="Z93" s="122"/>
      <c r="AA93" s="123">
        <f>鋼鋁門窗五金木作系統櫃!AP29</f>
        <v>2450</v>
      </c>
      <c r="AB93" s="124"/>
      <c r="AC93" s="124"/>
      <c r="AD93" s="131"/>
      <c r="AE93" s="123">
        <f t="shared" si="25"/>
        <v>37975</v>
      </c>
      <c r="AF93" s="124"/>
      <c r="AG93" s="124"/>
      <c r="AH93" s="131"/>
      <c r="AI93" s="209" t="str">
        <f t="shared" si="26"/>
        <v>木作造型背牆</v>
      </c>
      <c r="AJ93" s="210"/>
      <c r="AK93" s="210"/>
      <c r="AL93" s="210"/>
      <c r="AM93" s="210"/>
      <c r="AN93" s="210"/>
      <c r="AO93" s="210"/>
      <c r="AP93" s="211"/>
      <c r="AQ93" s="257">
        <f t="shared" si="27"/>
        <v>15.5</v>
      </c>
      <c r="AR93" s="258"/>
      <c r="AS93" s="259"/>
      <c r="AT93" s="257" t="str">
        <f t="shared" si="28"/>
        <v>尺</v>
      </c>
      <c r="AU93" s="259"/>
      <c r="AV93" s="209">
        <f>鋼鋁門窗五金木作系統櫃!AW29</f>
        <v>2100</v>
      </c>
      <c r="AW93" s="210"/>
      <c r="AX93" s="210"/>
      <c r="AY93" s="211"/>
      <c r="AZ93" s="209">
        <f t="shared" si="29"/>
        <v>32550</v>
      </c>
      <c r="BA93" s="210"/>
      <c r="BB93" s="210"/>
      <c r="BC93" s="211"/>
      <c r="BD93" s="314"/>
      <c r="BE93" s="315"/>
      <c r="BF93" s="315"/>
      <c r="BG93" s="316"/>
      <c r="BH93" s="209"/>
      <c r="BI93" s="210"/>
      <c r="BJ93" s="210"/>
      <c r="BK93" s="211"/>
      <c r="BL93" s="209">
        <v>0</v>
      </c>
      <c r="BM93" s="210"/>
      <c r="BN93" s="210"/>
      <c r="BO93" s="211"/>
      <c r="BP93" s="4"/>
      <c r="BQ93" s="4"/>
      <c r="BR93" s="4"/>
      <c r="BS93" s="4"/>
      <c r="BT93" s="4"/>
      <c r="BU93" s="4"/>
      <c r="BV93" s="4"/>
    </row>
    <row r="94" spans="1:74" ht="20.100000000000001" customHeight="1">
      <c r="A94" s="109">
        <v>9</v>
      </c>
      <c r="B94" s="109"/>
      <c r="C94" s="123" t="s">
        <v>2028</v>
      </c>
      <c r="D94" s="124"/>
      <c r="E94" s="124"/>
      <c r="F94" s="124"/>
      <c r="G94" s="131"/>
      <c r="H94" s="123" t="str">
        <f>鋼鋁門窗五金木作系統櫃!F30</f>
        <v>冷氣背面壁板</v>
      </c>
      <c r="I94" s="124"/>
      <c r="J94" s="124"/>
      <c r="K94" s="124"/>
      <c r="L94" s="124"/>
      <c r="M94" s="124"/>
      <c r="N94" s="124"/>
      <c r="O94" s="131"/>
      <c r="P94" s="123" t="str">
        <f>鋼鋁門窗五金木作系統櫃!W30</f>
        <v>6㎜ 0.8FK</v>
      </c>
      <c r="Q94" s="124"/>
      <c r="R94" s="124"/>
      <c r="S94" s="124"/>
      <c r="T94" s="124"/>
      <c r="U94" s="131"/>
      <c r="V94" s="121">
        <v>2</v>
      </c>
      <c r="W94" s="119"/>
      <c r="X94" s="122"/>
      <c r="Y94" s="121" t="s">
        <v>315</v>
      </c>
      <c r="Z94" s="122"/>
      <c r="AA94" s="123">
        <f>鋼鋁門窗五金木作系統櫃!AP30</f>
        <v>6000</v>
      </c>
      <c r="AB94" s="124"/>
      <c r="AC94" s="124"/>
      <c r="AD94" s="131"/>
      <c r="AE94" s="123">
        <f>V94*AA94</f>
        <v>12000</v>
      </c>
      <c r="AF94" s="124"/>
      <c r="AG94" s="124"/>
      <c r="AH94" s="131"/>
      <c r="AI94" s="209" t="str">
        <f>H94</f>
        <v>冷氣背面壁板</v>
      </c>
      <c r="AJ94" s="210"/>
      <c r="AK94" s="210"/>
      <c r="AL94" s="210"/>
      <c r="AM94" s="210"/>
      <c r="AN94" s="210"/>
      <c r="AO94" s="210"/>
      <c r="AP94" s="211"/>
      <c r="AQ94" s="257">
        <f>V94</f>
        <v>2</v>
      </c>
      <c r="AR94" s="258"/>
      <c r="AS94" s="259"/>
      <c r="AT94" s="257" t="str">
        <f>Y94</f>
        <v>式</v>
      </c>
      <c r="AU94" s="259"/>
      <c r="AV94" s="209">
        <f>鋼鋁門窗五金木作系統櫃!AW30</f>
        <v>5000</v>
      </c>
      <c r="AW94" s="210"/>
      <c r="AX94" s="210"/>
      <c r="AY94" s="211"/>
      <c r="AZ94" s="209">
        <f>AQ94*AV94</f>
        <v>10000</v>
      </c>
      <c r="BA94" s="210"/>
      <c r="BB94" s="210"/>
      <c r="BC94" s="211"/>
      <c r="BD94" s="314"/>
      <c r="BE94" s="315"/>
      <c r="BF94" s="315"/>
      <c r="BG94" s="316"/>
      <c r="BH94" s="209"/>
      <c r="BI94" s="210"/>
      <c r="BJ94" s="210"/>
      <c r="BK94" s="211"/>
      <c r="BL94" s="209">
        <v>0</v>
      </c>
      <c r="BM94" s="210"/>
      <c r="BN94" s="210"/>
      <c r="BO94" s="211"/>
      <c r="BP94" s="4"/>
      <c r="BQ94" s="4"/>
      <c r="BR94" s="4"/>
      <c r="BS94" s="4"/>
      <c r="BT94" s="4"/>
      <c r="BU94" s="4"/>
      <c r="BV94" s="4"/>
    </row>
    <row r="95" spans="1:74" ht="20.100000000000001" customHeight="1">
      <c r="A95" s="109">
        <v>10</v>
      </c>
      <c r="B95" s="109"/>
      <c r="C95" s="123" t="s">
        <v>2029</v>
      </c>
      <c r="D95" s="124"/>
      <c r="E95" s="124"/>
      <c r="F95" s="124"/>
      <c r="G95" s="131"/>
      <c r="H95" s="123" t="s">
        <v>2027</v>
      </c>
      <c r="I95" s="124"/>
      <c r="J95" s="124"/>
      <c r="K95" s="124"/>
      <c r="L95" s="124"/>
      <c r="M95" s="124"/>
      <c r="N95" s="124"/>
      <c r="O95" s="131"/>
      <c r="P95" s="123"/>
      <c r="Q95" s="124"/>
      <c r="R95" s="124"/>
      <c r="S95" s="124"/>
      <c r="T95" s="124"/>
      <c r="U95" s="131"/>
      <c r="V95" s="121">
        <v>1</v>
      </c>
      <c r="W95" s="119"/>
      <c r="X95" s="122"/>
      <c r="Y95" s="121" t="s">
        <v>315</v>
      </c>
      <c r="Z95" s="122"/>
      <c r="AA95" s="123">
        <v>8000</v>
      </c>
      <c r="AB95" s="124"/>
      <c r="AC95" s="124"/>
      <c r="AD95" s="131"/>
      <c r="AE95" s="123">
        <f>V95*AA95</f>
        <v>8000</v>
      </c>
      <c r="AF95" s="124"/>
      <c r="AG95" s="124"/>
      <c r="AH95" s="131"/>
      <c r="AI95" s="209" t="str">
        <f>H95</f>
        <v>冷氣背面壁板含燈槽</v>
      </c>
      <c r="AJ95" s="210"/>
      <c r="AK95" s="210"/>
      <c r="AL95" s="210"/>
      <c r="AM95" s="210"/>
      <c r="AN95" s="210"/>
      <c r="AO95" s="210"/>
      <c r="AP95" s="211"/>
      <c r="AQ95" s="257">
        <f>V95</f>
        <v>1</v>
      </c>
      <c r="AR95" s="258"/>
      <c r="AS95" s="259"/>
      <c r="AT95" s="257" t="str">
        <f>Y95</f>
        <v>式</v>
      </c>
      <c r="AU95" s="259"/>
      <c r="AV95" s="209">
        <v>6500</v>
      </c>
      <c r="AW95" s="210"/>
      <c r="AX95" s="210"/>
      <c r="AY95" s="211"/>
      <c r="AZ95" s="209">
        <f>AQ95*AV95</f>
        <v>6500</v>
      </c>
      <c r="BA95" s="210"/>
      <c r="BB95" s="210"/>
      <c r="BC95" s="211"/>
      <c r="BD95" s="314"/>
      <c r="BE95" s="315"/>
      <c r="BF95" s="315"/>
      <c r="BG95" s="316"/>
      <c r="BH95" s="209"/>
      <c r="BI95" s="210"/>
      <c r="BJ95" s="210"/>
      <c r="BK95" s="211"/>
      <c r="BL95" s="209">
        <v>0</v>
      </c>
      <c r="BM95" s="210"/>
      <c r="BN95" s="210"/>
      <c r="BO95" s="211"/>
      <c r="BP95" s="4"/>
      <c r="BQ95" s="4"/>
      <c r="BR95" s="4"/>
      <c r="BS95" s="4"/>
      <c r="BT95" s="4"/>
      <c r="BU95" s="4"/>
      <c r="BV95" s="4"/>
    </row>
    <row r="96" spans="1:74" ht="20.100000000000001" customHeight="1">
      <c r="A96" s="109">
        <v>11</v>
      </c>
      <c r="B96" s="109"/>
      <c r="C96" s="123" t="str">
        <f>鋼鋁門窗五金木作系統櫃!A32</f>
        <v>男孩房</v>
      </c>
      <c r="D96" s="124"/>
      <c r="E96" s="124"/>
      <c r="F96" s="124"/>
      <c r="G96" s="131"/>
      <c r="H96" s="123" t="s">
        <v>2027</v>
      </c>
      <c r="I96" s="124"/>
      <c r="J96" s="124"/>
      <c r="K96" s="124"/>
      <c r="L96" s="124"/>
      <c r="M96" s="124"/>
      <c r="N96" s="124"/>
      <c r="O96" s="131"/>
      <c r="P96" s="123"/>
      <c r="Q96" s="124"/>
      <c r="R96" s="124"/>
      <c r="S96" s="124"/>
      <c r="T96" s="124"/>
      <c r="U96" s="131"/>
      <c r="V96" s="121">
        <v>1</v>
      </c>
      <c r="W96" s="119"/>
      <c r="X96" s="122"/>
      <c r="Y96" s="121" t="s">
        <v>315</v>
      </c>
      <c r="Z96" s="122"/>
      <c r="AA96" s="123">
        <v>12000</v>
      </c>
      <c r="AB96" s="124"/>
      <c r="AC96" s="124"/>
      <c r="AD96" s="131"/>
      <c r="AE96" s="123">
        <f>V96*AA96</f>
        <v>12000</v>
      </c>
      <c r="AF96" s="124"/>
      <c r="AG96" s="124"/>
      <c r="AH96" s="131"/>
      <c r="AI96" s="209" t="str">
        <f>H96</f>
        <v>冷氣背面壁板含燈槽</v>
      </c>
      <c r="AJ96" s="210"/>
      <c r="AK96" s="210"/>
      <c r="AL96" s="210"/>
      <c r="AM96" s="210"/>
      <c r="AN96" s="210"/>
      <c r="AO96" s="210"/>
      <c r="AP96" s="211"/>
      <c r="AQ96" s="257">
        <f>V96</f>
        <v>1</v>
      </c>
      <c r="AR96" s="258"/>
      <c r="AS96" s="259"/>
      <c r="AT96" s="257" t="str">
        <f>Y96</f>
        <v>式</v>
      </c>
      <c r="AU96" s="259"/>
      <c r="AV96" s="209">
        <f>鋼鋁門窗五金木作系統櫃!AW32</f>
        <v>3600</v>
      </c>
      <c r="AW96" s="210"/>
      <c r="AX96" s="210"/>
      <c r="AY96" s="211"/>
      <c r="AZ96" s="209">
        <f>AQ96*AV96</f>
        <v>3600</v>
      </c>
      <c r="BA96" s="210"/>
      <c r="BB96" s="210"/>
      <c r="BC96" s="211"/>
      <c r="BD96" s="314"/>
      <c r="BE96" s="315"/>
      <c r="BF96" s="315"/>
      <c r="BG96" s="316"/>
      <c r="BH96" s="209"/>
      <c r="BI96" s="210"/>
      <c r="BJ96" s="210"/>
      <c r="BK96" s="211"/>
      <c r="BL96" s="209">
        <v>0</v>
      </c>
      <c r="BM96" s="210"/>
      <c r="BN96" s="210"/>
      <c r="BO96" s="211"/>
      <c r="BP96" s="4"/>
      <c r="BQ96" s="4"/>
      <c r="BR96" s="4"/>
      <c r="BS96" s="4"/>
      <c r="BT96" s="4"/>
      <c r="BU96" s="4"/>
      <c r="BV96" s="4"/>
    </row>
    <row r="97" spans="1:74" ht="20.100000000000001" customHeight="1">
      <c r="A97" s="109">
        <v>12</v>
      </c>
      <c r="B97" s="109"/>
      <c r="C97" s="123" t="str">
        <f>鋼鋁門窗五金木作系統櫃!A33</f>
        <v>餐廳</v>
      </c>
      <c r="D97" s="124"/>
      <c r="E97" s="124"/>
      <c r="F97" s="124"/>
      <c r="G97" s="131"/>
      <c r="H97" s="123" t="str">
        <f>鋼鋁門窗五金木作系統櫃!F33</f>
        <v>中島包覆皮雕板</v>
      </c>
      <c r="I97" s="124"/>
      <c r="J97" s="124"/>
      <c r="K97" s="124"/>
      <c r="L97" s="124"/>
      <c r="M97" s="124"/>
      <c r="N97" s="124"/>
      <c r="O97" s="131"/>
      <c r="P97" s="123" t="str">
        <f>鋼鋁門窗五金木作系統櫃!W33</f>
        <v>A029土星</v>
      </c>
      <c r="Q97" s="124"/>
      <c r="R97" s="124"/>
      <c r="S97" s="124"/>
      <c r="T97" s="124"/>
      <c r="U97" s="131"/>
      <c r="V97" s="121">
        <v>1.5</v>
      </c>
      <c r="W97" s="119"/>
      <c r="X97" s="122"/>
      <c r="Y97" s="121" t="s">
        <v>390</v>
      </c>
      <c r="Z97" s="122"/>
      <c r="AA97" s="123">
        <f>鋼鋁門窗五金木作系統櫃!AP33</f>
        <v>13500</v>
      </c>
      <c r="AB97" s="124"/>
      <c r="AC97" s="124"/>
      <c r="AD97" s="131"/>
      <c r="AE97" s="123">
        <f>V97*AA97</f>
        <v>20250</v>
      </c>
      <c r="AF97" s="124"/>
      <c r="AG97" s="124"/>
      <c r="AH97" s="131"/>
      <c r="AI97" s="209" t="str">
        <f>H97</f>
        <v>中島包覆皮雕板</v>
      </c>
      <c r="AJ97" s="210"/>
      <c r="AK97" s="210"/>
      <c r="AL97" s="210"/>
      <c r="AM97" s="210"/>
      <c r="AN97" s="210"/>
      <c r="AO97" s="210"/>
      <c r="AP97" s="211"/>
      <c r="AQ97" s="257">
        <f>V97</f>
        <v>1.5</v>
      </c>
      <c r="AR97" s="258"/>
      <c r="AS97" s="259"/>
      <c r="AT97" s="257" t="str">
        <f>Y97</f>
        <v>片</v>
      </c>
      <c r="AU97" s="259"/>
      <c r="AV97" s="209">
        <f>鋼鋁門窗五金木作系統櫃!AW33</f>
        <v>12000</v>
      </c>
      <c r="AW97" s="210"/>
      <c r="AX97" s="210"/>
      <c r="AY97" s="211"/>
      <c r="AZ97" s="209">
        <f>AQ97*AV97</f>
        <v>18000</v>
      </c>
      <c r="BA97" s="210"/>
      <c r="BB97" s="210"/>
      <c r="BC97" s="211"/>
      <c r="BD97" s="314"/>
      <c r="BE97" s="315"/>
      <c r="BF97" s="315"/>
      <c r="BG97" s="316"/>
      <c r="BH97" s="209"/>
      <c r="BI97" s="210"/>
      <c r="BJ97" s="210"/>
      <c r="BK97" s="211"/>
      <c r="BL97" s="209">
        <v>0</v>
      </c>
      <c r="BM97" s="210"/>
      <c r="BN97" s="210"/>
      <c r="BO97" s="211"/>
      <c r="BP97" s="4"/>
      <c r="BQ97" s="4"/>
      <c r="BR97" s="4"/>
      <c r="BS97" s="4"/>
      <c r="BT97" s="4"/>
      <c r="BU97" s="4"/>
      <c r="BV97" s="4"/>
    </row>
    <row r="98" spans="1:74" ht="20.100000000000001" customHeight="1">
      <c r="A98" s="109">
        <v>13</v>
      </c>
      <c r="B98" s="109"/>
      <c r="C98" s="123" t="str">
        <f>鋼鋁門窗五金木作系統櫃!A34</f>
        <v>主臥房</v>
      </c>
      <c r="D98" s="124"/>
      <c r="E98" s="124"/>
      <c r="F98" s="124"/>
      <c r="G98" s="131"/>
      <c r="H98" s="123" t="str">
        <f>鋼鋁門窗五金木作系統櫃!F34</f>
        <v>木作床頭壁板</v>
      </c>
      <c r="I98" s="124"/>
      <c r="J98" s="124"/>
      <c r="K98" s="124"/>
      <c r="L98" s="124"/>
      <c r="M98" s="124"/>
      <c r="N98" s="124"/>
      <c r="O98" s="131"/>
      <c r="P98" s="123" t="str">
        <f>鋼鋁門窗五金木作系統櫃!W34</f>
        <v>AY917</v>
      </c>
      <c r="Q98" s="124"/>
      <c r="R98" s="124"/>
      <c r="S98" s="124"/>
      <c r="T98" s="124"/>
      <c r="U98" s="131"/>
      <c r="V98" s="121">
        <v>11</v>
      </c>
      <c r="W98" s="119"/>
      <c r="X98" s="122"/>
      <c r="Y98" s="121" t="s">
        <v>365</v>
      </c>
      <c r="Z98" s="122"/>
      <c r="AA98" s="123">
        <f>鋼鋁門窗五金木作系統櫃!AP34</f>
        <v>2500</v>
      </c>
      <c r="AB98" s="124"/>
      <c r="AC98" s="124"/>
      <c r="AD98" s="131"/>
      <c r="AE98" s="123">
        <f t="shared" si="25"/>
        <v>27500</v>
      </c>
      <c r="AF98" s="124"/>
      <c r="AG98" s="124"/>
      <c r="AH98" s="131"/>
      <c r="AI98" s="209" t="str">
        <f t="shared" si="26"/>
        <v>木作床頭壁板</v>
      </c>
      <c r="AJ98" s="210"/>
      <c r="AK98" s="210"/>
      <c r="AL98" s="210"/>
      <c r="AM98" s="210"/>
      <c r="AN98" s="210"/>
      <c r="AO98" s="210"/>
      <c r="AP98" s="211"/>
      <c r="AQ98" s="257">
        <f t="shared" si="27"/>
        <v>11</v>
      </c>
      <c r="AR98" s="258"/>
      <c r="AS98" s="259"/>
      <c r="AT98" s="257" t="str">
        <f t="shared" si="28"/>
        <v>尺</v>
      </c>
      <c r="AU98" s="259"/>
      <c r="AV98" s="209">
        <f>鋼鋁門窗五金木作系統櫃!AW34</f>
        <v>2100</v>
      </c>
      <c r="AW98" s="210"/>
      <c r="AX98" s="210"/>
      <c r="AY98" s="211"/>
      <c r="AZ98" s="209">
        <f t="shared" si="29"/>
        <v>23100</v>
      </c>
      <c r="BA98" s="210"/>
      <c r="BB98" s="210"/>
      <c r="BC98" s="211"/>
      <c r="BD98" s="314"/>
      <c r="BE98" s="315"/>
      <c r="BF98" s="315"/>
      <c r="BG98" s="316"/>
      <c r="BH98" s="209"/>
      <c r="BI98" s="210"/>
      <c r="BJ98" s="210"/>
      <c r="BK98" s="211"/>
      <c r="BL98" s="209">
        <v>0</v>
      </c>
      <c r="BM98" s="210"/>
      <c r="BN98" s="210"/>
      <c r="BO98" s="211"/>
      <c r="BP98" s="4"/>
      <c r="BQ98" s="4"/>
      <c r="BR98" s="4"/>
      <c r="BS98" s="4"/>
      <c r="BT98" s="4"/>
      <c r="BU98" s="4"/>
      <c r="BV98" s="4"/>
    </row>
    <row r="99" spans="1:74" ht="20.100000000000001" customHeight="1">
      <c r="A99" s="109">
        <v>14</v>
      </c>
      <c r="B99" s="109"/>
      <c r="C99" s="123" t="str">
        <f>鋼鋁門窗五金木作系統櫃!A37</f>
        <v>男孩房</v>
      </c>
      <c r="D99" s="124"/>
      <c r="E99" s="124"/>
      <c r="F99" s="124"/>
      <c r="G99" s="131"/>
      <c r="H99" s="123" t="s">
        <v>2030</v>
      </c>
      <c r="I99" s="124"/>
      <c r="J99" s="124"/>
      <c r="K99" s="124"/>
      <c r="L99" s="124"/>
      <c r="M99" s="124"/>
      <c r="N99" s="124"/>
      <c r="O99" s="131"/>
      <c r="P99" s="123" t="str">
        <f>鋼鋁門窗五金木作系統櫃!W37</f>
        <v>6㎜ 0.8FK</v>
      </c>
      <c r="Q99" s="124"/>
      <c r="R99" s="124"/>
      <c r="S99" s="124"/>
      <c r="T99" s="124"/>
      <c r="U99" s="131"/>
      <c r="V99" s="121">
        <v>14</v>
      </c>
      <c r="W99" s="119"/>
      <c r="X99" s="122"/>
      <c r="Y99" s="121" t="s">
        <v>365</v>
      </c>
      <c r="Z99" s="122"/>
      <c r="AA99" s="123">
        <v>1500</v>
      </c>
      <c r="AB99" s="124"/>
      <c r="AC99" s="124"/>
      <c r="AD99" s="131"/>
      <c r="AE99" s="123">
        <f>V99*AA99</f>
        <v>21000</v>
      </c>
      <c r="AF99" s="124"/>
      <c r="AG99" s="124"/>
      <c r="AH99" s="131"/>
      <c r="AI99" s="209" t="str">
        <f>H99</f>
        <v>封固定窗含壁板</v>
      </c>
      <c r="AJ99" s="210"/>
      <c r="AK99" s="210"/>
      <c r="AL99" s="210"/>
      <c r="AM99" s="210"/>
      <c r="AN99" s="210"/>
      <c r="AO99" s="210"/>
      <c r="AP99" s="211"/>
      <c r="AQ99" s="257">
        <f>V99</f>
        <v>14</v>
      </c>
      <c r="AR99" s="258"/>
      <c r="AS99" s="259"/>
      <c r="AT99" s="257" t="str">
        <f>Y99</f>
        <v>尺</v>
      </c>
      <c r="AU99" s="259"/>
      <c r="AV99" s="209">
        <v>1200</v>
      </c>
      <c r="AW99" s="210"/>
      <c r="AX99" s="210"/>
      <c r="AY99" s="211"/>
      <c r="AZ99" s="209">
        <f>AQ99*AV99</f>
        <v>16800</v>
      </c>
      <c r="BA99" s="210"/>
      <c r="BB99" s="210"/>
      <c r="BC99" s="211"/>
      <c r="BD99" s="314"/>
      <c r="BE99" s="315"/>
      <c r="BF99" s="315"/>
      <c r="BG99" s="316"/>
      <c r="BH99" s="209"/>
      <c r="BI99" s="210"/>
      <c r="BJ99" s="210"/>
      <c r="BK99" s="211"/>
      <c r="BL99" s="209">
        <v>0</v>
      </c>
      <c r="BM99" s="210"/>
      <c r="BN99" s="210"/>
      <c r="BO99" s="211"/>
      <c r="BP99" s="4"/>
      <c r="BQ99" s="4"/>
      <c r="BR99" s="4"/>
      <c r="BS99" s="4"/>
      <c r="BT99" s="4"/>
      <c r="BU99" s="4"/>
      <c r="BV99" s="4"/>
    </row>
    <row r="100" spans="1:74" ht="20.100000000000001" customHeight="1">
      <c r="A100" s="109">
        <v>15</v>
      </c>
      <c r="B100" s="109"/>
      <c r="C100" s="123" t="str">
        <f>鋼鋁門窗五金木作系統櫃!A35</f>
        <v>主臥房</v>
      </c>
      <c r="D100" s="124"/>
      <c r="E100" s="124"/>
      <c r="F100" s="124"/>
      <c r="G100" s="131"/>
      <c r="H100" s="123" t="str">
        <f>鋼鋁門窗五金木作系統櫃!F35</f>
        <v>壁板嵌入人造皮背墊</v>
      </c>
      <c r="I100" s="124"/>
      <c r="J100" s="124"/>
      <c r="K100" s="124"/>
      <c r="L100" s="124"/>
      <c r="M100" s="124"/>
      <c r="N100" s="124"/>
      <c r="O100" s="131"/>
      <c r="P100" s="123" t="str">
        <f>鋼鋁門窗五金木作系統櫃!W35</f>
        <v>2"高密度泡棉</v>
      </c>
      <c r="Q100" s="124"/>
      <c r="R100" s="124"/>
      <c r="S100" s="124"/>
      <c r="T100" s="124"/>
      <c r="U100" s="131"/>
      <c r="V100" s="121">
        <v>17</v>
      </c>
      <c r="W100" s="119"/>
      <c r="X100" s="122"/>
      <c r="Y100" s="121" t="s">
        <v>369</v>
      </c>
      <c r="Z100" s="122"/>
      <c r="AA100" s="123">
        <f>鋼鋁門窗五金木作系統櫃!AP35</f>
        <v>500</v>
      </c>
      <c r="AB100" s="124"/>
      <c r="AC100" s="124"/>
      <c r="AD100" s="131"/>
      <c r="AE100" s="123">
        <f t="shared" si="25"/>
        <v>8500</v>
      </c>
      <c r="AF100" s="124"/>
      <c r="AG100" s="124"/>
      <c r="AH100" s="131"/>
      <c r="AI100" s="209" t="str">
        <f t="shared" si="26"/>
        <v>壁板嵌入人造皮背墊</v>
      </c>
      <c r="AJ100" s="210"/>
      <c r="AK100" s="210"/>
      <c r="AL100" s="210"/>
      <c r="AM100" s="210"/>
      <c r="AN100" s="210"/>
      <c r="AO100" s="210"/>
      <c r="AP100" s="211"/>
      <c r="AQ100" s="257">
        <f t="shared" si="27"/>
        <v>17</v>
      </c>
      <c r="AR100" s="258"/>
      <c r="AS100" s="259"/>
      <c r="AT100" s="257" t="str">
        <f t="shared" si="28"/>
        <v>才</v>
      </c>
      <c r="AU100" s="259"/>
      <c r="AV100" s="209">
        <f>鋼鋁門窗五金木作系統櫃!AW35</f>
        <v>400</v>
      </c>
      <c r="AW100" s="210"/>
      <c r="AX100" s="210"/>
      <c r="AY100" s="211"/>
      <c r="AZ100" s="209">
        <f t="shared" si="29"/>
        <v>6800</v>
      </c>
      <c r="BA100" s="210"/>
      <c r="BB100" s="210"/>
      <c r="BC100" s="211"/>
      <c r="BD100" s="314"/>
      <c r="BE100" s="315"/>
      <c r="BF100" s="315"/>
      <c r="BG100" s="316"/>
      <c r="BH100" s="209"/>
      <c r="BI100" s="210"/>
      <c r="BJ100" s="210"/>
      <c r="BK100" s="211"/>
      <c r="BL100" s="209">
        <v>0</v>
      </c>
      <c r="BM100" s="210"/>
      <c r="BN100" s="210"/>
      <c r="BO100" s="211"/>
      <c r="BP100" s="4"/>
      <c r="BQ100" s="4"/>
      <c r="BR100" s="4"/>
      <c r="BS100" s="4"/>
      <c r="BT100" s="4"/>
      <c r="BU100" s="4"/>
      <c r="BV100" s="4"/>
    </row>
    <row r="101" spans="1:74" ht="20.100000000000001" customHeight="1">
      <c r="A101" s="109">
        <v>16</v>
      </c>
      <c r="B101" s="109"/>
      <c r="C101" s="123" t="str">
        <f>鋼鋁門窗五金木作系統櫃!A36</f>
        <v>女孩房</v>
      </c>
      <c r="D101" s="124"/>
      <c r="E101" s="124"/>
      <c r="F101" s="124"/>
      <c r="G101" s="131"/>
      <c r="H101" s="123" t="str">
        <f>鋼鋁門窗五金木作系統櫃!F36</f>
        <v>壁板嵌入人造皮背墊</v>
      </c>
      <c r="I101" s="124"/>
      <c r="J101" s="124"/>
      <c r="K101" s="124"/>
      <c r="L101" s="124"/>
      <c r="M101" s="124"/>
      <c r="N101" s="124"/>
      <c r="O101" s="131"/>
      <c r="P101" s="123" t="str">
        <f>鋼鋁門窗五金木作系統櫃!W36</f>
        <v>2"高密度泡棉</v>
      </c>
      <c r="Q101" s="124"/>
      <c r="R101" s="124"/>
      <c r="S101" s="124"/>
      <c r="T101" s="124"/>
      <c r="U101" s="131"/>
      <c r="V101" s="121">
        <v>7</v>
      </c>
      <c r="W101" s="119"/>
      <c r="X101" s="122"/>
      <c r="Y101" s="121" t="s">
        <v>369</v>
      </c>
      <c r="Z101" s="122"/>
      <c r="AA101" s="123">
        <f>鋼鋁門窗五金木作系統櫃!AP36</f>
        <v>500</v>
      </c>
      <c r="AB101" s="124"/>
      <c r="AC101" s="124"/>
      <c r="AD101" s="131"/>
      <c r="AE101" s="123">
        <f>V101*AA101</f>
        <v>3500</v>
      </c>
      <c r="AF101" s="124"/>
      <c r="AG101" s="124"/>
      <c r="AH101" s="131"/>
      <c r="AI101" s="209" t="str">
        <f>H101</f>
        <v>壁板嵌入人造皮背墊</v>
      </c>
      <c r="AJ101" s="210"/>
      <c r="AK101" s="210"/>
      <c r="AL101" s="210"/>
      <c r="AM101" s="210"/>
      <c r="AN101" s="210"/>
      <c r="AO101" s="210"/>
      <c r="AP101" s="211"/>
      <c r="AQ101" s="257">
        <f>V101</f>
        <v>7</v>
      </c>
      <c r="AR101" s="258"/>
      <c r="AS101" s="259"/>
      <c r="AT101" s="257" t="str">
        <f>Y101</f>
        <v>才</v>
      </c>
      <c r="AU101" s="259"/>
      <c r="AV101" s="209">
        <f>鋼鋁門窗五金木作系統櫃!AW36</f>
        <v>400</v>
      </c>
      <c r="AW101" s="210"/>
      <c r="AX101" s="210"/>
      <c r="AY101" s="211"/>
      <c r="AZ101" s="209">
        <f>AQ101*AV101</f>
        <v>2800</v>
      </c>
      <c r="BA101" s="210"/>
      <c r="BB101" s="210"/>
      <c r="BC101" s="211"/>
      <c r="BD101" s="314"/>
      <c r="BE101" s="315"/>
      <c r="BF101" s="315"/>
      <c r="BG101" s="316"/>
      <c r="BH101" s="209"/>
      <c r="BI101" s="210"/>
      <c r="BJ101" s="210"/>
      <c r="BK101" s="211"/>
      <c r="BL101" s="209">
        <v>0</v>
      </c>
      <c r="BM101" s="210"/>
      <c r="BN101" s="210"/>
      <c r="BO101" s="211"/>
      <c r="BP101" s="4"/>
      <c r="BQ101" s="4"/>
      <c r="BR101" s="4"/>
      <c r="BS101" s="4"/>
      <c r="BT101" s="4"/>
      <c r="BU101" s="4"/>
      <c r="BV101" s="4"/>
    </row>
    <row r="102" spans="1:74" ht="20.100000000000001" customHeight="1">
      <c r="A102" s="109">
        <v>17</v>
      </c>
      <c r="B102" s="109"/>
      <c r="C102" s="125" t="str">
        <f>天地壁表面材暨防水粉刷!A8</f>
        <v>外玄關</v>
      </c>
      <c r="D102" s="125"/>
      <c r="E102" s="125"/>
      <c r="F102" s="125"/>
      <c r="G102" s="125"/>
      <c r="H102" s="125" t="str">
        <f>天地壁表面材暨防水粉刷!F8</f>
        <v>耐燃耐潮造型天花</v>
      </c>
      <c r="I102" s="125"/>
      <c r="J102" s="125"/>
      <c r="K102" s="125"/>
      <c r="L102" s="125"/>
      <c r="M102" s="125"/>
      <c r="N102" s="125"/>
      <c r="O102" s="125"/>
      <c r="P102" s="125" t="str">
        <f>天地壁表面材暨防水粉刷!W8</f>
        <v>6㎜ 0.8FK</v>
      </c>
      <c r="Q102" s="125" t="s">
        <v>23</v>
      </c>
      <c r="R102" s="125">
        <v>61</v>
      </c>
      <c r="S102" s="125"/>
      <c r="T102" s="125" t="s">
        <v>320</v>
      </c>
      <c r="U102" s="125"/>
      <c r="V102" s="109">
        <f>基本資料!F21</f>
        <v>3.7</v>
      </c>
      <c r="W102" s="109"/>
      <c r="X102" s="109"/>
      <c r="Y102" s="109" t="s">
        <v>227</v>
      </c>
      <c r="Z102" s="109"/>
      <c r="AA102" s="125">
        <f>天地壁表面材暨防水粉刷!AI8</f>
        <v>2350</v>
      </c>
      <c r="AB102" s="125"/>
      <c r="AC102" s="125"/>
      <c r="AD102" s="125"/>
      <c r="AE102" s="125">
        <f t="shared" si="25"/>
        <v>8695</v>
      </c>
      <c r="AF102" s="125"/>
      <c r="AG102" s="125"/>
      <c r="AH102" s="125"/>
      <c r="AI102" s="200" t="str">
        <f t="shared" si="26"/>
        <v>耐燃耐潮造型天花</v>
      </c>
      <c r="AJ102" s="200"/>
      <c r="AK102" s="200"/>
      <c r="AL102" s="200"/>
      <c r="AM102" s="200"/>
      <c r="AN102" s="200"/>
      <c r="AO102" s="200"/>
      <c r="AP102" s="200"/>
      <c r="AQ102" s="170">
        <f t="shared" si="27"/>
        <v>3.7</v>
      </c>
      <c r="AR102" s="170"/>
      <c r="AS102" s="170"/>
      <c r="AT102" s="170" t="str">
        <f t="shared" si="28"/>
        <v>㎡</v>
      </c>
      <c r="AU102" s="170"/>
      <c r="AV102" s="200">
        <f>天地壁表面材暨防水粉刷!AM8</f>
        <v>2000</v>
      </c>
      <c r="AW102" s="200"/>
      <c r="AX102" s="200"/>
      <c r="AY102" s="200"/>
      <c r="AZ102" s="200">
        <f t="shared" si="29"/>
        <v>7400</v>
      </c>
      <c r="BA102" s="200"/>
      <c r="BB102" s="200"/>
      <c r="BC102" s="200"/>
      <c r="BD102" s="311"/>
      <c r="BE102" s="311"/>
      <c r="BF102" s="311"/>
      <c r="BG102" s="311"/>
      <c r="BH102" s="200"/>
      <c r="BI102" s="200"/>
      <c r="BJ102" s="200"/>
      <c r="BK102" s="200"/>
      <c r="BL102" s="200">
        <v>0</v>
      </c>
      <c r="BM102" s="200"/>
      <c r="BN102" s="200"/>
      <c r="BO102" s="200"/>
      <c r="BP102" s="4"/>
      <c r="BQ102" s="4"/>
      <c r="BR102" s="4"/>
      <c r="BS102" s="4"/>
      <c r="BT102" s="4"/>
      <c r="BU102" s="4"/>
      <c r="BV102" s="4"/>
    </row>
    <row r="103" spans="1:74" ht="20.100000000000001" customHeight="1">
      <c r="A103" s="109">
        <v>18</v>
      </c>
      <c r="B103" s="109"/>
      <c r="C103" s="125" t="str">
        <f>天地壁表面材暨防水粉刷!A9</f>
        <v>內玄關</v>
      </c>
      <c r="D103" s="125"/>
      <c r="E103" s="125"/>
      <c r="F103" s="125"/>
      <c r="G103" s="125"/>
      <c r="H103" s="125" t="str">
        <f>天地壁表面材暨防水粉刷!F9</f>
        <v>耐燃耐潮造型天花</v>
      </c>
      <c r="I103" s="125"/>
      <c r="J103" s="125"/>
      <c r="K103" s="125"/>
      <c r="L103" s="125"/>
      <c r="M103" s="125"/>
      <c r="N103" s="125"/>
      <c r="O103" s="125"/>
      <c r="P103" s="125" t="str">
        <f>天地壁表面材暨防水粉刷!W9</f>
        <v>6㎜ 0.8FK</v>
      </c>
      <c r="Q103" s="125" t="s">
        <v>23</v>
      </c>
      <c r="R103" s="125">
        <v>65</v>
      </c>
      <c r="S103" s="125"/>
      <c r="T103" s="125" t="s">
        <v>320</v>
      </c>
      <c r="U103" s="125"/>
      <c r="V103" s="109">
        <f>基本資料!F22</f>
        <v>2.6</v>
      </c>
      <c r="W103" s="109"/>
      <c r="X103" s="109"/>
      <c r="Y103" s="109" t="s">
        <v>227</v>
      </c>
      <c r="Z103" s="109"/>
      <c r="AA103" s="125">
        <f>天地壁表面材暨防水粉刷!AI9</f>
        <v>2350</v>
      </c>
      <c r="AB103" s="125"/>
      <c r="AC103" s="125"/>
      <c r="AD103" s="125"/>
      <c r="AE103" s="125">
        <f>V103*AA103</f>
        <v>6110</v>
      </c>
      <c r="AF103" s="125"/>
      <c r="AG103" s="125"/>
      <c r="AH103" s="125"/>
      <c r="AI103" s="200" t="str">
        <f>H103</f>
        <v>耐燃耐潮造型天花</v>
      </c>
      <c r="AJ103" s="200"/>
      <c r="AK103" s="200"/>
      <c r="AL103" s="200"/>
      <c r="AM103" s="200"/>
      <c r="AN103" s="200"/>
      <c r="AO103" s="200"/>
      <c r="AP103" s="200"/>
      <c r="AQ103" s="170">
        <f>V103</f>
        <v>2.6</v>
      </c>
      <c r="AR103" s="170"/>
      <c r="AS103" s="170"/>
      <c r="AT103" s="170" t="str">
        <f>Y103</f>
        <v>㎡</v>
      </c>
      <c r="AU103" s="170"/>
      <c r="AV103" s="200">
        <f>天地壁表面材暨防水粉刷!AM9</f>
        <v>2000</v>
      </c>
      <c r="AW103" s="200"/>
      <c r="AX103" s="200"/>
      <c r="AY103" s="200"/>
      <c r="AZ103" s="200">
        <f>AQ103*AV103</f>
        <v>5200</v>
      </c>
      <c r="BA103" s="200"/>
      <c r="BB103" s="200"/>
      <c r="BC103" s="200"/>
      <c r="BD103" s="311"/>
      <c r="BE103" s="311"/>
      <c r="BF103" s="311"/>
      <c r="BG103" s="311"/>
      <c r="BH103" s="200"/>
      <c r="BI103" s="200"/>
      <c r="BJ103" s="200"/>
      <c r="BK103" s="200"/>
      <c r="BL103" s="200">
        <v>0</v>
      </c>
      <c r="BM103" s="200"/>
      <c r="BN103" s="200"/>
      <c r="BO103" s="200"/>
      <c r="BP103" s="4"/>
      <c r="BQ103" s="4"/>
      <c r="BR103" s="4"/>
      <c r="BS103" s="4"/>
      <c r="BT103" s="4"/>
      <c r="BU103" s="4"/>
      <c r="BV103" s="4"/>
    </row>
    <row r="104" spans="1:74" ht="20.100000000000001" customHeight="1">
      <c r="A104" s="109">
        <v>19</v>
      </c>
      <c r="B104" s="109"/>
      <c r="C104" s="125" t="str">
        <f>天地壁表面材暨防水粉刷!A11</f>
        <v>客廳</v>
      </c>
      <c r="D104" s="125"/>
      <c r="E104" s="125"/>
      <c r="F104" s="125"/>
      <c r="G104" s="125"/>
      <c r="H104" s="125" t="str">
        <f>天地壁表面材暨防水粉刷!F11</f>
        <v>耐燃耐潮造型天花</v>
      </c>
      <c r="I104" s="125"/>
      <c r="J104" s="125"/>
      <c r="K104" s="125"/>
      <c r="L104" s="125"/>
      <c r="M104" s="125"/>
      <c r="N104" s="125"/>
      <c r="O104" s="125"/>
      <c r="P104" s="125" t="str">
        <f>天地壁表面材暨防水粉刷!W11</f>
        <v>6㎜ 0.8FK</v>
      </c>
      <c r="Q104" s="125" t="s">
        <v>23</v>
      </c>
      <c r="R104" s="125">
        <v>62</v>
      </c>
      <c r="S104" s="125"/>
      <c r="T104" s="125" t="s">
        <v>320</v>
      </c>
      <c r="U104" s="125"/>
      <c r="V104" s="109">
        <f>基本資料!F24</f>
        <v>18.100000000000001</v>
      </c>
      <c r="W104" s="109"/>
      <c r="X104" s="109"/>
      <c r="Y104" s="109" t="s">
        <v>227</v>
      </c>
      <c r="Z104" s="109"/>
      <c r="AA104" s="125">
        <f>天地壁表面材暨防水粉刷!AI11</f>
        <v>2350</v>
      </c>
      <c r="AB104" s="125"/>
      <c r="AC104" s="125"/>
      <c r="AD104" s="125"/>
      <c r="AE104" s="125">
        <f t="shared" si="25"/>
        <v>42535</v>
      </c>
      <c r="AF104" s="125"/>
      <c r="AG104" s="125"/>
      <c r="AH104" s="125"/>
      <c r="AI104" s="200" t="str">
        <f t="shared" si="26"/>
        <v>耐燃耐潮造型天花</v>
      </c>
      <c r="AJ104" s="200"/>
      <c r="AK104" s="200"/>
      <c r="AL104" s="200"/>
      <c r="AM104" s="200"/>
      <c r="AN104" s="200"/>
      <c r="AO104" s="200"/>
      <c r="AP104" s="200"/>
      <c r="AQ104" s="170">
        <f t="shared" si="27"/>
        <v>18.100000000000001</v>
      </c>
      <c r="AR104" s="170"/>
      <c r="AS104" s="170"/>
      <c r="AT104" s="170" t="str">
        <f t="shared" si="28"/>
        <v>㎡</v>
      </c>
      <c r="AU104" s="170"/>
      <c r="AV104" s="200">
        <f>天地壁表面材暨防水粉刷!AM11</f>
        <v>2000</v>
      </c>
      <c r="AW104" s="200"/>
      <c r="AX104" s="200"/>
      <c r="AY104" s="200"/>
      <c r="AZ104" s="200">
        <f t="shared" si="29"/>
        <v>36200</v>
      </c>
      <c r="BA104" s="200"/>
      <c r="BB104" s="200"/>
      <c r="BC104" s="200"/>
      <c r="BD104" s="311"/>
      <c r="BE104" s="311"/>
      <c r="BF104" s="311"/>
      <c r="BG104" s="311"/>
      <c r="BH104" s="200"/>
      <c r="BI104" s="200"/>
      <c r="BJ104" s="200"/>
      <c r="BK104" s="200"/>
      <c r="BL104" s="200">
        <v>0</v>
      </c>
      <c r="BM104" s="200"/>
      <c r="BN104" s="200"/>
      <c r="BO104" s="200"/>
      <c r="BP104" s="4"/>
      <c r="BQ104" s="4"/>
      <c r="BR104" s="4"/>
      <c r="BS104" s="4"/>
      <c r="BT104" s="4"/>
      <c r="BU104" s="4"/>
      <c r="BV104" s="4"/>
    </row>
    <row r="105" spans="1:74" ht="20.100000000000001" customHeight="1">
      <c r="A105" s="109">
        <v>20</v>
      </c>
      <c r="B105" s="109"/>
      <c r="C105" s="125" t="str">
        <f>天地壁表面材暨防水粉刷!A13</f>
        <v>餐廳</v>
      </c>
      <c r="D105" s="125"/>
      <c r="E105" s="125"/>
      <c r="F105" s="125"/>
      <c r="G105" s="125"/>
      <c r="H105" s="125" t="str">
        <f>天地壁表面材暨防水粉刷!F13</f>
        <v>耐燃耐潮造型天花</v>
      </c>
      <c r="I105" s="125"/>
      <c r="J105" s="125"/>
      <c r="K105" s="125"/>
      <c r="L105" s="125"/>
      <c r="M105" s="125"/>
      <c r="N105" s="125"/>
      <c r="O105" s="125"/>
      <c r="P105" s="125" t="str">
        <f>天地壁表面材暨防水粉刷!W13</f>
        <v>6㎜ 0.8FK</v>
      </c>
      <c r="Q105" s="125" t="s">
        <v>23</v>
      </c>
      <c r="R105" s="125">
        <v>63</v>
      </c>
      <c r="S105" s="125"/>
      <c r="T105" s="125" t="s">
        <v>320</v>
      </c>
      <c r="U105" s="125"/>
      <c r="V105" s="109">
        <f>基本資料!F25</f>
        <v>10.9</v>
      </c>
      <c r="W105" s="109"/>
      <c r="X105" s="109"/>
      <c r="Y105" s="109" t="s">
        <v>227</v>
      </c>
      <c r="Z105" s="109"/>
      <c r="AA105" s="125">
        <f>天地壁表面材暨防水粉刷!AI13</f>
        <v>2350</v>
      </c>
      <c r="AB105" s="125"/>
      <c r="AC105" s="125"/>
      <c r="AD105" s="125"/>
      <c r="AE105" s="125">
        <f t="shared" si="25"/>
        <v>25615</v>
      </c>
      <c r="AF105" s="125"/>
      <c r="AG105" s="125"/>
      <c r="AH105" s="125"/>
      <c r="AI105" s="200" t="str">
        <f t="shared" si="26"/>
        <v>耐燃耐潮造型天花</v>
      </c>
      <c r="AJ105" s="200"/>
      <c r="AK105" s="200"/>
      <c r="AL105" s="200"/>
      <c r="AM105" s="200"/>
      <c r="AN105" s="200"/>
      <c r="AO105" s="200"/>
      <c r="AP105" s="200"/>
      <c r="AQ105" s="170">
        <f t="shared" si="27"/>
        <v>10.9</v>
      </c>
      <c r="AR105" s="170"/>
      <c r="AS105" s="170"/>
      <c r="AT105" s="170" t="str">
        <f t="shared" si="28"/>
        <v>㎡</v>
      </c>
      <c r="AU105" s="170"/>
      <c r="AV105" s="200">
        <f>天地壁表面材暨防水粉刷!AM13</f>
        <v>2000</v>
      </c>
      <c r="AW105" s="200"/>
      <c r="AX105" s="200"/>
      <c r="AY105" s="200"/>
      <c r="AZ105" s="200">
        <f t="shared" si="29"/>
        <v>21800</v>
      </c>
      <c r="BA105" s="200"/>
      <c r="BB105" s="200"/>
      <c r="BC105" s="200"/>
      <c r="BD105" s="311"/>
      <c r="BE105" s="311"/>
      <c r="BF105" s="311"/>
      <c r="BG105" s="311"/>
      <c r="BH105" s="200"/>
      <c r="BI105" s="200"/>
      <c r="BJ105" s="200"/>
      <c r="BK105" s="200"/>
      <c r="BL105" s="200">
        <v>0</v>
      </c>
      <c r="BM105" s="200"/>
      <c r="BN105" s="200"/>
      <c r="BO105" s="200"/>
      <c r="BP105" s="4"/>
      <c r="BQ105" s="4"/>
      <c r="BR105" s="4"/>
      <c r="BS105" s="4"/>
      <c r="BT105" s="4"/>
      <c r="BU105" s="4"/>
      <c r="BV105" s="4"/>
    </row>
    <row r="106" spans="1:74" ht="20.100000000000001" customHeight="1">
      <c r="A106" s="109">
        <v>21</v>
      </c>
      <c r="B106" s="109"/>
      <c r="C106" s="125" t="str">
        <f>天地壁表面材暨防水粉刷!A14</f>
        <v>走道區</v>
      </c>
      <c r="D106" s="125"/>
      <c r="E106" s="125"/>
      <c r="F106" s="125"/>
      <c r="G106" s="125"/>
      <c r="H106" s="125" t="str">
        <f>天地壁表面材暨防水粉刷!F14</f>
        <v>耐燃耐潮天花平封</v>
      </c>
      <c r="I106" s="125"/>
      <c r="J106" s="125"/>
      <c r="K106" s="125"/>
      <c r="L106" s="125"/>
      <c r="M106" s="125"/>
      <c r="N106" s="125"/>
      <c r="O106" s="125"/>
      <c r="P106" s="125" t="str">
        <f>天地壁表面材暨防水粉刷!W14</f>
        <v>6㎜ 0.8FK</v>
      </c>
      <c r="Q106" s="125" t="s">
        <v>23</v>
      </c>
      <c r="R106" s="125">
        <v>64</v>
      </c>
      <c r="S106" s="125"/>
      <c r="T106" s="125" t="s">
        <v>320</v>
      </c>
      <c r="U106" s="125"/>
      <c r="V106" s="109">
        <f>基本資料!F26</f>
        <v>4.4000000000000004</v>
      </c>
      <c r="W106" s="109"/>
      <c r="X106" s="109"/>
      <c r="Y106" s="109" t="s">
        <v>227</v>
      </c>
      <c r="Z106" s="109"/>
      <c r="AA106" s="125">
        <f>天地壁表面材暨防水粉刷!AI14</f>
        <v>1920</v>
      </c>
      <c r="AB106" s="125"/>
      <c r="AC106" s="125"/>
      <c r="AD106" s="125"/>
      <c r="AE106" s="125">
        <f t="shared" si="25"/>
        <v>8448</v>
      </c>
      <c r="AF106" s="125"/>
      <c r="AG106" s="125"/>
      <c r="AH106" s="125"/>
      <c r="AI106" s="200" t="str">
        <f t="shared" si="26"/>
        <v>耐燃耐潮天花平封</v>
      </c>
      <c r="AJ106" s="200"/>
      <c r="AK106" s="200"/>
      <c r="AL106" s="200"/>
      <c r="AM106" s="200"/>
      <c r="AN106" s="200"/>
      <c r="AO106" s="200"/>
      <c r="AP106" s="200"/>
      <c r="AQ106" s="170">
        <f t="shared" si="27"/>
        <v>4.4000000000000004</v>
      </c>
      <c r="AR106" s="170"/>
      <c r="AS106" s="170"/>
      <c r="AT106" s="170" t="str">
        <f t="shared" si="28"/>
        <v>㎡</v>
      </c>
      <c r="AU106" s="170"/>
      <c r="AV106" s="200">
        <f>天地壁表面材暨防水粉刷!AM14</f>
        <v>1600</v>
      </c>
      <c r="AW106" s="200"/>
      <c r="AX106" s="200"/>
      <c r="AY106" s="200"/>
      <c r="AZ106" s="200">
        <f t="shared" si="29"/>
        <v>7040.0000000000009</v>
      </c>
      <c r="BA106" s="200"/>
      <c r="BB106" s="200"/>
      <c r="BC106" s="200"/>
      <c r="BD106" s="311"/>
      <c r="BE106" s="311"/>
      <c r="BF106" s="311"/>
      <c r="BG106" s="311"/>
      <c r="BH106" s="200"/>
      <c r="BI106" s="200"/>
      <c r="BJ106" s="200"/>
      <c r="BK106" s="200"/>
      <c r="BL106" s="200">
        <v>0</v>
      </c>
      <c r="BM106" s="200"/>
      <c r="BN106" s="200"/>
      <c r="BO106" s="200"/>
      <c r="BP106" s="4"/>
      <c r="BQ106" s="4"/>
      <c r="BR106" s="4"/>
      <c r="BS106" s="4"/>
      <c r="BT106" s="4"/>
      <c r="BU106" s="4"/>
      <c r="BV106" s="4"/>
    </row>
    <row r="107" spans="1:74" ht="20.100000000000001" customHeight="1">
      <c r="A107" s="109">
        <v>22</v>
      </c>
      <c r="B107" s="109"/>
      <c r="C107" s="125" t="str">
        <f>天地壁表面材暨防水粉刷!A10</f>
        <v>儲藏室</v>
      </c>
      <c r="D107" s="125"/>
      <c r="E107" s="125"/>
      <c r="F107" s="125"/>
      <c r="G107" s="125"/>
      <c r="H107" s="125" t="str">
        <f>天地壁表面材暨防水粉刷!F10</f>
        <v>耐燃耐潮天花平封</v>
      </c>
      <c r="I107" s="125"/>
      <c r="J107" s="125"/>
      <c r="K107" s="125"/>
      <c r="L107" s="125"/>
      <c r="M107" s="125"/>
      <c r="N107" s="125"/>
      <c r="O107" s="125"/>
      <c r="P107" s="125" t="str">
        <f>天地壁表面材暨防水粉刷!W10</f>
        <v>6㎜ 0.8FK</v>
      </c>
      <c r="Q107" s="125" t="s">
        <v>23</v>
      </c>
      <c r="R107" s="125">
        <v>67</v>
      </c>
      <c r="S107" s="125"/>
      <c r="T107" s="125" t="s">
        <v>320</v>
      </c>
      <c r="U107" s="125"/>
      <c r="V107" s="109">
        <f>基本資料!F23</f>
        <v>4</v>
      </c>
      <c r="W107" s="109"/>
      <c r="X107" s="109"/>
      <c r="Y107" s="109" t="s">
        <v>227</v>
      </c>
      <c r="Z107" s="109"/>
      <c r="AA107" s="125">
        <f>天地壁表面材暨防水粉刷!AI10</f>
        <v>1920</v>
      </c>
      <c r="AB107" s="125"/>
      <c r="AC107" s="125"/>
      <c r="AD107" s="125"/>
      <c r="AE107" s="125">
        <f t="shared" si="25"/>
        <v>7680</v>
      </c>
      <c r="AF107" s="125"/>
      <c r="AG107" s="125"/>
      <c r="AH107" s="125"/>
      <c r="AI107" s="200" t="str">
        <f t="shared" si="26"/>
        <v>耐燃耐潮天花平封</v>
      </c>
      <c r="AJ107" s="200"/>
      <c r="AK107" s="200"/>
      <c r="AL107" s="200"/>
      <c r="AM107" s="200"/>
      <c r="AN107" s="200"/>
      <c r="AO107" s="200"/>
      <c r="AP107" s="200"/>
      <c r="AQ107" s="170">
        <f t="shared" si="27"/>
        <v>4</v>
      </c>
      <c r="AR107" s="170"/>
      <c r="AS107" s="170"/>
      <c r="AT107" s="170" t="str">
        <f t="shared" si="28"/>
        <v>㎡</v>
      </c>
      <c r="AU107" s="170"/>
      <c r="AV107" s="200">
        <f>天地壁表面材暨防水粉刷!AM10</f>
        <v>1600</v>
      </c>
      <c r="AW107" s="200"/>
      <c r="AX107" s="200"/>
      <c r="AY107" s="200"/>
      <c r="AZ107" s="200">
        <f t="shared" si="29"/>
        <v>6400</v>
      </c>
      <c r="BA107" s="200"/>
      <c r="BB107" s="200"/>
      <c r="BC107" s="200"/>
      <c r="BD107" s="311"/>
      <c r="BE107" s="311"/>
      <c r="BF107" s="311"/>
      <c r="BG107" s="311"/>
      <c r="BH107" s="200"/>
      <c r="BI107" s="200"/>
      <c r="BJ107" s="200"/>
      <c r="BK107" s="200"/>
      <c r="BL107" s="200">
        <v>0</v>
      </c>
      <c r="BM107" s="200"/>
      <c r="BN107" s="200"/>
      <c r="BO107" s="200"/>
      <c r="BP107" s="4"/>
      <c r="BQ107" s="4"/>
      <c r="BR107" s="4"/>
      <c r="BS107" s="4"/>
      <c r="BT107" s="4"/>
      <c r="BU107" s="4"/>
      <c r="BV107" s="4"/>
    </row>
    <row r="108" spans="1:74" ht="20.100000000000001" customHeight="1">
      <c r="A108" s="109">
        <v>23</v>
      </c>
      <c r="B108" s="109"/>
      <c r="C108" s="125" t="str">
        <f>天地壁表面材暨防水粉刷!A15</f>
        <v>工作室</v>
      </c>
      <c r="D108" s="125"/>
      <c r="E108" s="125"/>
      <c r="F108" s="125"/>
      <c r="G108" s="125"/>
      <c r="H108" s="125" t="str">
        <f>天地壁表面材暨防水粉刷!F15</f>
        <v>耐燃耐潮造型天花</v>
      </c>
      <c r="I108" s="125"/>
      <c r="J108" s="125"/>
      <c r="K108" s="125"/>
      <c r="L108" s="125"/>
      <c r="M108" s="125"/>
      <c r="N108" s="125"/>
      <c r="O108" s="125"/>
      <c r="P108" s="125" t="str">
        <f>天地壁表面材暨防水粉刷!W15</f>
        <v>6㎜ 0.8FK</v>
      </c>
      <c r="Q108" s="125" t="s">
        <v>23</v>
      </c>
      <c r="R108" s="125">
        <v>68</v>
      </c>
      <c r="S108" s="125"/>
      <c r="T108" s="125" t="s">
        <v>320</v>
      </c>
      <c r="U108" s="125"/>
      <c r="V108" s="109">
        <f>基本資料!F27</f>
        <v>11.1</v>
      </c>
      <c r="W108" s="109"/>
      <c r="X108" s="109"/>
      <c r="Y108" s="109" t="s">
        <v>227</v>
      </c>
      <c r="Z108" s="109"/>
      <c r="AA108" s="125">
        <f>天地壁表面材暨防水粉刷!AI15</f>
        <v>2350</v>
      </c>
      <c r="AB108" s="125"/>
      <c r="AC108" s="125"/>
      <c r="AD108" s="125"/>
      <c r="AE108" s="125">
        <f t="shared" si="25"/>
        <v>26085</v>
      </c>
      <c r="AF108" s="125"/>
      <c r="AG108" s="125"/>
      <c r="AH108" s="125"/>
      <c r="AI108" s="200" t="str">
        <f t="shared" si="26"/>
        <v>耐燃耐潮造型天花</v>
      </c>
      <c r="AJ108" s="200"/>
      <c r="AK108" s="200"/>
      <c r="AL108" s="200"/>
      <c r="AM108" s="200"/>
      <c r="AN108" s="200"/>
      <c r="AO108" s="200"/>
      <c r="AP108" s="200"/>
      <c r="AQ108" s="170">
        <f t="shared" si="27"/>
        <v>11.1</v>
      </c>
      <c r="AR108" s="170"/>
      <c r="AS108" s="170"/>
      <c r="AT108" s="170" t="str">
        <f t="shared" si="28"/>
        <v>㎡</v>
      </c>
      <c r="AU108" s="170"/>
      <c r="AV108" s="200">
        <f>天地壁表面材暨防水粉刷!AM15</f>
        <v>2000</v>
      </c>
      <c r="AW108" s="200"/>
      <c r="AX108" s="200"/>
      <c r="AY108" s="200"/>
      <c r="AZ108" s="200">
        <f t="shared" si="29"/>
        <v>22200</v>
      </c>
      <c r="BA108" s="200"/>
      <c r="BB108" s="200"/>
      <c r="BC108" s="200"/>
      <c r="BD108" s="311"/>
      <c r="BE108" s="311"/>
      <c r="BF108" s="311"/>
      <c r="BG108" s="311"/>
      <c r="BH108" s="200"/>
      <c r="BI108" s="200"/>
      <c r="BJ108" s="200"/>
      <c r="BK108" s="200"/>
      <c r="BL108" s="200">
        <v>0</v>
      </c>
      <c r="BM108" s="200"/>
      <c r="BN108" s="200"/>
      <c r="BO108" s="200"/>
      <c r="BP108" s="4"/>
      <c r="BQ108" s="4"/>
      <c r="BR108" s="4"/>
      <c r="BS108" s="4"/>
      <c r="BT108" s="4"/>
      <c r="BU108" s="4"/>
      <c r="BV108" s="4"/>
    </row>
    <row r="109" spans="1:74" ht="20.100000000000001" customHeight="1">
      <c r="A109" s="109">
        <v>24</v>
      </c>
      <c r="B109" s="109"/>
      <c r="C109" s="125" t="str">
        <f>天地壁表面材暨防水粉刷!A16</f>
        <v>主臥房</v>
      </c>
      <c r="D109" s="125"/>
      <c r="E109" s="125"/>
      <c r="F109" s="125"/>
      <c r="G109" s="125"/>
      <c r="H109" s="125" t="str">
        <f>天地壁表面材暨防水粉刷!F16</f>
        <v>耐燃耐潮天花平封</v>
      </c>
      <c r="I109" s="125"/>
      <c r="J109" s="125"/>
      <c r="K109" s="125"/>
      <c r="L109" s="125"/>
      <c r="M109" s="125"/>
      <c r="N109" s="125"/>
      <c r="O109" s="125"/>
      <c r="P109" s="125" t="str">
        <f>天地壁表面材暨防水粉刷!W16</f>
        <v>6㎜ 0.8FK</v>
      </c>
      <c r="Q109" s="125" t="s">
        <v>23</v>
      </c>
      <c r="R109" s="125">
        <v>73</v>
      </c>
      <c r="S109" s="125"/>
      <c r="T109" s="125" t="s">
        <v>320</v>
      </c>
      <c r="U109" s="125"/>
      <c r="V109" s="109">
        <f>基本資料!F32</f>
        <v>15.7</v>
      </c>
      <c r="W109" s="109"/>
      <c r="X109" s="109"/>
      <c r="Y109" s="109" t="s">
        <v>227</v>
      </c>
      <c r="Z109" s="109"/>
      <c r="AA109" s="125">
        <f>天地壁表面材暨防水粉刷!AI16</f>
        <v>1920</v>
      </c>
      <c r="AB109" s="125"/>
      <c r="AC109" s="125"/>
      <c r="AD109" s="125"/>
      <c r="AE109" s="125">
        <f t="shared" si="25"/>
        <v>30144</v>
      </c>
      <c r="AF109" s="125"/>
      <c r="AG109" s="125"/>
      <c r="AH109" s="125"/>
      <c r="AI109" s="200" t="str">
        <f t="shared" si="26"/>
        <v>耐燃耐潮天花平封</v>
      </c>
      <c r="AJ109" s="200"/>
      <c r="AK109" s="200"/>
      <c r="AL109" s="200"/>
      <c r="AM109" s="200"/>
      <c r="AN109" s="200"/>
      <c r="AO109" s="200"/>
      <c r="AP109" s="200"/>
      <c r="AQ109" s="170">
        <f t="shared" si="27"/>
        <v>15.7</v>
      </c>
      <c r="AR109" s="170"/>
      <c r="AS109" s="170"/>
      <c r="AT109" s="170" t="str">
        <f t="shared" si="28"/>
        <v>㎡</v>
      </c>
      <c r="AU109" s="170"/>
      <c r="AV109" s="200">
        <f>天地壁表面材暨防水粉刷!AM16</f>
        <v>1600</v>
      </c>
      <c r="AW109" s="200"/>
      <c r="AX109" s="200"/>
      <c r="AY109" s="200"/>
      <c r="AZ109" s="200">
        <f t="shared" si="29"/>
        <v>25120</v>
      </c>
      <c r="BA109" s="200"/>
      <c r="BB109" s="200"/>
      <c r="BC109" s="200"/>
      <c r="BD109" s="311"/>
      <c r="BE109" s="311"/>
      <c r="BF109" s="311"/>
      <c r="BG109" s="311"/>
      <c r="BH109" s="200"/>
      <c r="BI109" s="200"/>
      <c r="BJ109" s="200"/>
      <c r="BK109" s="200"/>
      <c r="BL109" s="200">
        <v>0</v>
      </c>
      <c r="BM109" s="200"/>
      <c r="BN109" s="200"/>
      <c r="BO109" s="200"/>
      <c r="BP109" s="4"/>
      <c r="BQ109" s="4"/>
      <c r="BR109" s="4"/>
      <c r="BS109" s="4"/>
      <c r="BT109" s="4"/>
      <c r="BU109" s="4"/>
      <c r="BV109" s="4"/>
    </row>
    <row r="110" spans="1:74" ht="20.100000000000001" customHeight="1">
      <c r="A110" s="109">
        <v>25</v>
      </c>
      <c r="B110" s="109"/>
      <c r="C110" s="125" t="str">
        <f>天地壁表面材暨防水粉刷!A17</f>
        <v>主臥更衣室</v>
      </c>
      <c r="D110" s="125"/>
      <c r="E110" s="125"/>
      <c r="F110" s="125"/>
      <c r="G110" s="125"/>
      <c r="H110" s="125" t="str">
        <f>天地壁表面材暨防水粉刷!F17</f>
        <v>耐燃耐潮造型天花</v>
      </c>
      <c r="I110" s="125"/>
      <c r="J110" s="125"/>
      <c r="K110" s="125"/>
      <c r="L110" s="125"/>
      <c r="M110" s="125"/>
      <c r="N110" s="125"/>
      <c r="O110" s="125"/>
      <c r="P110" s="125" t="str">
        <f>天地壁表面材暨防水粉刷!W17</f>
        <v>6㎜ 0.8FK</v>
      </c>
      <c r="Q110" s="125" t="s">
        <v>23</v>
      </c>
      <c r="R110" s="125">
        <v>74</v>
      </c>
      <c r="S110" s="125"/>
      <c r="T110" s="125" t="s">
        <v>320</v>
      </c>
      <c r="U110" s="125"/>
      <c r="V110" s="109">
        <f>基本資料!F33</f>
        <v>5</v>
      </c>
      <c r="W110" s="109"/>
      <c r="X110" s="109"/>
      <c r="Y110" s="109" t="s">
        <v>227</v>
      </c>
      <c r="Z110" s="109"/>
      <c r="AA110" s="125">
        <f>天地壁表面材暨防水粉刷!AI17</f>
        <v>2350</v>
      </c>
      <c r="AB110" s="125"/>
      <c r="AC110" s="125"/>
      <c r="AD110" s="125"/>
      <c r="AE110" s="125">
        <f t="shared" si="25"/>
        <v>11750</v>
      </c>
      <c r="AF110" s="125"/>
      <c r="AG110" s="125"/>
      <c r="AH110" s="125"/>
      <c r="AI110" s="200" t="str">
        <f t="shared" si="26"/>
        <v>耐燃耐潮造型天花</v>
      </c>
      <c r="AJ110" s="200"/>
      <c r="AK110" s="200"/>
      <c r="AL110" s="200"/>
      <c r="AM110" s="200"/>
      <c r="AN110" s="200"/>
      <c r="AO110" s="200"/>
      <c r="AP110" s="200"/>
      <c r="AQ110" s="170">
        <f t="shared" si="27"/>
        <v>5</v>
      </c>
      <c r="AR110" s="170"/>
      <c r="AS110" s="170"/>
      <c r="AT110" s="170" t="str">
        <f t="shared" si="28"/>
        <v>㎡</v>
      </c>
      <c r="AU110" s="170"/>
      <c r="AV110" s="200">
        <f>天地壁表面材暨防水粉刷!AM17</f>
        <v>2000</v>
      </c>
      <c r="AW110" s="200"/>
      <c r="AX110" s="200"/>
      <c r="AY110" s="200"/>
      <c r="AZ110" s="200">
        <f t="shared" si="29"/>
        <v>10000</v>
      </c>
      <c r="BA110" s="200"/>
      <c r="BB110" s="200"/>
      <c r="BC110" s="200"/>
      <c r="BD110" s="311"/>
      <c r="BE110" s="311"/>
      <c r="BF110" s="311"/>
      <c r="BG110" s="311"/>
      <c r="BH110" s="200"/>
      <c r="BI110" s="200"/>
      <c r="BJ110" s="200"/>
      <c r="BK110" s="200"/>
      <c r="BL110" s="200">
        <v>0</v>
      </c>
      <c r="BM110" s="200"/>
      <c r="BN110" s="200"/>
      <c r="BO110" s="200"/>
      <c r="BP110" s="4"/>
      <c r="BQ110" s="4"/>
      <c r="BR110" s="4"/>
      <c r="BS110" s="4"/>
      <c r="BT110" s="4"/>
      <c r="BU110" s="4"/>
      <c r="BV110" s="4"/>
    </row>
    <row r="111" spans="1:74" ht="20.100000000000001" customHeight="1">
      <c r="A111" s="109">
        <v>26</v>
      </c>
      <c r="B111" s="109"/>
      <c r="C111" s="125" t="str">
        <f>天地壁表面材暨防水粉刷!A19</f>
        <v>女孩更衣室</v>
      </c>
      <c r="D111" s="125"/>
      <c r="E111" s="125"/>
      <c r="F111" s="125"/>
      <c r="G111" s="125"/>
      <c r="H111" s="125" t="str">
        <f>天地壁表面材暨防水粉刷!F19</f>
        <v>耐燃耐潮天花平封</v>
      </c>
      <c r="I111" s="125"/>
      <c r="J111" s="125"/>
      <c r="K111" s="125"/>
      <c r="L111" s="125"/>
      <c r="M111" s="125"/>
      <c r="N111" s="125"/>
      <c r="O111" s="125"/>
      <c r="P111" s="125" t="str">
        <f>天地壁表面材暨防水粉刷!W19</f>
        <v>6㎜ 0.8FK</v>
      </c>
      <c r="Q111" s="125" t="s">
        <v>23</v>
      </c>
      <c r="R111" s="125">
        <v>75</v>
      </c>
      <c r="S111" s="125"/>
      <c r="T111" s="125" t="s">
        <v>320</v>
      </c>
      <c r="U111" s="125"/>
      <c r="V111" s="109">
        <f>基本資料!F35</f>
        <v>3.7</v>
      </c>
      <c r="W111" s="109"/>
      <c r="X111" s="109"/>
      <c r="Y111" s="109" t="s">
        <v>227</v>
      </c>
      <c r="Z111" s="109"/>
      <c r="AA111" s="125">
        <f>天地壁表面材暨防水粉刷!AI19</f>
        <v>1920</v>
      </c>
      <c r="AB111" s="125"/>
      <c r="AC111" s="125"/>
      <c r="AD111" s="125"/>
      <c r="AE111" s="125">
        <f t="shared" si="25"/>
        <v>7104</v>
      </c>
      <c r="AF111" s="125"/>
      <c r="AG111" s="125"/>
      <c r="AH111" s="125"/>
      <c r="AI111" s="200" t="str">
        <f t="shared" si="26"/>
        <v>耐燃耐潮天花平封</v>
      </c>
      <c r="AJ111" s="200"/>
      <c r="AK111" s="200"/>
      <c r="AL111" s="200"/>
      <c r="AM111" s="200"/>
      <c r="AN111" s="200"/>
      <c r="AO111" s="200"/>
      <c r="AP111" s="200"/>
      <c r="AQ111" s="170">
        <f t="shared" si="27"/>
        <v>3.7</v>
      </c>
      <c r="AR111" s="170"/>
      <c r="AS111" s="170"/>
      <c r="AT111" s="170" t="str">
        <f t="shared" si="28"/>
        <v>㎡</v>
      </c>
      <c r="AU111" s="170"/>
      <c r="AV111" s="200">
        <f>天地壁表面材暨防水粉刷!AM19</f>
        <v>1600</v>
      </c>
      <c r="AW111" s="200"/>
      <c r="AX111" s="200"/>
      <c r="AY111" s="200"/>
      <c r="AZ111" s="200">
        <f t="shared" si="29"/>
        <v>5920</v>
      </c>
      <c r="BA111" s="200"/>
      <c r="BB111" s="200"/>
      <c r="BC111" s="200"/>
      <c r="BD111" s="311"/>
      <c r="BE111" s="311"/>
      <c r="BF111" s="311"/>
      <c r="BG111" s="311"/>
      <c r="BH111" s="200"/>
      <c r="BI111" s="200"/>
      <c r="BJ111" s="200"/>
      <c r="BK111" s="200"/>
      <c r="BL111" s="200">
        <v>0</v>
      </c>
      <c r="BM111" s="200"/>
      <c r="BN111" s="200"/>
      <c r="BO111" s="200"/>
      <c r="BP111" s="4"/>
      <c r="BQ111" s="4"/>
      <c r="BR111" s="4"/>
      <c r="BS111" s="4"/>
      <c r="BT111" s="4"/>
      <c r="BU111" s="4"/>
      <c r="BV111" s="4"/>
    </row>
    <row r="112" spans="1:74" ht="20.100000000000001" customHeight="1">
      <c r="A112" s="109">
        <v>27</v>
      </c>
      <c r="B112" s="109"/>
      <c r="C112" s="125" t="str">
        <f>天地壁表面材暨防水粉刷!A21</f>
        <v>男孩更衣室</v>
      </c>
      <c r="D112" s="125"/>
      <c r="E112" s="125"/>
      <c r="F112" s="125"/>
      <c r="G112" s="125"/>
      <c r="H112" s="125" t="str">
        <f>天地壁表面材暨防水粉刷!F21</f>
        <v>耐燃耐潮造型天花</v>
      </c>
      <c r="I112" s="125"/>
      <c r="J112" s="125"/>
      <c r="K112" s="125"/>
      <c r="L112" s="125"/>
      <c r="M112" s="125"/>
      <c r="N112" s="125"/>
      <c r="O112" s="125"/>
      <c r="P112" s="125" t="str">
        <f>天地壁表面材暨防水粉刷!W21</f>
        <v>6㎜ 0.8FK</v>
      </c>
      <c r="Q112" s="125" t="s">
        <v>23</v>
      </c>
      <c r="R112" s="125">
        <v>76</v>
      </c>
      <c r="S112" s="125"/>
      <c r="T112" s="125" t="s">
        <v>320</v>
      </c>
      <c r="U112" s="125"/>
      <c r="V112" s="109">
        <f>基本資料!F37</f>
        <v>3.7</v>
      </c>
      <c r="W112" s="109"/>
      <c r="X112" s="109"/>
      <c r="Y112" s="109" t="s">
        <v>227</v>
      </c>
      <c r="Z112" s="109"/>
      <c r="AA112" s="125">
        <f>天地壁表面材暨防水粉刷!AI21</f>
        <v>2350</v>
      </c>
      <c r="AB112" s="125"/>
      <c r="AC112" s="125"/>
      <c r="AD112" s="125"/>
      <c r="AE112" s="125">
        <f t="shared" si="25"/>
        <v>8695</v>
      </c>
      <c r="AF112" s="125"/>
      <c r="AG112" s="125"/>
      <c r="AH112" s="125"/>
      <c r="AI112" s="200" t="str">
        <f t="shared" si="26"/>
        <v>耐燃耐潮造型天花</v>
      </c>
      <c r="AJ112" s="200"/>
      <c r="AK112" s="200"/>
      <c r="AL112" s="200"/>
      <c r="AM112" s="200"/>
      <c r="AN112" s="200"/>
      <c r="AO112" s="200"/>
      <c r="AP112" s="200"/>
      <c r="AQ112" s="170">
        <f t="shared" si="27"/>
        <v>3.7</v>
      </c>
      <c r="AR112" s="170"/>
      <c r="AS112" s="170"/>
      <c r="AT112" s="170" t="str">
        <f t="shared" si="28"/>
        <v>㎡</v>
      </c>
      <c r="AU112" s="170"/>
      <c r="AV112" s="200">
        <f>天地壁表面材暨防水粉刷!AM21</f>
        <v>2000</v>
      </c>
      <c r="AW112" s="200"/>
      <c r="AX112" s="200"/>
      <c r="AY112" s="200"/>
      <c r="AZ112" s="200">
        <f t="shared" si="29"/>
        <v>7400</v>
      </c>
      <c r="BA112" s="200"/>
      <c r="BB112" s="200"/>
      <c r="BC112" s="200"/>
      <c r="BD112" s="311"/>
      <c r="BE112" s="311"/>
      <c r="BF112" s="311"/>
      <c r="BG112" s="311"/>
      <c r="BH112" s="200"/>
      <c r="BI112" s="200"/>
      <c r="BJ112" s="200"/>
      <c r="BK112" s="200"/>
      <c r="BL112" s="200">
        <v>0</v>
      </c>
      <c r="BM112" s="200"/>
      <c r="BN112" s="200"/>
      <c r="BO112" s="200"/>
      <c r="BP112" s="4"/>
      <c r="BQ112" s="4"/>
      <c r="BR112" s="4"/>
      <c r="BS112" s="4"/>
      <c r="BT112" s="4"/>
      <c r="BU112" s="4"/>
      <c r="BV112" s="4"/>
    </row>
    <row r="113" spans="1:74" ht="20.100000000000001" customHeight="1">
      <c r="A113" s="109">
        <v>28</v>
      </c>
      <c r="B113" s="109"/>
      <c r="C113" s="125" t="str">
        <f>天地壁表面材暨防水粉刷!A20</f>
        <v>男孩房</v>
      </c>
      <c r="D113" s="125"/>
      <c r="E113" s="125"/>
      <c r="F113" s="125"/>
      <c r="G113" s="125"/>
      <c r="H113" s="125" t="str">
        <f>天地壁表面材暨防水粉刷!F20</f>
        <v>耐燃耐潮天花平封</v>
      </c>
      <c r="I113" s="125"/>
      <c r="J113" s="125"/>
      <c r="K113" s="125"/>
      <c r="L113" s="125"/>
      <c r="M113" s="125"/>
      <c r="N113" s="125"/>
      <c r="O113" s="125"/>
      <c r="P113" s="125" t="str">
        <f>天地壁表面材暨防水粉刷!W20</f>
        <v>6㎜ 0.8FK</v>
      </c>
      <c r="Q113" s="125" t="s">
        <v>23</v>
      </c>
      <c r="R113" s="125">
        <v>79</v>
      </c>
      <c r="S113" s="125"/>
      <c r="T113" s="125" t="s">
        <v>320</v>
      </c>
      <c r="U113" s="125"/>
      <c r="V113" s="109">
        <f>基本資料!F36</f>
        <v>10.9</v>
      </c>
      <c r="W113" s="109"/>
      <c r="X113" s="109"/>
      <c r="Y113" s="109" t="s">
        <v>227</v>
      </c>
      <c r="Z113" s="109"/>
      <c r="AA113" s="125">
        <f>天地壁表面材暨防水粉刷!AI20</f>
        <v>1920</v>
      </c>
      <c r="AB113" s="125"/>
      <c r="AC113" s="125"/>
      <c r="AD113" s="125"/>
      <c r="AE113" s="125">
        <f t="shared" si="25"/>
        <v>20928</v>
      </c>
      <c r="AF113" s="125"/>
      <c r="AG113" s="125"/>
      <c r="AH113" s="125"/>
      <c r="AI113" s="200" t="str">
        <f t="shared" si="26"/>
        <v>耐燃耐潮天花平封</v>
      </c>
      <c r="AJ113" s="200"/>
      <c r="AK113" s="200"/>
      <c r="AL113" s="200"/>
      <c r="AM113" s="200"/>
      <c r="AN113" s="200"/>
      <c r="AO113" s="200"/>
      <c r="AP113" s="200"/>
      <c r="AQ113" s="170">
        <f t="shared" si="27"/>
        <v>10.9</v>
      </c>
      <c r="AR113" s="170"/>
      <c r="AS113" s="170"/>
      <c r="AT113" s="170" t="str">
        <f t="shared" si="28"/>
        <v>㎡</v>
      </c>
      <c r="AU113" s="170"/>
      <c r="AV113" s="200">
        <f>天地壁表面材暨防水粉刷!AM20</f>
        <v>1600</v>
      </c>
      <c r="AW113" s="200"/>
      <c r="AX113" s="200"/>
      <c r="AY113" s="200"/>
      <c r="AZ113" s="200">
        <f t="shared" si="29"/>
        <v>17440</v>
      </c>
      <c r="BA113" s="200"/>
      <c r="BB113" s="200"/>
      <c r="BC113" s="200"/>
      <c r="BD113" s="311"/>
      <c r="BE113" s="311"/>
      <c r="BF113" s="311"/>
      <c r="BG113" s="311"/>
      <c r="BH113" s="200"/>
      <c r="BI113" s="200"/>
      <c r="BJ113" s="200"/>
      <c r="BK113" s="200"/>
      <c r="BL113" s="200">
        <v>0</v>
      </c>
      <c r="BM113" s="200"/>
      <c r="BN113" s="200"/>
      <c r="BO113" s="200"/>
      <c r="BP113" s="4"/>
      <c r="BQ113" s="4"/>
      <c r="BR113" s="4"/>
      <c r="BS113" s="4"/>
      <c r="BT113" s="4"/>
      <c r="BU113" s="4"/>
      <c r="BV113" s="4"/>
    </row>
    <row r="114" spans="1:74" ht="20.100000000000001" customHeight="1">
      <c r="A114" s="109">
        <v>29</v>
      </c>
      <c r="B114" s="109"/>
      <c r="C114" s="125" t="str">
        <f>天地壁表面材暨防水粉刷!A18</f>
        <v>女孩房</v>
      </c>
      <c r="D114" s="125"/>
      <c r="E114" s="125"/>
      <c r="F114" s="125"/>
      <c r="G114" s="125"/>
      <c r="H114" s="125" t="str">
        <f>天地壁表面材暨防水粉刷!F18</f>
        <v>耐燃耐潮天花平封</v>
      </c>
      <c r="I114" s="125"/>
      <c r="J114" s="125"/>
      <c r="K114" s="125"/>
      <c r="L114" s="125"/>
      <c r="M114" s="125"/>
      <c r="N114" s="125"/>
      <c r="O114" s="125"/>
      <c r="P114" s="125" t="str">
        <f>天地壁表面材暨防水粉刷!W18</f>
        <v>6㎜ 0.8FK</v>
      </c>
      <c r="Q114" s="125" t="s">
        <v>23</v>
      </c>
      <c r="R114" s="125">
        <v>80</v>
      </c>
      <c r="S114" s="125"/>
      <c r="T114" s="125" t="s">
        <v>320</v>
      </c>
      <c r="U114" s="125"/>
      <c r="V114" s="109">
        <f>基本資料!F34</f>
        <v>10.4</v>
      </c>
      <c r="W114" s="109"/>
      <c r="X114" s="109"/>
      <c r="Y114" s="109" t="s">
        <v>227</v>
      </c>
      <c r="Z114" s="109"/>
      <c r="AA114" s="125">
        <f>天地壁表面材暨防水粉刷!AI18</f>
        <v>1920</v>
      </c>
      <c r="AB114" s="125"/>
      <c r="AC114" s="125"/>
      <c r="AD114" s="125"/>
      <c r="AE114" s="125">
        <f t="shared" si="25"/>
        <v>19968</v>
      </c>
      <c r="AF114" s="125"/>
      <c r="AG114" s="125"/>
      <c r="AH114" s="125"/>
      <c r="AI114" s="200" t="str">
        <f t="shared" si="26"/>
        <v>耐燃耐潮天花平封</v>
      </c>
      <c r="AJ114" s="200"/>
      <c r="AK114" s="200"/>
      <c r="AL114" s="200"/>
      <c r="AM114" s="200"/>
      <c r="AN114" s="200"/>
      <c r="AO114" s="200"/>
      <c r="AP114" s="200"/>
      <c r="AQ114" s="170">
        <f t="shared" si="27"/>
        <v>10.4</v>
      </c>
      <c r="AR114" s="170"/>
      <c r="AS114" s="170"/>
      <c r="AT114" s="170" t="str">
        <f t="shared" si="28"/>
        <v>㎡</v>
      </c>
      <c r="AU114" s="170"/>
      <c r="AV114" s="200">
        <f>天地壁表面材暨防水粉刷!AM18</f>
        <v>1600</v>
      </c>
      <c r="AW114" s="200"/>
      <c r="AX114" s="200"/>
      <c r="AY114" s="200"/>
      <c r="AZ114" s="200">
        <f t="shared" si="29"/>
        <v>16640</v>
      </c>
      <c r="BA114" s="200"/>
      <c r="BB114" s="200"/>
      <c r="BC114" s="200"/>
      <c r="BD114" s="311"/>
      <c r="BE114" s="311"/>
      <c r="BF114" s="311"/>
      <c r="BG114" s="311"/>
      <c r="BH114" s="200"/>
      <c r="BI114" s="200"/>
      <c r="BJ114" s="200"/>
      <c r="BK114" s="200"/>
      <c r="BL114" s="200">
        <v>0</v>
      </c>
      <c r="BM114" s="200"/>
      <c r="BN114" s="200"/>
      <c r="BO114" s="200"/>
      <c r="BP114" s="4"/>
      <c r="BQ114" s="4"/>
      <c r="BR114" s="4"/>
      <c r="BS114" s="4"/>
      <c r="BT114" s="4"/>
      <c r="BU114" s="4"/>
      <c r="BV114" s="4"/>
    </row>
    <row r="115" spans="1:74" ht="20.100000000000001" customHeight="1">
      <c r="A115" s="109">
        <v>30</v>
      </c>
      <c r="B115" s="109"/>
      <c r="C115" s="125" t="str">
        <f>天地壁表面材暨防水粉刷!A12</f>
        <v>廚房</v>
      </c>
      <c r="D115" s="125"/>
      <c r="E115" s="125"/>
      <c r="F115" s="125"/>
      <c r="G115" s="125"/>
      <c r="H115" s="125" t="str">
        <f>天地壁表面材暨防水粉刷!F12</f>
        <v>耐燃耐潮天花平封</v>
      </c>
      <c r="I115" s="125"/>
      <c r="J115" s="125"/>
      <c r="K115" s="125"/>
      <c r="L115" s="125"/>
      <c r="M115" s="125"/>
      <c r="N115" s="125"/>
      <c r="O115" s="125"/>
      <c r="P115" s="125" t="str">
        <f>天地壁表面材暨防水粉刷!W12</f>
        <v>6㎜ 0.8FK</v>
      </c>
      <c r="Q115" s="125" t="s">
        <v>23</v>
      </c>
      <c r="R115" s="125">
        <v>84</v>
      </c>
      <c r="S115" s="125"/>
      <c r="T115" s="125" t="s">
        <v>320</v>
      </c>
      <c r="U115" s="125"/>
      <c r="V115" s="109">
        <f>基本資料!F42</f>
        <v>9.1999999999999993</v>
      </c>
      <c r="W115" s="109"/>
      <c r="X115" s="109"/>
      <c r="Y115" s="109" t="s">
        <v>227</v>
      </c>
      <c r="Z115" s="109"/>
      <c r="AA115" s="125">
        <f>天地壁表面材暨防水粉刷!AI12</f>
        <v>1920</v>
      </c>
      <c r="AB115" s="125"/>
      <c r="AC115" s="125"/>
      <c r="AD115" s="125"/>
      <c r="AE115" s="125">
        <f t="shared" si="25"/>
        <v>17664</v>
      </c>
      <c r="AF115" s="125"/>
      <c r="AG115" s="125"/>
      <c r="AH115" s="125"/>
      <c r="AI115" s="200" t="str">
        <f t="shared" ref="AI115:AI133" si="35">H115</f>
        <v>耐燃耐潮天花平封</v>
      </c>
      <c r="AJ115" s="200"/>
      <c r="AK115" s="200"/>
      <c r="AL115" s="200"/>
      <c r="AM115" s="200"/>
      <c r="AN115" s="200"/>
      <c r="AO115" s="200"/>
      <c r="AP115" s="200"/>
      <c r="AQ115" s="170">
        <f t="shared" ref="AQ115:AQ133" si="36">V115</f>
        <v>9.1999999999999993</v>
      </c>
      <c r="AR115" s="170"/>
      <c r="AS115" s="170"/>
      <c r="AT115" s="170" t="str">
        <f t="shared" ref="AT115:AT133" si="37">Y115</f>
        <v>㎡</v>
      </c>
      <c r="AU115" s="170"/>
      <c r="AV115" s="200">
        <f>天地壁表面材暨防水粉刷!AM12</f>
        <v>1600</v>
      </c>
      <c r="AW115" s="200"/>
      <c r="AX115" s="200"/>
      <c r="AY115" s="200"/>
      <c r="AZ115" s="200">
        <f t="shared" ref="AZ115:AZ133" si="38">AQ115*AV115</f>
        <v>14719.999999999998</v>
      </c>
      <c r="BA115" s="200"/>
      <c r="BB115" s="200"/>
      <c r="BC115" s="200"/>
      <c r="BD115" s="311"/>
      <c r="BE115" s="311"/>
      <c r="BF115" s="311"/>
      <c r="BG115" s="311"/>
      <c r="BH115" s="200"/>
      <c r="BI115" s="200"/>
      <c r="BJ115" s="200"/>
      <c r="BK115" s="200"/>
      <c r="BL115" s="200">
        <v>0</v>
      </c>
      <c r="BM115" s="200"/>
      <c r="BN115" s="200"/>
      <c r="BO115" s="200"/>
      <c r="BP115" s="4"/>
      <c r="BQ115" s="4"/>
      <c r="BR115" s="4"/>
      <c r="BS115" s="4"/>
      <c r="BT115" s="4"/>
      <c r="BU115" s="4"/>
      <c r="BV115" s="4"/>
    </row>
    <row r="116" spans="1:74" ht="20.100000000000001" customHeight="1">
      <c r="A116" s="109">
        <v>31</v>
      </c>
      <c r="B116" s="109"/>
      <c r="C116" s="125" t="str">
        <f>天地壁表面材暨防水粉刷!A22</f>
        <v>大盥洗室</v>
      </c>
      <c r="D116" s="125"/>
      <c r="E116" s="125"/>
      <c r="F116" s="125"/>
      <c r="G116" s="125"/>
      <c r="H116" s="125" t="str">
        <f>天地壁表面材暨防水粉刷!F22</f>
        <v>耐燃耐潮天花平封</v>
      </c>
      <c r="I116" s="125"/>
      <c r="J116" s="125"/>
      <c r="K116" s="125"/>
      <c r="L116" s="125"/>
      <c r="M116" s="125"/>
      <c r="N116" s="125"/>
      <c r="O116" s="125"/>
      <c r="P116" s="125" t="str">
        <f>天地壁表面材暨防水粉刷!W22</f>
        <v>6㎜ 0.8FK</v>
      </c>
      <c r="Q116" s="125" t="s">
        <v>23</v>
      </c>
      <c r="R116" s="125">
        <v>86</v>
      </c>
      <c r="S116" s="125"/>
      <c r="T116" s="125" t="s">
        <v>320</v>
      </c>
      <c r="U116" s="125"/>
      <c r="V116" s="109">
        <f>基本資料!F47</f>
        <v>4.2</v>
      </c>
      <c r="W116" s="109"/>
      <c r="X116" s="109"/>
      <c r="Y116" s="109" t="s">
        <v>227</v>
      </c>
      <c r="Z116" s="109"/>
      <c r="AA116" s="125">
        <f>天地壁表面材暨防水粉刷!AI22</f>
        <v>1920</v>
      </c>
      <c r="AB116" s="125"/>
      <c r="AC116" s="125"/>
      <c r="AD116" s="125"/>
      <c r="AE116" s="125">
        <f t="shared" si="25"/>
        <v>8064</v>
      </c>
      <c r="AF116" s="125"/>
      <c r="AG116" s="125"/>
      <c r="AH116" s="125"/>
      <c r="AI116" s="200" t="str">
        <f t="shared" si="35"/>
        <v>耐燃耐潮天花平封</v>
      </c>
      <c r="AJ116" s="200"/>
      <c r="AK116" s="200"/>
      <c r="AL116" s="200"/>
      <c r="AM116" s="200"/>
      <c r="AN116" s="200"/>
      <c r="AO116" s="200"/>
      <c r="AP116" s="200"/>
      <c r="AQ116" s="170">
        <f t="shared" si="36"/>
        <v>4.2</v>
      </c>
      <c r="AR116" s="170"/>
      <c r="AS116" s="170"/>
      <c r="AT116" s="170" t="str">
        <f t="shared" si="37"/>
        <v>㎡</v>
      </c>
      <c r="AU116" s="170"/>
      <c r="AV116" s="200">
        <f>天地壁表面材暨防水粉刷!AM22</f>
        <v>1600</v>
      </c>
      <c r="AW116" s="200"/>
      <c r="AX116" s="200"/>
      <c r="AY116" s="200"/>
      <c r="AZ116" s="200">
        <f t="shared" si="38"/>
        <v>6720</v>
      </c>
      <c r="BA116" s="200"/>
      <c r="BB116" s="200"/>
      <c r="BC116" s="200"/>
      <c r="BD116" s="311"/>
      <c r="BE116" s="311"/>
      <c r="BF116" s="311"/>
      <c r="BG116" s="311"/>
      <c r="BH116" s="200"/>
      <c r="BI116" s="200"/>
      <c r="BJ116" s="200"/>
      <c r="BK116" s="200"/>
      <c r="BL116" s="200">
        <v>0</v>
      </c>
      <c r="BM116" s="200"/>
      <c r="BN116" s="200"/>
      <c r="BO116" s="200"/>
      <c r="BP116" s="4"/>
      <c r="BQ116" s="4"/>
      <c r="BR116" s="4"/>
      <c r="BS116" s="4"/>
      <c r="BT116" s="4"/>
      <c r="BU116" s="4"/>
      <c r="BV116" s="4"/>
    </row>
    <row r="117" spans="1:74" ht="20.100000000000001" customHeight="1">
      <c r="A117" s="109">
        <v>32</v>
      </c>
      <c r="B117" s="109"/>
      <c r="C117" s="125" t="str">
        <f>天地壁表面材暨防水粉刷!A23</f>
        <v>小盥洗室</v>
      </c>
      <c r="D117" s="125"/>
      <c r="E117" s="125"/>
      <c r="F117" s="125"/>
      <c r="G117" s="125"/>
      <c r="H117" s="125" t="str">
        <f>天地壁表面材暨防水粉刷!F23</f>
        <v>耐燃耐潮天花平封</v>
      </c>
      <c r="I117" s="125"/>
      <c r="J117" s="125"/>
      <c r="K117" s="125"/>
      <c r="L117" s="125"/>
      <c r="M117" s="125"/>
      <c r="N117" s="125"/>
      <c r="O117" s="125"/>
      <c r="P117" s="125" t="str">
        <f>天地壁表面材暨防水粉刷!W23</f>
        <v>6㎜ 0.8FK</v>
      </c>
      <c r="Q117" s="125" t="s">
        <v>23</v>
      </c>
      <c r="R117" s="125">
        <v>87</v>
      </c>
      <c r="S117" s="125"/>
      <c r="T117" s="125" t="s">
        <v>320</v>
      </c>
      <c r="U117" s="125"/>
      <c r="V117" s="109">
        <f>基本資料!F48</f>
        <v>2.2999999999999998</v>
      </c>
      <c r="W117" s="109"/>
      <c r="X117" s="109"/>
      <c r="Y117" s="109" t="s">
        <v>227</v>
      </c>
      <c r="Z117" s="109"/>
      <c r="AA117" s="125">
        <f>天地壁表面材暨防水粉刷!AI23</f>
        <v>1920</v>
      </c>
      <c r="AB117" s="125"/>
      <c r="AC117" s="125"/>
      <c r="AD117" s="125"/>
      <c r="AE117" s="125">
        <f t="shared" si="25"/>
        <v>4416</v>
      </c>
      <c r="AF117" s="125"/>
      <c r="AG117" s="125"/>
      <c r="AH117" s="125"/>
      <c r="AI117" s="200" t="str">
        <f t="shared" si="35"/>
        <v>耐燃耐潮天花平封</v>
      </c>
      <c r="AJ117" s="200"/>
      <c r="AK117" s="200"/>
      <c r="AL117" s="200"/>
      <c r="AM117" s="200"/>
      <c r="AN117" s="200"/>
      <c r="AO117" s="200"/>
      <c r="AP117" s="200"/>
      <c r="AQ117" s="170">
        <f t="shared" si="36"/>
        <v>2.2999999999999998</v>
      </c>
      <c r="AR117" s="170"/>
      <c r="AS117" s="170"/>
      <c r="AT117" s="170" t="str">
        <f t="shared" si="37"/>
        <v>㎡</v>
      </c>
      <c r="AU117" s="170"/>
      <c r="AV117" s="200">
        <f>天地壁表面材暨防水粉刷!AM23</f>
        <v>1600</v>
      </c>
      <c r="AW117" s="200"/>
      <c r="AX117" s="200"/>
      <c r="AY117" s="200"/>
      <c r="AZ117" s="200">
        <f t="shared" si="38"/>
        <v>3679.9999999999995</v>
      </c>
      <c r="BA117" s="200"/>
      <c r="BB117" s="200"/>
      <c r="BC117" s="200"/>
      <c r="BD117" s="311"/>
      <c r="BE117" s="311"/>
      <c r="BF117" s="311"/>
      <c r="BG117" s="311"/>
      <c r="BH117" s="200"/>
      <c r="BI117" s="200"/>
      <c r="BJ117" s="200"/>
      <c r="BK117" s="200"/>
      <c r="BL117" s="200">
        <v>0</v>
      </c>
      <c r="BM117" s="200"/>
      <c r="BN117" s="200"/>
      <c r="BO117" s="200"/>
      <c r="BP117" s="4"/>
      <c r="BQ117" s="4"/>
      <c r="BR117" s="4"/>
      <c r="BS117" s="4"/>
      <c r="BT117" s="4"/>
      <c r="BU117" s="4"/>
      <c r="BV117" s="4"/>
    </row>
    <row r="118" spans="1:74" ht="20.100000000000001" customHeight="1">
      <c r="A118" s="109">
        <v>33</v>
      </c>
      <c r="B118" s="109"/>
      <c r="C118" s="125" t="str">
        <f>天地壁表面材暨防水粉刷!A24</f>
        <v>衛生間</v>
      </c>
      <c r="D118" s="125"/>
      <c r="E118" s="125"/>
      <c r="F118" s="125"/>
      <c r="G118" s="125"/>
      <c r="H118" s="125" t="str">
        <f>天地壁表面材暨防水粉刷!F24</f>
        <v>耐燃耐潮天花平封</v>
      </c>
      <c r="I118" s="125"/>
      <c r="J118" s="125"/>
      <c r="K118" s="125"/>
      <c r="L118" s="125"/>
      <c r="M118" s="125"/>
      <c r="N118" s="125"/>
      <c r="O118" s="125"/>
      <c r="P118" s="125" t="str">
        <f>天地壁表面材暨防水粉刷!W24</f>
        <v>6㎜ 0.8FK</v>
      </c>
      <c r="Q118" s="125" t="s">
        <v>23</v>
      </c>
      <c r="R118" s="125">
        <v>88</v>
      </c>
      <c r="S118" s="125"/>
      <c r="T118" s="125" t="s">
        <v>320</v>
      </c>
      <c r="U118" s="125"/>
      <c r="V118" s="109">
        <f>基本資料!F49</f>
        <v>2.1</v>
      </c>
      <c r="W118" s="109"/>
      <c r="X118" s="109"/>
      <c r="Y118" s="109" t="s">
        <v>227</v>
      </c>
      <c r="Z118" s="109"/>
      <c r="AA118" s="125">
        <f>天地壁表面材暨防水粉刷!AI24</f>
        <v>1920</v>
      </c>
      <c r="AB118" s="125"/>
      <c r="AC118" s="125"/>
      <c r="AD118" s="125"/>
      <c r="AE118" s="125">
        <f t="shared" si="25"/>
        <v>4032</v>
      </c>
      <c r="AF118" s="125"/>
      <c r="AG118" s="125"/>
      <c r="AH118" s="125"/>
      <c r="AI118" s="200" t="str">
        <f t="shared" si="35"/>
        <v>耐燃耐潮天花平封</v>
      </c>
      <c r="AJ118" s="200"/>
      <c r="AK118" s="200"/>
      <c r="AL118" s="200"/>
      <c r="AM118" s="200"/>
      <c r="AN118" s="200"/>
      <c r="AO118" s="200"/>
      <c r="AP118" s="200"/>
      <c r="AQ118" s="170">
        <f t="shared" si="36"/>
        <v>2.1</v>
      </c>
      <c r="AR118" s="170"/>
      <c r="AS118" s="170"/>
      <c r="AT118" s="170" t="str">
        <f t="shared" si="37"/>
        <v>㎡</v>
      </c>
      <c r="AU118" s="170"/>
      <c r="AV118" s="200">
        <f>天地壁表面材暨防水粉刷!AM24</f>
        <v>1600</v>
      </c>
      <c r="AW118" s="200"/>
      <c r="AX118" s="200"/>
      <c r="AY118" s="200"/>
      <c r="AZ118" s="200">
        <f t="shared" si="38"/>
        <v>3360</v>
      </c>
      <c r="BA118" s="200"/>
      <c r="BB118" s="200"/>
      <c r="BC118" s="200"/>
      <c r="BD118" s="311"/>
      <c r="BE118" s="311"/>
      <c r="BF118" s="311"/>
      <c r="BG118" s="311"/>
      <c r="BH118" s="200"/>
      <c r="BI118" s="200"/>
      <c r="BJ118" s="200"/>
      <c r="BK118" s="200"/>
      <c r="BL118" s="200">
        <v>0</v>
      </c>
      <c r="BM118" s="200"/>
      <c r="BN118" s="200"/>
      <c r="BO118" s="200"/>
      <c r="BP118" s="4"/>
      <c r="BQ118" s="4"/>
      <c r="BR118" s="4"/>
      <c r="BS118" s="4"/>
      <c r="BT118" s="4"/>
      <c r="BU118" s="4"/>
      <c r="BV118" s="4"/>
    </row>
    <row r="119" spans="1:74" ht="20.100000000000001" customHeight="1">
      <c r="A119" s="109">
        <v>34</v>
      </c>
      <c r="B119" s="109"/>
      <c r="C119" s="125" t="str">
        <f>天地壁表面材暨防水粉刷!A25</f>
        <v>洗衣間</v>
      </c>
      <c r="D119" s="125"/>
      <c r="E119" s="125"/>
      <c r="F119" s="125"/>
      <c r="G119" s="125"/>
      <c r="H119" s="125" t="str">
        <f>天地壁表面材暨防水粉刷!F25</f>
        <v>耐燃耐潮天花平封</v>
      </c>
      <c r="I119" s="125"/>
      <c r="J119" s="125"/>
      <c r="K119" s="125"/>
      <c r="L119" s="125"/>
      <c r="M119" s="125"/>
      <c r="N119" s="125"/>
      <c r="O119" s="125"/>
      <c r="P119" s="125" t="str">
        <f>天地壁表面材暨防水粉刷!W25</f>
        <v>6㎜ 0.8FK</v>
      </c>
      <c r="Q119" s="125" t="s">
        <v>23</v>
      </c>
      <c r="R119" s="125">
        <v>89</v>
      </c>
      <c r="S119" s="125"/>
      <c r="T119" s="125" t="s">
        <v>320</v>
      </c>
      <c r="U119" s="125"/>
      <c r="V119" s="109">
        <v>0</v>
      </c>
      <c r="W119" s="109"/>
      <c r="X119" s="109"/>
      <c r="Y119" s="109" t="s">
        <v>227</v>
      </c>
      <c r="Z119" s="109"/>
      <c r="AA119" s="125">
        <f>天地壁表面材暨防水粉刷!AI25</f>
        <v>1920</v>
      </c>
      <c r="AB119" s="125"/>
      <c r="AC119" s="125"/>
      <c r="AD119" s="125"/>
      <c r="AE119" s="125">
        <f t="shared" si="25"/>
        <v>0</v>
      </c>
      <c r="AF119" s="125"/>
      <c r="AG119" s="125"/>
      <c r="AH119" s="125"/>
      <c r="AI119" s="200" t="str">
        <f t="shared" si="35"/>
        <v>耐燃耐潮天花平封</v>
      </c>
      <c r="AJ119" s="200"/>
      <c r="AK119" s="200"/>
      <c r="AL119" s="200"/>
      <c r="AM119" s="200"/>
      <c r="AN119" s="200"/>
      <c r="AO119" s="200"/>
      <c r="AP119" s="200"/>
      <c r="AQ119" s="170">
        <f t="shared" si="36"/>
        <v>0</v>
      </c>
      <c r="AR119" s="170"/>
      <c r="AS119" s="170"/>
      <c r="AT119" s="170" t="str">
        <f t="shared" si="37"/>
        <v>㎡</v>
      </c>
      <c r="AU119" s="170"/>
      <c r="AV119" s="200">
        <f>天地壁表面材暨防水粉刷!AM25</f>
        <v>1600</v>
      </c>
      <c r="AW119" s="200"/>
      <c r="AX119" s="200"/>
      <c r="AY119" s="200"/>
      <c r="AZ119" s="200">
        <f t="shared" si="38"/>
        <v>0</v>
      </c>
      <c r="BA119" s="200"/>
      <c r="BB119" s="200"/>
      <c r="BC119" s="200"/>
      <c r="BD119" s="311"/>
      <c r="BE119" s="311"/>
      <c r="BF119" s="311"/>
      <c r="BG119" s="311"/>
      <c r="BH119" s="200"/>
      <c r="BI119" s="200"/>
      <c r="BJ119" s="200"/>
      <c r="BK119" s="200"/>
      <c r="BL119" s="200">
        <v>0</v>
      </c>
      <c r="BM119" s="200"/>
      <c r="BN119" s="200"/>
      <c r="BO119" s="200"/>
      <c r="BP119" s="4"/>
      <c r="BQ119" s="4"/>
      <c r="BR119" s="4"/>
      <c r="BS119" s="4"/>
      <c r="BT119" s="4"/>
      <c r="BU119" s="4"/>
      <c r="BV119" s="4"/>
    </row>
    <row r="120" spans="1:74" ht="20.100000000000001" customHeight="1">
      <c r="A120" s="109">
        <v>35</v>
      </c>
      <c r="B120" s="109"/>
      <c r="C120" s="125" t="s">
        <v>1915</v>
      </c>
      <c r="D120" s="125"/>
      <c r="E120" s="125"/>
      <c r="F120" s="125"/>
      <c r="G120" s="125"/>
      <c r="H120" s="125" t="s">
        <v>1926</v>
      </c>
      <c r="I120" s="125"/>
      <c r="J120" s="125"/>
      <c r="K120" s="125"/>
      <c r="L120" s="125"/>
      <c r="M120" s="125"/>
      <c r="N120" s="125"/>
      <c r="O120" s="125"/>
      <c r="P120" s="125"/>
      <c r="Q120" s="125"/>
      <c r="R120" s="125"/>
      <c r="S120" s="125"/>
      <c r="T120" s="125"/>
      <c r="U120" s="125"/>
      <c r="V120" s="109">
        <v>52</v>
      </c>
      <c r="W120" s="109"/>
      <c r="X120" s="109"/>
      <c r="Y120" s="109" t="s">
        <v>113</v>
      </c>
      <c r="Z120" s="109"/>
      <c r="AA120" s="125">
        <v>1200</v>
      </c>
      <c r="AB120" s="125"/>
      <c r="AC120" s="125"/>
      <c r="AD120" s="125"/>
      <c r="AE120" s="125">
        <f t="shared" si="25"/>
        <v>62400</v>
      </c>
      <c r="AF120" s="125"/>
      <c r="AG120" s="125"/>
      <c r="AH120" s="125"/>
      <c r="AI120" s="200" t="str">
        <f t="shared" si="35"/>
        <v>天花板間接照明燈槽</v>
      </c>
      <c r="AJ120" s="200"/>
      <c r="AK120" s="200"/>
      <c r="AL120" s="200"/>
      <c r="AM120" s="200"/>
      <c r="AN120" s="200"/>
      <c r="AO120" s="200"/>
      <c r="AP120" s="200"/>
      <c r="AQ120" s="170">
        <f t="shared" si="36"/>
        <v>52</v>
      </c>
      <c r="AR120" s="170"/>
      <c r="AS120" s="170"/>
      <c r="AT120" s="170" t="str">
        <f t="shared" si="37"/>
        <v>m</v>
      </c>
      <c r="AU120" s="170"/>
      <c r="AV120" s="200">
        <v>850</v>
      </c>
      <c r="AW120" s="200"/>
      <c r="AX120" s="200"/>
      <c r="AY120" s="200"/>
      <c r="AZ120" s="200">
        <f t="shared" si="38"/>
        <v>44200</v>
      </c>
      <c r="BA120" s="200"/>
      <c r="BB120" s="200"/>
      <c r="BC120" s="200"/>
      <c r="BD120" s="311"/>
      <c r="BE120" s="311"/>
      <c r="BF120" s="311"/>
      <c r="BG120" s="311"/>
      <c r="BH120" s="200"/>
      <c r="BI120" s="200"/>
      <c r="BJ120" s="200"/>
      <c r="BK120" s="200"/>
      <c r="BL120" s="200">
        <v>0</v>
      </c>
      <c r="BM120" s="200"/>
      <c r="BN120" s="200"/>
      <c r="BO120" s="200"/>
      <c r="BP120" s="4"/>
      <c r="BQ120" s="4"/>
      <c r="BR120" s="4"/>
      <c r="BS120" s="4"/>
      <c r="BT120" s="4"/>
      <c r="BU120" s="4"/>
      <c r="BV120" s="4"/>
    </row>
    <row r="121" spans="1:74" ht="20.100000000000001" customHeight="1">
      <c r="A121" s="109">
        <v>36</v>
      </c>
      <c r="B121" s="109"/>
      <c r="C121" s="123" t="s">
        <v>375</v>
      </c>
      <c r="D121" s="124"/>
      <c r="E121" s="124"/>
      <c r="F121" s="124"/>
      <c r="G121" s="131"/>
      <c r="H121" s="125" t="s">
        <v>376</v>
      </c>
      <c r="I121" s="125"/>
      <c r="J121" s="125"/>
      <c r="K121" s="125"/>
      <c r="L121" s="125"/>
      <c r="M121" s="125"/>
      <c r="N121" s="125"/>
      <c r="O121" s="125"/>
      <c r="P121" s="125" t="s">
        <v>377</v>
      </c>
      <c r="Q121" s="125" t="s">
        <v>23</v>
      </c>
      <c r="R121" s="125">
        <v>84</v>
      </c>
      <c r="S121" s="125"/>
      <c r="T121" s="125" t="s">
        <v>320</v>
      </c>
      <c r="U121" s="125"/>
      <c r="V121" s="109">
        <v>19.5</v>
      </c>
      <c r="W121" s="109"/>
      <c r="X121" s="109"/>
      <c r="Y121" s="109" t="s">
        <v>365</v>
      </c>
      <c r="Z121" s="109"/>
      <c r="AA121" s="125">
        <v>400</v>
      </c>
      <c r="AB121" s="125"/>
      <c r="AC121" s="125"/>
      <c r="AD121" s="125"/>
      <c r="AE121" s="125">
        <f t="shared" si="25"/>
        <v>7800</v>
      </c>
      <c r="AF121" s="125"/>
      <c r="AG121" s="125"/>
      <c r="AH121" s="125"/>
      <c r="AI121" s="200" t="str">
        <f t="shared" si="35"/>
        <v>木製窗簾盒</v>
      </c>
      <c r="AJ121" s="200"/>
      <c r="AK121" s="200"/>
      <c r="AL121" s="200"/>
      <c r="AM121" s="200"/>
      <c r="AN121" s="200"/>
      <c r="AO121" s="200"/>
      <c r="AP121" s="200"/>
      <c r="AQ121" s="170">
        <f t="shared" si="36"/>
        <v>19.5</v>
      </c>
      <c r="AR121" s="170"/>
      <c r="AS121" s="170"/>
      <c r="AT121" s="170" t="str">
        <f t="shared" si="37"/>
        <v>尺</v>
      </c>
      <c r="AU121" s="170"/>
      <c r="AV121" s="200">
        <v>350</v>
      </c>
      <c r="AW121" s="200"/>
      <c r="AX121" s="200"/>
      <c r="AY121" s="200"/>
      <c r="AZ121" s="200">
        <f t="shared" si="38"/>
        <v>6825</v>
      </c>
      <c r="BA121" s="200"/>
      <c r="BB121" s="200"/>
      <c r="BC121" s="200"/>
      <c r="BD121" s="311"/>
      <c r="BE121" s="311"/>
      <c r="BF121" s="311"/>
      <c r="BG121" s="311"/>
      <c r="BH121" s="200"/>
      <c r="BI121" s="200"/>
      <c r="BJ121" s="200"/>
      <c r="BK121" s="200"/>
      <c r="BL121" s="200">
        <v>0</v>
      </c>
      <c r="BM121" s="200"/>
      <c r="BN121" s="200"/>
      <c r="BO121" s="200"/>
      <c r="BP121" s="4"/>
      <c r="BQ121" s="4"/>
      <c r="BR121" s="4"/>
      <c r="BS121" s="4"/>
      <c r="BT121" s="4"/>
      <c r="BU121" s="4"/>
      <c r="BV121" s="4"/>
    </row>
    <row r="122" spans="1:74" ht="20.100000000000001" customHeight="1">
      <c r="A122" s="109">
        <v>37</v>
      </c>
      <c r="B122" s="109"/>
      <c r="C122" s="125" t="s">
        <v>375</v>
      </c>
      <c r="D122" s="125"/>
      <c r="E122" s="125"/>
      <c r="F122" s="125"/>
      <c r="G122" s="125"/>
      <c r="H122" s="125" t="s">
        <v>378</v>
      </c>
      <c r="I122" s="125"/>
      <c r="J122" s="125"/>
      <c r="K122" s="125"/>
      <c r="L122" s="125"/>
      <c r="M122" s="125"/>
      <c r="N122" s="125"/>
      <c r="O122" s="125"/>
      <c r="P122" s="125" t="s">
        <v>379</v>
      </c>
      <c r="Q122" s="125"/>
      <c r="R122" s="125"/>
      <c r="S122" s="125"/>
      <c r="T122" s="125"/>
      <c r="U122" s="125"/>
      <c r="V122" s="109">
        <v>12</v>
      </c>
      <c r="W122" s="109"/>
      <c r="X122" s="109"/>
      <c r="Y122" s="109" t="s">
        <v>380</v>
      </c>
      <c r="Z122" s="109"/>
      <c r="AA122" s="125">
        <v>2600</v>
      </c>
      <c r="AB122" s="125"/>
      <c r="AC122" s="125"/>
      <c r="AD122" s="125"/>
      <c r="AE122" s="125">
        <f t="shared" si="25"/>
        <v>31200</v>
      </c>
      <c r="AF122" s="125"/>
      <c r="AG122" s="125"/>
      <c r="AH122" s="125"/>
      <c r="AI122" s="200" t="str">
        <f t="shared" si="35"/>
        <v>天花木心板維修孔</v>
      </c>
      <c r="AJ122" s="200"/>
      <c r="AK122" s="200"/>
      <c r="AL122" s="200"/>
      <c r="AM122" s="200"/>
      <c r="AN122" s="200"/>
      <c r="AO122" s="200"/>
      <c r="AP122" s="200"/>
      <c r="AQ122" s="170">
        <f t="shared" si="36"/>
        <v>12</v>
      </c>
      <c r="AR122" s="170"/>
      <c r="AS122" s="170"/>
      <c r="AT122" s="170" t="str">
        <f t="shared" si="37"/>
        <v>口</v>
      </c>
      <c r="AU122" s="170"/>
      <c r="AV122" s="200">
        <v>2300</v>
      </c>
      <c r="AW122" s="200"/>
      <c r="AX122" s="200"/>
      <c r="AY122" s="200"/>
      <c r="AZ122" s="200">
        <f t="shared" si="38"/>
        <v>27600</v>
      </c>
      <c r="BA122" s="200"/>
      <c r="BB122" s="200"/>
      <c r="BC122" s="200"/>
      <c r="BD122" s="311"/>
      <c r="BE122" s="311"/>
      <c r="BF122" s="311"/>
      <c r="BG122" s="311"/>
      <c r="BH122" s="200"/>
      <c r="BI122" s="200"/>
      <c r="BJ122" s="200"/>
      <c r="BK122" s="200"/>
      <c r="BL122" s="200">
        <v>0</v>
      </c>
      <c r="BM122" s="200"/>
      <c r="BN122" s="200"/>
      <c r="BO122" s="200"/>
      <c r="BP122" s="4"/>
      <c r="BQ122" s="4"/>
      <c r="BR122" s="4"/>
      <c r="BS122" s="4"/>
      <c r="BT122" s="4"/>
      <c r="BU122" s="4"/>
      <c r="BV122" s="4"/>
    </row>
    <row r="123" spans="1:74" ht="20.100000000000001" customHeight="1">
      <c r="A123" s="109">
        <v>38</v>
      </c>
      <c r="B123" s="109"/>
      <c r="C123" s="125" t="s">
        <v>375</v>
      </c>
      <c r="D123" s="125"/>
      <c r="E123" s="125"/>
      <c r="F123" s="125"/>
      <c r="G123" s="125"/>
      <c r="H123" s="125" t="s">
        <v>381</v>
      </c>
      <c r="I123" s="125"/>
      <c r="J123" s="125"/>
      <c r="K123" s="125"/>
      <c r="L123" s="125"/>
      <c r="M123" s="125"/>
      <c r="N123" s="125"/>
      <c r="O123" s="125"/>
      <c r="P123" s="125" t="s">
        <v>379</v>
      </c>
      <c r="Q123" s="125"/>
      <c r="R123" s="125"/>
      <c r="S123" s="125"/>
      <c r="T123" s="125"/>
      <c r="U123" s="125"/>
      <c r="V123" s="109">
        <v>7</v>
      </c>
      <c r="W123" s="109"/>
      <c r="X123" s="109"/>
      <c r="Y123" s="109" t="s">
        <v>380</v>
      </c>
      <c r="Z123" s="109"/>
      <c r="AA123" s="125">
        <v>5</v>
      </c>
      <c r="AB123" s="125"/>
      <c r="AC123" s="125"/>
      <c r="AD123" s="125"/>
      <c r="AE123" s="125">
        <f t="shared" si="25"/>
        <v>35</v>
      </c>
      <c r="AF123" s="125"/>
      <c r="AG123" s="125"/>
      <c r="AH123" s="125"/>
      <c r="AI123" s="200" t="str">
        <f t="shared" si="35"/>
        <v>天花線型出風口</v>
      </c>
      <c r="AJ123" s="200"/>
      <c r="AK123" s="200"/>
      <c r="AL123" s="200"/>
      <c r="AM123" s="200"/>
      <c r="AN123" s="200"/>
      <c r="AO123" s="200"/>
      <c r="AP123" s="200"/>
      <c r="AQ123" s="170">
        <f t="shared" si="36"/>
        <v>7</v>
      </c>
      <c r="AR123" s="170"/>
      <c r="AS123" s="170"/>
      <c r="AT123" s="170" t="str">
        <f t="shared" si="37"/>
        <v>口</v>
      </c>
      <c r="AU123" s="170"/>
      <c r="AV123" s="200">
        <v>1500</v>
      </c>
      <c r="AW123" s="200"/>
      <c r="AX123" s="200"/>
      <c r="AY123" s="200"/>
      <c r="AZ123" s="200">
        <f t="shared" si="38"/>
        <v>10500</v>
      </c>
      <c r="BA123" s="200"/>
      <c r="BB123" s="200"/>
      <c r="BC123" s="200"/>
      <c r="BD123" s="311"/>
      <c r="BE123" s="311"/>
      <c r="BF123" s="311"/>
      <c r="BG123" s="311"/>
      <c r="BH123" s="200"/>
      <c r="BI123" s="200"/>
      <c r="BJ123" s="200"/>
      <c r="BK123" s="200"/>
      <c r="BL123" s="200">
        <v>0</v>
      </c>
      <c r="BM123" s="200"/>
      <c r="BN123" s="200"/>
      <c r="BO123" s="200"/>
      <c r="BP123" s="4"/>
      <c r="BQ123" s="4"/>
      <c r="BR123" s="4"/>
      <c r="BS123" s="4"/>
      <c r="BT123" s="4"/>
      <c r="BU123" s="4"/>
      <c r="BV123" s="4"/>
    </row>
    <row r="124" spans="1:74" ht="20.100000000000001" customHeight="1">
      <c r="A124" s="109">
        <v>39</v>
      </c>
      <c r="B124" s="109"/>
      <c r="C124" s="125" t="s">
        <v>392</v>
      </c>
      <c r="D124" s="125"/>
      <c r="E124" s="125"/>
      <c r="F124" s="125"/>
      <c r="G124" s="125"/>
      <c r="H124" s="125" t="s">
        <v>1947</v>
      </c>
      <c r="I124" s="125"/>
      <c r="J124" s="125"/>
      <c r="K124" s="125"/>
      <c r="L124" s="125"/>
      <c r="M124" s="125"/>
      <c r="N124" s="125"/>
      <c r="O124" s="125"/>
      <c r="P124" s="125" t="s">
        <v>382</v>
      </c>
      <c r="Q124" s="125"/>
      <c r="R124" s="125"/>
      <c r="S124" s="125"/>
      <c r="T124" s="125"/>
      <c r="U124" s="125"/>
      <c r="V124" s="109">
        <v>1</v>
      </c>
      <c r="W124" s="109"/>
      <c r="X124" s="109"/>
      <c r="Y124" s="109" t="s">
        <v>315</v>
      </c>
      <c r="Z124" s="109"/>
      <c r="AA124" s="125">
        <v>3500</v>
      </c>
      <c r="AB124" s="125"/>
      <c r="AC124" s="125"/>
      <c r="AD124" s="125"/>
      <c r="AE124" s="125">
        <f t="shared" ref="AE124:AE133" si="39">V124*AA124</f>
        <v>3500</v>
      </c>
      <c r="AF124" s="125"/>
      <c r="AG124" s="125"/>
      <c r="AH124" s="125"/>
      <c r="AI124" s="200" t="str">
        <f t="shared" si="35"/>
        <v>固定窗封平</v>
      </c>
      <c r="AJ124" s="200"/>
      <c r="AK124" s="200"/>
      <c r="AL124" s="200"/>
      <c r="AM124" s="200"/>
      <c r="AN124" s="200"/>
      <c r="AO124" s="200"/>
      <c r="AP124" s="200"/>
      <c r="AQ124" s="170">
        <f t="shared" si="36"/>
        <v>1</v>
      </c>
      <c r="AR124" s="170"/>
      <c r="AS124" s="170"/>
      <c r="AT124" s="170" t="str">
        <f t="shared" si="37"/>
        <v>式</v>
      </c>
      <c r="AU124" s="170"/>
      <c r="AV124" s="200">
        <v>3000</v>
      </c>
      <c r="AW124" s="200"/>
      <c r="AX124" s="200"/>
      <c r="AY124" s="200"/>
      <c r="AZ124" s="200">
        <f t="shared" si="38"/>
        <v>3000</v>
      </c>
      <c r="BA124" s="200"/>
      <c r="BB124" s="200"/>
      <c r="BC124" s="200"/>
      <c r="BD124" s="311"/>
      <c r="BE124" s="311"/>
      <c r="BF124" s="311"/>
      <c r="BG124" s="311"/>
      <c r="BH124" s="200"/>
      <c r="BI124" s="200"/>
      <c r="BJ124" s="200"/>
      <c r="BK124" s="200"/>
      <c r="BL124" s="200">
        <v>0</v>
      </c>
      <c r="BM124" s="200"/>
      <c r="BN124" s="200"/>
      <c r="BO124" s="200"/>
      <c r="BP124" s="4"/>
      <c r="BQ124" s="4"/>
      <c r="BR124" s="4"/>
      <c r="BS124" s="4"/>
      <c r="BT124" s="4"/>
      <c r="BU124" s="4"/>
      <c r="BV124" s="4"/>
    </row>
    <row r="125" spans="1:74" ht="20.100000000000001" customHeight="1">
      <c r="A125" s="109">
        <v>40</v>
      </c>
      <c r="B125" s="109"/>
      <c r="C125" s="125" t="s">
        <v>1772</v>
      </c>
      <c r="D125" s="125"/>
      <c r="E125" s="125"/>
      <c r="F125" s="125"/>
      <c r="G125" s="125"/>
      <c r="H125" s="125" t="s">
        <v>1947</v>
      </c>
      <c r="I125" s="125"/>
      <c r="J125" s="125"/>
      <c r="K125" s="125"/>
      <c r="L125" s="125"/>
      <c r="M125" s="125"/>
      <c r="N125" s="125"/>
      <c r="O125" s="125"/>
      <c r="P125" s="125" t="s">
        <v>382</v>
      </c>
      <c r="Q125" s="125"/>
      <c r="R125" s="125"/>
      <c r="S125" s="125"/>
      <c r="T125" s="125"/>
      <c r="U125" s="125"/>
      <c r="V125" s="109">
        <v>1</v>
      </c>
      <c r="W125" s="109"/>
      <c r="X125" s="109"/>
      <c r="Y125" s="109" t="s">
        <v>315</v>
      </c>
      <c r="Z125" s="109"/>
      <c r="AA125" s="125">
        <v>6000</v>
      </c>
      <c r="AB125" s="125"/>
      <c r="AC125" s="125"/>
      <c r="AD125" s="125"/>
      <c r="AE125" s="125">
        <f>V125*AA125</f>
        <v>6000</v>
      </c>
      <c r="AF125" s="125"/>
      <c r="AG125" s="125"/>
      <c r="AH125" s="125"/>
      <c r="AI125" s="200" t="str">
        <f>H125</f>
        <v>固定窗封平</v>
      </c>
      <c r="AJ125" s="200"/>
      <c r="AK125" s="200"/>
      <c r="AL125" s="200"/>
      <c r="AM125" s="200"/>
      <c r="AN125" s="200"/>
      <c r="AO125" s="200"/>
      <c r="AP125" s="200"/>
      <c r="AQ125" s="170">
        <f>V125</f>
        <v>1</v>
      </c>
      <c r="AR125" s="170"/>
      <c r="AS125" s="170"/>
      <c r="AT125" s="170" t="str">
        <f>Y125</f>
        <v>式</v>
      </c>
      <c r="AU125" s="170"/>
      <c r="AV125" s="200">
        <v>5000</v>
      </c>
      <c r="AW125" s="200"/>
      <c r="AX125" s="200"/>
      <c r="AY125" s="200"/>
      <c r="AZ125" s="200">
        <f>AQ125*AV125</f>
        <v>5000</v>
      </c>
      <c r="BA125" s="200"/>
      <c r="BB125" s="200"/>
      <c r="BC125" s="200"/>
      <c r="BD125" s="311"/>
      <c r="BE125" s="311"/>
      <c r="BF125" s="311"/>
      <c r="BG125" s="311"/>
      <c r="BH125" s="200"/>
      <c r="BI125" s="200"/>
      <c r="BJ125" s="200"/>
      <c r="BK125" s="200"/>
      <c r="BL125" s="200">
        <v>0</v>
      </c>
      <c r="BM125" s="200"/>
      <c r="BN125" s="200"/>
      <c r="BO125" s="200"/>
      <c r="BP125" s="4"/>
      <c r="BQ125" s="4"/>
      <c r="BR125" s="4"/>
      <c r="BS125" s="4"/>
      <c r="BT125" s="4"/>
      <c r="BU125" s="4"/>
      <c r="BV125" s="4"/>
    </row>
    <row r="126" spans="1:74" ht="20.100000000000001" customHeight="1">
      <c r="A126" s="109">
        <v>41</v>
      </c>
      <c r="B126" s="109"/>
      <c r="C126" s="123" t="str">
        <f>鋼鋁門窗五金木作系統櫃!A38</f>
        <v>全室臥房</v>
      </c>
      <c r="D126" s="124"/>
      <c r="E126" s="124"/>
      <c r="F126" s="124"/>
      <c r="G126" s="131"/>
      <c r="H126" s="123" t="str">
        <f>鋼鋁門窗五金木作系統櫃!F38</f>
        <v>木作空心夾襯門</v>
      </c>
      <c r="I126" s="124"/>
      <c r="J126" s="124"/>
      <c r="K126" s="124"/>
      <c r="L126" s="124"/>
      <c r="M126" s="124"/>
      <c r="N126" s="124"/>
      <c r="O126" s="131"/>
      <c r="P126" s="123" t="str">
        <f>鋼鋁門窗五金木作系統櫃!W38</f>
        <v>AY917</v>
      </c>
      <c r="Q126" s="124"/>
      <c r="R126" s="124"/>
      <c r="S126" s="124"/>
      <c r="T126" s="124"/>
      <c r="U126" s="131"/>
      <c r="V126" s="121">
        <v>4</v>
      </c>
      <c r="W126" s="119"/>
      <c r="X126" s="122"/>
      <c r="Y126" s="121" t="s">
        <v>321</v>
      </c>
      <c r="Z126" s="122"/>
      <c r="AA126" s="123">
        <f>鋼鋁門窗五金木作系統櫃!AP38</f>
        <v>12500</v>
      </c>
      <c r="AB126" s="124"/>
      <c r="AC126" s="124"/>
      <c r="AD126" s="131"/>
      <c r="AE126" s="123">
        <f t="shared" si="39"/>
        <v>50000</v>
      </c>
      <c r="AF126" s="124"/>
      <c r="AG126" s="124"/>
      <c r="AH126" s="131"/>
      <c r="AI126" s="209" t="str">
        <f t="shared" si="35"/>
        <v>木作空心夾襯門</v>
      </c>
      <c r="AJ126" s="210"/>
      <c r="AK126" s="210"/>
      <c r="AL126" s="210"/>
      <c r="AM126" s="210"/>
      <c r="AN126" s="210"/>
      <c r="AO126" s="210"/>
      <c r="AP126" s="211"/>
      <c r="AQ126" s="257">
        <f t="shared" si="36"/>
        <v>4</v>
      </c>
      <c r="AR126" s="258"/>
      <c r="AS126" s="259"/>
      <c r="AT126" s="257" t="str">
        <f t="shared" si="37"/>
        <v>樘</v>
      </c>
      <c r="AU126" s="259"/>
      <c r="AV126" s="209">
        <f>鋼鋁門窗五金木作系統櫃!AW38</f>
        <v>10000</v>
      </c>
      <c r="AW126" s="210"/>
      <c r="AX126" s="210"/>
      <c r="AY126" s="211"/>
      <c r="AZ126" s="209">
        <f t="shared" si="38"/>
        <v>40000</v>
      </c>
      <c r="BA126" s="210"/>
      <c r="BB126" s="210"/>
      <c r="BC126" s="211"/>
      <c r="BD126" s="314"/>
      <c r="BE126" s="315"/>
      <c r="BF126" s="315"/>
      <c r="BG126" s="316"/>
      <c r="BH126" s="209"/>
      <c r="BI126" s="210"/>
      <c r="BJ126" s="210"/>
      <c r="BK126" s="211"/>
      <c r="BL126" s="209">
        <v>0</v>
      </c>
      <c r="BM126" s="210"/>
      <c r="BN126" s="210"/>
      <c r="BO126" s="211"/>
      <c r="BP126" s="4"/>
      <c r="BQ126" s="4"/>
      <c r="BR126" s="4"/>
      <c r="BS126" s="4"/>
      <c r="BT126" s="4"/>
      <c r="BU126" s="4"/>
      <c r="BV126" s="4"/>
    </row>
    <row r="127" spans="1:74" ht="20.100000000000001" customHeight="1">
      <c r="A127" s="109">
        <v>42</v>
      </c>
      <c r="B127" s="109"/>
      <c r="C127" s="125" t="str">
        <f>鋼鋁門窗五金木作系統櫃!A39</f>
        <v>全室臥房</v>
      </c>
      <c r="D127" s="125"/>
      <c r="E127" s="125"/>
      <c r="F127" s="125"/>
      <c r="G127" s="125"/>
      <c r="H127" s="125" t="str">
        <f>鋼鋁門窗五金木作系統櫃!F39</f>
        <v>木作多層實心門框</v>
      </c>
      <c r="I127" s="125"/>
      <c r="J127" s="125"/>
      <c r="K127" s="125"/>
      <c r="L127" s="125"/>
      <c r="M127" s="125"/>
      <c r="N127" s="125"/>
      <c r="O127" s="125"/>
      <c r="P127" s="125"/>
      <c r="Q127" s="125"/>
      <c r="R127" s="125"/>
      <c r="S127" s="125"/>
      <c r="T127" s="125"/>
      <c r="U127" s="125"/>
      <c r="V127" s="109">
        <v>4</v>
      </c>
      <c r="W127" s="109"/>
      <c r="X127" s="109"/>
      <c r="Y127" s="109" t="s">
        <v>321</v>
      </c>
      <c r="Z127" s="109"/>
      <c r="AA127" s="123">
        <f>鋼鋁門窗五金木作系統櫃!AP39</f>
        <v>3500</v>
      </c>
      <c r="AB127" s="124"/>
      <c r="AC127" s="124"/>
      <c r="AD127" s="131"/>
      <c r="AE127" s="125">
        <f t="shared" si="39"/>
        <v>14000</v>
      </c>
      <c r="AF127" s="125"/>
      <c r="AG127" s="125"/>
      <c r="AH127" s="125"/>
      <c r="AI127" s="200" t="str">
        <f t="shared" si="35"/>
        <v>木作多層實心門框</v>
      </c>
      <c r="AJ127" s="200"/>
      <c r="AK127" s="200"/>
      <c r="AL127" s="200"/>
      <c r="AM127" s="200"/>
      <c r="AN127" s="200"/>
      <c r="AO127" s="200"/>
      <c r="AP127" s="200"/>
      <c r="AQ127" s="170">
        <f t="shared" si="36"/>
        <v>4</v>
      </c>
      <c r="AR127" s="170"/>
      <c r="AS127" s="170"/>
      <c r="AT127" s="170" t="str">
        <f t="shared" si="37"/>
        <v>樘</v>
      </c>
      <c r="AU127" s="170"/>
      <c r="AV127" s="209">
        <f>鋼鋁門窗五金木作系統櫃!AW39</f>
        <v>3000</v>
      </c>
      <c r="AW127" s="210"/>
      <c r="AX127" s="210"/>
      <c r="AY127" s="211"/>
      <c r="AZ127" s="200">
        <f t="shared" si="38"/>
        <v>12000</v>
      </c>
      <c r="BA127" s="200"/>
      <c r="BB127" s="200"/>
      <c r="BC127" s="200"/>
      <c r="BD127" s="311"/>
      <c r="BE127" s="311"/>
      <c r="BF127" s="311"/>
      <c r="BG127" s="311"/>
      <c r="BH127" s="200"/>
      <c r="BI127" s="200"/>
      <c r="BJ127" s="200"/>
      <c r="BK127" s="200"/>
      <c r="BL127" s="200">
        <v>0</v>
      </c>
      <c r="BM127" s="200"/>
      <c r="BN127" s="200"/>
      <c r="BO127" s="200"/>
      <c r="BP127" s="4"/>
      <c r="BQ127" s="4"/>
      <c r="BR127" s="4"/>
      <c r="BS127" s="4"/>
      <c r="BT127" s="4"/>
      <c r="BU127" s="4"/>
      <c r="BV127" s="4"/>
    </row>
    <row r="128" spans="1:74" ht="20.100000000000001" customHeight="1">
      <c r="A128" s="109">
        <v>43</v>
      </c>
      <c r="B128" s="109"/>
      <c r="C128" s="123" t="str">
        <f>鋼鋁門窗五金木作系統櫃!A40</f>
        <v>全室盥洗室</v>
      </c>
      <c r="D128" s="124"/>
      <c r="E128" s="124"/>
      <c r="F128" s="124"/>
      <c r="G128" s="131"/>
      <c r="H128" s="123" t="str">
        <f>鋼鋁門窗五金木作系統櫃!F40</f>
        <v>塑鋼門</v>
      </c>
      <c r="I128" s="124"/>
      <c r="J128" s="124"/>
      <c r="K128" s="124"/>
      <c r="L128" s="124"/>
      <c r="M128" s="124"/>
      <c r="N128" s="124"/>
      <c r="O128" s="131"/>
      <c r="P128" s="123" t="str">
        <f>鋼鋁門窗五金木作系統櫃!W40</f>
        <v>0147-5</v>
      </c>
      <c r="Q128" s="124"/>
      <c r="R128" s="124"/>
      <c r="S128" s="124"/>
      <c r="T128" s="124"/>
      <c r="U128" s="131"/>
      <c r="V128" s="121">
        <v>3</v>
      </c>
      <c r="W128" s="119"/>
      <c r="X128" s="122"/>
      <c r="Y128" s="121" t="s">
        <v>321</v>
      </c>
      <c r="Z128" s="122"/>
      <c r="AA128" s="123">
        <f>鋼鋁門窗五金木作系統櫃!AP40</f>
        <v>12500</v>
      </c>
      <c r="AB128" s="124"/>
      <c r="AC128" s="124"/>
      <c r="AD128" s="131"/>
      <c r="AE128" s="123">
        <f>V128*AA128</f>
        <v>37500</v>
      </c>
      <c r="AF128" s="124"/>
      <c r="AG128" s="124"/>
      <c r="AH128" s="131"/>
      <c r="AI128" s="209" t="str">
        <f>H128</f>
        <v>塑鋼門</v>
      </c>
      <c r="AJ128" s="210"/>
      <c r="AK128" s="210"/>
      <c r="AL128" s="210"/>
      <c r="AM128" s="210"/>
      <c r="AN128" s="210"/>
      <c r="AO128" s="210"/>
      <c r="AP128" s="211"/>
      <c r="AQ128" s="257">
        <f>V128</f>
        <v>3</v>
      </c>
      <c r="AR128" s="258"/>
      <c r="AS128" s="259"/>
      <c r="AT128" s="257" t="str">
        <f>Y128</f>
        <v>樘</v>
      </c>
      <c r="AU128" s="259"/>
      <c r="AV128" s="209">
        <f>鋼鋁門窗五金木作系統櫃!AW40</f>
        <v>10000</v>
      </c>
      <c r="AW128" s="210"/>
      <c r="AX128" s="210"/>
      <c r="AY128" s="211"/>
      <c r="AZ128" s="209">
        <f>AQ128*AV128</f>
        <v>30000</v>
      </c>
      <c r="BA128" s="210"/>
      <c r="BB128" s="210"/>
      <c r="BC128" s="211"/>
      <c r="BD128" s="314"/>
      <c r="BE128" s="315"/>
      <c r="BF128" s="315"/>
      <c r="BG128" s="316"/>
      <c r="BH128" s="209"/>
      <c r="BI128" s="210"/>
      <c r="BJ128" s="210"/>
      <c r="BK128" s="211"/>
      <c r="BL128" s="209">
        <v>0</v>
      </c>
      <c r="BM128" s="210"/>
      <c r="BN128" s="210"/>
      <c r="BO128" s="211"/>
      <c r="BP128" s="4"/>
      <c r="BQ128" s="4"/>
      <c r="BR128" s="4"/>
      <c r="BS128" s="4"/>
      <c r="BT128" s="4"/>
      <c r="BU128" s="4"/>
      <c r="BV128" s="4"/>
    </row>
    <row r="129" spans="1:74" ht="20.100000000000001" customHeight="1">
      <c r="A129" s="109">
        <v>44</v>
      </c>
      <c r="B129" s="109"/>
      <c r="C129" s="125" t="str">
        <f>鋼鋁門窗五金木作系統櫃!A41</f>
        <v>全室盥洗室</v>
      </c>
      <c r="D129" s="125"/>
      <c r="E129" s="125"/>
      <c r="F129" s="125"/>
      <c r="G129" s="125"/>
      <c r="H129" s="125" t="str">
        <f>鋼鋁門窗五金木作系統櫃!F41</f>
        <v>塑鋼門框</v>
      </c>
      <c r="I129" s="125"/>
      <c r="J129" s="125"/>
      <c r="K129" s="125"/>
      <c r="L129" s="125"/>
      <c r="M129" s="125"/>
      <c r="N129" s="125"/>
      <c r="O129" s="125"/>
      <c r="P129" s="125" t="str">
        <f>鋼鋁門窗五金木作系統櫃!W41</f>
        <v>0147-5</v>
      </c>
      <c r="Q129" s="125"/>
      <c r="R129" s="125"/>
      <c r="S129" s="125"/>
      <c r="T129" s="125"/>
      <c r="U129" s="125"/>
      <c r="V129" s="109">
        <v>3</v>
      </c>
      <c r="W129" s="109"/>
      <c r="X129" s="109"/>
      <c r="Y129" s="109" t="s">
        <v>315</v>
      </c>
      <c r="Z129" s="109"/>
      <c r="AA129" s="123">
        <f>鋼鋁門窗五金木作系統櫃!AP41</f>
        <v>3500</v>
      </c>
      <c r="AB129" s="124"/>
      <c r="AC129" s="124"/>
      <c r="AD129" s="131"/>
      <c r="AE129" s="125">
        <f>V129*AA129</f>
        <v>10500</v>
      </c>
      <c r="AF129" s="125"/>
      <c r="AG129" s="125"/>
      <c r="AH129" s="125"/>
      <c r="AI129" s="200" t="str">
        <f>H129</f>
        <v>塑鋼門框</v>
      </c>
      <c r="AJ129" s="200"/>
      <c r="AK129" s="200"/>
      <c r="AL129" s="200"/>
      <c r="AM129" s="200"/>
      <c r="AN129" s="200"/>
      <c r="AO129" s="200"/>
      <c r="AP129" s="200"/>
      <c r="AQ129" s="170">
        <f>V129</f>
        <v>3</v>
      </c>
      <c r="AR129" s="170"/>
      <c r="AS129" s="170"/>
      <c r="AT129" s="170" t="str">
        <f>Y129</f>
        <v>式</v>
      </c>
      <c r="AU129" s="170"/>
      <c r="AV129" s="209">
        <f>鋼鋁門窗五金木作系統櫃!AW41</f>
        <v>3000</v>
      </c>
      <c r="AW129" s="210"/>
      <c r="AX129" s="210"/>
      <c r="AY129" s="211"/>
      <c r="AZ129" s="200">
        <f>AQ129*AV129</f>
        <v>9000</v>
      </c>
      <c r="BA129" s="200"/>
      <c r="BB129" s="200"/>
      <c r="BC129" s="200"/>
      <c r="BD129" s="311"/>
      <c r="BE129" s="311"/>
      <c r="BF129" s="311"/>
      <c r="BG129" s="311"/>
      <c r="BH129" s="200"/>
      <c r="BI129" s="200"/>
      <c r="BJ129" s="200"/>
      <c r="BK129" s="200"/>
      <c r="BL129" s="200">
        <v>0</v>
      </c>
      <c r="BM129" s="200"/>
      <c r="BN129" s="200"/>
      <c r="BO129" s="200"/>
      <c r="BP129" s="4"/>
      <c r="BQ129" s="4"/>
      <c r="BR129" s="4"/>
      <c r="BS129" s="4"/>
      <c r="BT129" s="4"/>
      <c r="BU129" s="4"/>
      <c r="BV129" s="4"/>
    </row>
    <row r="130" spans="1:74" s="633" customFormat="1" ht="20.100000000000001" customHeight="1">
      <c r="A130" s="628">
        <v>45</v>
      </c>
      <c r="B130" s="628"/>
      <c r="C130" s="629" t="s">
        <v>2122</v>
      </c>
      <c r="D130" s="629"/>
      <c r="E130" s="629"/>
      <c r="F130" s="629"/>
      <c r="G130" s="629"/>
      <c r="H130" s="629" t="s">
        <v>2031</v>
      </c>
      <c r="I130" s="629"/>
      <c r="J130" s="629"/>
      <c r="K130" s="629"/>
      <c r="L130" s="629"/>
      <c r="M130" s="629"/>
      <c r="N130" s="629"/>
      <c r="O130" s="629"/>
      <c r="P130" s="629" t="str">
        <f>鋼鋁門窗五金木作系統櫃!W41</f>
        <v>0147-5</v>
      </c>
      <c r="Q130" s="629"/>
      <c r="R130" s="629"/>
      <c r="S130" s="629"/>
      <c r="T130" s="629"/>
      <c r="U130" s="629"/>
      <c r="V130" s="628">
        <v>1</v>
      </c>
      <c r="W130" s="628"/>
      <c r="X130" s="628"/>
      <c r="Y130" s="628" t="s">
        <v>315</v>
      </c>
      <c r="Z130" s="628"/>
      <c r="AA130" s="629">
        <v>1500</v>
      </c>
      <c r="AB130" s="629"/>
      <c r="AC130" s="629"/>
      <c r="AD130" s="629"/>
      <c r="AE130" s="629">
        <f>V130*AA130</f>
        <v>1500</v>
      </c>
      <c r="AF130" s="629"/>
      <c r="AG130" s="629"/>
      <c r="AH130" s="629"/>
      <c r="AI130" s="636" t="str">
        <f>H130</f>
        <v>木門電子鎖</v>
      </c>
      <c r="AJ130" s="636"/>
      <c r="AK130" s="636"/>
      <c r="AL130" s="636"/>
      <c r="AM130" s="636"/>
      <c r="AN130" s="636"/>
      <c r="AO130" s="636"/>
      <c r="AP130" s="636"/>
      <c r="AQ130" s="637">
        <f>V130</f>
        <v>1</v>
      </c>
      <c r="AR130" s="637"/>
      <c r="AS130" s="637"/>
      <c r="AT130" s="637" t="str">
        <f>Y130</f>
        <v>式</v>
      </c>
      <c r="AU130" s="637"/>
      <c r="AV130" s="636">
        <v>1200</v>
      </c>
      <c r="AW130" s="636"/>
      <c r="AX130" s="636"/>
      <c r="AY130" s="636"/>
      <c r="AZ130" s="636">
        <f>AQ130*AV130</f>
        <v>1200</v>
      </c>
      <c r="BA130" s="636"/>
      <c r="BB130" s="636"/>
      <c r="BC130" s="636"/>
      <c r="BD130" s="638"/>
      <c r="BE130" s="638"/>
      <c r="BF130" s="638"/>
      <c r="BG130" s="638"/>
      <c r="BH130" s="636"/>
      <c r="BI130" s="636"/>
      <c r="BJ130" s="636"/>
      <c r="BK130" s="636"/>
      <c r="BL130" s="636">
        <v>0</v>
      </c>
      <c r="BM130" s="636"/>
      <c r="BN130" s="636"/>
      <c r="BO130" s="636"/>
    </row>
    <row r="131" spans="1:74" ht="20.100000000000001" customHeight="1">
      <c r="A131" s="109">
        <v>46</v>
      </c>
      <c r="B131" s="109"/>
      <c r="C131" s="125" t="str">
        <f>鋼鋁門窗五金木作系統櫃!A42</f>
        <v>全室臥房</v>
      </c>
      <c r="D131" s="125"/>
      <c r="E131" s="125"/>
      <c r="F131" s="125"/>
      <c r="G131" s="125"/>
      <c r="H131" s="125" t="str">
        <f>鋼鋁門窗五金木作系統櫃!F42</f>
        <v>水平門把附鎖</v>
      </c>
      <c r="I131" s="125"/>
      <c r="J131" s="125"/>
      <c r="K131" s="125"/>
      <c r="L131" s="125"/>
      <c r="M131" s="125"/>
      <c r="N131" s="125"/>
      <c r="O131" s="125"/>
      <c r="P131" s="125">
        <f>鋼鋁門窗五金木作系統櫃!W42</f>
        <v>0</v>
      </c>
      <c r="Q131" s="125"/>
      <c r="R131" s="125"/>
      <c r="S131" s="125"/>
      <c r="T131" s="125"/>
      <c r="U131" s="125"/>
      <c r="V131" s="109">
        <v>6</v>
      </c>
      <c r="W131" s="109"/>
      <c r="X131" s="109"/>
      <c r="Y131" s="109" t="s">
        <v>315</v>
      </c>
      <c r="Z131" s="109"/>
      <c r="AA131" s="125">
        <f>鋼鋁門窗五金木作系統櫃!AP42</f>
        <v>600</v>
      </c>
      <c r="AB131" s="125"/>
      <c r="AC131" s="125"/>
      <c r="AD131" s="125"/>
      <c r="AE131" s="125">
        <f t="shared" si="39"/>
        <v>3600</v>
      </c>
      <c r="AF131" s="125"/>
      <c r="AG131" s="125"/>
      <c r="AH131" s="125"/>
      <c r="AI131" s="200" t="str">
        <f t="shared" si="35"/>
        <v>水平門把附鎖</v>
      </c>
      <c r="AJ131" s="200"/>
      <c r="AK131" s="200"/>
      <c r="AL131" s="200"/>
      <c r="AM131" s="200"/>
      <c r="AN131" s="200"/>
      <c r="AO131" s="200"/>
      <c r="AP131" s="200"/>
      <c r="AQ131" s="170">
        <f t="shared" si="36"/>
        <v>6</v>
      </c>
      <c r="AR131" s="170"/>
      <c r="AS131" s="170"/>
      <c r="AT131" s="170" t="str">
        <f t="shared" si="37"/>
        <v>式</v>
      </c>
      <c r="AU131" s="170"/>
      <c r="AV131" s="200">
        <f>鋼鋁門窗五金木作系統櫃!AW42</f>
        <v>500</v>
      </c>
      <c r="AW131" s="200"/>
      <c r="AX131" s="200"/>
      <c r="AY131" s="200"/>
      <c r="AZ131" s="200">
        <f t="shared" si="38"/>
        <v>3000</v>
      </c>
      <c r="BA131" s="200"/>
      <c r="BB131" s="200"/>
      <c r="BC131" s="200"/>
      <c r="BD131" s="311"/>
      <c r="BE131" s="311"/>
      <c r="BF131" s="311"/>
      <c r="BG131" s="311"/>
      <c r="BH131" s="200"/>
      <c r="BI131" s="200"/>
      <c r="BJ131" s="200"/>
      <c r="BK131" s="200"/>
      <c r="BL131" s="200">
        <v>0</v>
      </c>
      <c r="BM131" s="200"/>
      <c r="BN131" s="200"/>
      <c r="BO131" s="200"/>
      <c r="BP131" s="4"/>
      <c r="BQ131" s="4"/>
      <c r="BR131" s="4"/>
      <c r="BS131" s="4"/>
      <c r="BT131" s="4"/>
      <c r="BU131" s="4"/>
      <c r="BV131" s="4"/>
    </row>
    <row r="132" spans="1:74" ht="20.100000000000001" customHeight="1">
      <c r="A132" s="109">
        <v>47</v>
      </c>
      <c r="B132" s="109"/>
      <c r="C132" s="125" t="str">
        <f>鋼鋁門窗五金木作系統櫃!A43</f>
        <v>全室臥房</v>
      </c>
      <c r="D132" s="125"/>
      <c r="E132" s="125"/>
      <c r="F132" s="125"/>
      <c r="G132" s="125"/>
      <c r="H132" s="125" t="str">
        <f>鋼鋁門窗五金木作系統櫃!F43</f>
        <v>臥房門擋</v>
      </c>
      <c r="I132" s="125"/>
      <c r="J132" s="125"/>
      <c r="K132" s="125"/>
      <c r="L132" s="125"/>
      <c r="M132" s="125"/>
      <c r="N132" s="125"/>
      <c r="O132" s="125"/>
      <c r="P132" s="125" t="str">
        <f>鋼鋁門窗五金木作系統櫃!W43</f>
        <v>磁吸貼地</v>
      </c>
      <c r="Q132" s="125"/>
      <c r="R132" s="125"/>
      <c r="S132" s="125"/>
      <c r="T132" s="125"/>
      <c r="U132" s="125"/>
      <c r="V132" s="109">
        <v>7</v>
      </c>
      <c r="W132" s="109"/>
      <c r="X132" s="109"/>
      <c r="Y132" s="109" t="s">
        <v>315</v>
      </c>
      <c r="Z132" s="109"/>
      <c r="AA132" s="125">
        <f>鋼鋁門窗五金木作系統櫃!AP43</f>
        <v>300</v>
      </c>
      <c r="AB132" s="125"/>
      <c r="AC132" s="125"/>
      <c r="AD132" s="125"/>
      <c r="AE132" s="125">
        <f t="shared" si="39"/>
        <v>2100</v>
      </c>
      <c r="AF132" s="125"/>
      <c r="AG132" s="125"/>
      <c r="AH132" s="125"/>
      <c r="AI132" s="200" t="str">
        <f t="shared" si="35"/>
        <v>臥房門擋</v>
      </c>
      <c r="AJ132" s="200"/>
      <c r="AK132" s="200"/>
      <c r="AL132" s="200"/>
      <c r="AM132" s="200"/>
      <c r="AN132" s="200"/>
      <c r="AO132" s="200"/>
      <c r="AP132" s="200"/>
      <c r="AQ132" s="170">
        <f t="shared" si="36"/>
        <v>7</v>
      </c>
      <c r="AR132" s="170"/>
      <c r="AS132" s="170"/>
      <c r="AT132" s="170" t="str">
        <f t="shared" si="37"/>
        <v>式</v>
      </c>
      <c r="AU132" s="170"/>
      <c r="AV132" s="200">
        <f>鋼鋁門窗五金木作系統櫃!AW43</f>
        <v>250</v>
      </c>
      <c r="AW132" s="200"/>
      <c r="AX132" s="200"/>
      <c r="AY132" s="200"/>
      <c r="AZ132" s="200">
        <f t="shared" si="38"/>
        <v>1750</v>
      </c>
      <c r="BA132" s="200"/>
      <c r="BB132" s="200"/>
      <c r="BC132" s="200"/>
      <c r="BD132" s="311"/>
      <c r="BE132" s="311"/>
      <c r="BF132" s="311"/>
      <c r="BG132" s="311"/>
      <c r="BH132" s="200"/>
      <c r="BI132" s="200"/>
      <c r="BJ132" s="200"/>
      <c r="BK132" s="200"/>
      <c r="BL132" s="200">
        <v>0</v>
      </c>
      <c r="BM132" s="200"/>
      <c r="BN132" s="200"/>
      <c r="BO132" s="200"/>
      <c r="BP132" s="4"/>
      <c r="BQ132" s="4"/>
      <c r="BR132" s="4"/>
      <c r="BS132" s="4"/>
      <c r="BT132" s="4"/>
      <c r="BU132" s="4"/>
      <c r="BV132" s="4"/>
    </row>
    <row r="133" spans="1:74" ht="20.100000000000001" customHeight="1">
      <c r="A133" s="109">
        <v>48</v>
      </c>
      <c r="B133" s="109"/>
      <c r="C133" s="125" t="str">
        <f>鋼鋁門窗五金木作系統櫃!A44</f>
        <v>全室盥洗室</v>
      </c>
      <c r="D133" s="125"/>
      <c r="E133" s="125"/>
      <c r="F133" s="125"/>
      <c r="G133" s="125"/>
      <c r="H133" s="125" t="str">
        <f>鋼鋁門窗五金木作系統櫃!F44</f>
        <v>盥洗室門擋</v>
      </c>
      <c r="I133" s="125"/>
      <c r="J133" s="125"/>
      <c r="K133" s="125"/>
      <c r="L133" s="125"/>
      <c r="M133" s="125"/>
      <c r="N133" s="125"/>
      <c r="O133" s="125"/>
      <c r="P133" s="125" t="str">
        <f>鋼鋁門窗五金木作系統櫃!W44</f>
        <v>附掛衣勾</v>
      </c>
      <c r="Q133" s="125"/>
      <c r="R133" s="125"/>
      <c r="S133" s="125"/>
      <c r="T133" s="125"/>
      <c r="U133" s="125"/>
      <c r="V133" s="109">
        <v>3</v>
      </c>
      <c r="W133" s="109"/>
      <c r="X133" s="109"/>
      <c r="Y133" s="109" t="s">
        <v>315</v>
      </c>
      <c r="Z133" s="109"/>
      <c r="AA133" s="125">
        <f>鋼鋁門窗五金木作系統櫃!AP44</f>
        <v>300</v>
      </c>
      <c r="AB133" s="125"/>
      <c r="AC133" s="125"/>
      <c r="AD133" s="125"/>
      <c r="AE133" s="125">
        <f t="shared" si="39"/>
        <v>900</v>
      </c>
      <c r="AF133" s="125"/>
      <c r="AG133" s="125"/>
      <c r="AH133" s="125"/>
      <c r="AI133" s="200" t="str">
        <f t="shared" si="35"/>
        <v>盥洗室門擋</v>
      </c>
      <c r="AJ133" s="200"/>
      <c r="AK133" s="200"/>
      <c r="AL133" s="200"/>
      <c r="AM133" s="200"/>
      <c r="AN133" s="200"/>
      <c r="AO133" s="200"/>
      <c r="AP133" s="200"/>
      <c r="AQ133" s="170">
        <f t="shared" si="36"/>
        <v>3</v>
      </c>
      <c r="AR133" s="170"/>
      <c r="AS133" s="170"/>
      <c r="AT133" s="170" t="str">
        <f t="shared" si="37"/>
        <v>式</v>
      </c>
      <c r="AU133" s="170"/>
      <c r="AV133" s="200">
        <f>鋼鋁門窗五金木作系統櫃!AW44</f>
        <v>250</v>
      </c>
      <c r="AW133" s="200"/>
      <c r="AX133" s="200"/>
      <c r="AY133" s="200"/>
      <c r="AZ133" s="200">
        <f t="shared" si="38"/>
        <v>750</v>
      </c>
      <c r="BA133" s="200"/>
      <c r="BB133" s="200"/>
      <c r="BC133" s="200"/>
      <c r="BD133" s="311"/>
      <c r="BE133" s="311"/>
      <c r="BF133" s="311"/>
      <c r="BG133" s="311"/>
      <c r="BH133" s="200"/>
      <c r="BI133" s="200"/>
      <c r="BJ133" s="200"/>
      <c r="BK133" s="200"/>
      <c r="BL133" s="200">
        <v>0</v>
      </c>
      <c r="BM133" s="200"/>
      <c r="BN133" s="200"/>
      <c r="BO133" s="200"/>
      <c r="BP133" s="4"/>
      <c r="BQ133" s="4"/>
      <c r="BR133" s="4"/>
      <c r="BS133" s="4"/>
      <c r="BT133" s="4"/>
      <c r="BU133" s="4"/>
      <c r="BV133" s="4"/>
    </row>
    <row r="134" spans="1:74" ht="20.100000000000001" customHeight="1">
      <c r="A134" s="109">
        <v>49</v>
      </c>
      <c r="B134" s="109"/>
      <c r="C134" s="125" t="str">
        <f>天地壁表面材暨防水粉刷!A34</f>
        <v>全室室內</v>
      </c>
      <c r="D134" s="125"/>
      <c r="E134" s="125"/>
      <c r="F134" s="125"/>
      <c r="G134" s="125"/>
      <c r="H134" s="123" t="str">
        <f>天地壁表面材暨防水粉刷!F34</f>
        <v>實心PVC踢腳板</v>
      </c>
      <c r="I134" s="124"/>
      <c r="J134" s="124"/>
      <c r="K134" s="124"/>
      <c r="L134" s="124"/>
      <c r="M134" s="124"/>
      <c r="N134" s="124"/>
      <c r="O134" s="131"/>
      <c r="P134" s="123" t="str">
        <f>天地壁表面材暨防水粉刷!W34</f>
        <v>5295_8cm</v>
      </c>
      <c r="Q134" s="124"/>
      <c r="R134" s="124"/>
      <c r="S134" s="124"/>
      <c r="T134" s="124"/>
      <c r="U134" s="131"/>
      <c r="V134" s="109">
        <f>基本資料!AD88-24</f>
        <v>91</v>
      </c>
      <c r="W134" s="109"/>
      <c r="X134" s="109"/>
      <c r="Y134" s="109" t="s">
        <v>113</v>
      </c>
      <c r="Z134" s="109"/>
      <c r="AA134" s="125">
        <v>150</v>
      </c>
      <c r="AB134" s="125"/>
      <c r="AC134" s="125"/>
      <c r="AD134" s="125"/>
      <c r="AE134" s="125">
        <f>V134*AA134</f>
        <v>13650</v>
      </c>
      <c r="AF134" s="125"/>
      <c r="AG134" s="125"/>
      <c r="AH134" s="125"/>
      <c r="AI134" s="209" t="str">
        <f>H134</f>
        <v>實心PVC踢腳板</v>
      </c>
      <c r="AJ134" s="210"/>
      <c r="AK134" s="210"/>
      <c r="AL134" s="210"/>
      <c r="AM134" s="210"/>
      <c r="AN134" s="210"/>
      <c r="AO134" s="210"/>
      <c r="AP134" s="211"/>
      <c r="AQ134" s="170">
        <f>V134</f>
        <v>91</v>
      </c>
      <c r="AR134" s="170"/>
      <c r="AS134" s="170"/>
      <c r="AT134" s="170" t="str">
        <f>Y134</f>
        <v>m</v>
      </c>
      <c r="AU134" s="170"/>
      <c r="AV134" s="200">
        <f>天地壁表面材暨防水粉刷!BD34</f>
        <v>100</v>
      </c>
      <c r="AW134" s="200"/>
      <c r="AX134" s="200"/>
      <c r="AY134" s="200"/>
      <c r="AZ134" s="200">
        <f>AQ134*AV134</f>
        <v>9100</v>
      </c>
      <c r="BA134" s="200"/>
      <c r="BB134" s="200"/>
      <c r="BC134" s="200"/>
      <c r="BD134" s="311"/>
      <c r="BE134" s="311"/>
      <c r="BF134" s="311"/>
      <c r="BG134" s="311"/>
      <c r="BH134" s="200"/>
      <c r="BI134" s="200"/>
      <c r="BJ134" s="200"/>
      <c r="BK134" s="200"/>
      <c r="BL134" s="200">
        <v>0</v>
      </c>
      <c r="BM134" s="200"/>
      <c r="BN134" s="200"/>
      <c r="BO134" s="200"/>
      <c r="BP134" s="4"/>
      <c r="BQ134" s="4"/>
      <c r="BR134" s="4"/>
      <c r="BS134" s="4"/>
      <c r="BT134" s="4"/>
      <c r="BU134" s="4"/>
      <c r="BV134" s="4"/>
    </row>
    <row r="135" spans="1:74" ht="20.100000000000001" customHeight="1">
      <c r="A135" s="109">
        <v>50</v>
      </c>
      <c r="B135" s="109"/>
      <c r="C135" s="125"/>
      <c r="D135" s="125"/>
      <c r="E135" s="125"/>
      <c r="F135" s="125"/>
      <c r="G135" s="125"/>
      <c r="H135" s="125"/>
      <c r="I135" s="125"/>
      <c r="J135" s="125"/>
      <c r="K135" s="125"/>
      <c r="L135" s="125"/>
      <c r="M135" s="125"/>
      <c r="N135" s="125"/>
      <c r="O135" s="125"/>
      <c r="P135" s="125"/>
      <c r="Q135" s="125"/>
      <c r="R135" s="125"/>
      <c r="S135" s="125"/>
      <c r="T135" s="125"/>
      <c r="U135" s="125"/>
      <c r="V135" s="109">
        <v>0</v>
      </c>
      <c r="W135" s="109"/>
      <c r="X135" s="109"/>
      <c r="Y135" s="109" t="s">
        <v>315</v>
      </c>
      <c r="Z135" s="109"/>
      <c r="AA135" s="125">
        <v>0</v>
      </c>
      <c r="AB135" s="125"/>
      <c r="AC135" s="125"/>
      <c r="AD135" s="125"/>
      <c r="AE135" s="125">
        <f>V135*AA135</f>
        <v>0</v>
      </c>
      <c r="AF135" s="125"/>
      <c r="AG135" s="125"/>
      <c r="AH135" s="125"/>
      <c r="AI135" s="200" t="s">
        <v>2088</v>
      </c>
      <c r="AJ135" s="200"/>
      <c r="AK135" s="200"/>
      <c r="AL135" s="200"/>
      <c r="AM135" s="200"/>
      <c r="AN135" s="200"/>
      <c r="AO135" s="200"/>
      <c r="AP135" s="200"/>
      <c r="AQ135" s="170">
        <v>1</v>
      </c>
      <c r="AR135" s="170"/>
      <c r="AS135" s="170"/>
      <c r="AT135" s="170" t="str">
        <f>Y135</f>
        <v>式</v>
      </c>
      <c r="AU135" s="170"/>
      <c r="AV135" s="200">
        <v>12000</v>
      </c>
      <c r="AW135" s="200"/>
      <c r="AX135" s="200"/>
      <c r="AY135" s="200"/>
      <c r="AZ135" s="200">
        <f>AQ135*AV135</f>
        <v>12000</v>
      </c>
      <c r="BA135" s="200"/>
      <c r="BB135" s="200"/>
      <c r="BC135" s="200"/>
      <c r="BD135" s="311"/>
      <c r="BE135" s="311"/>
      <c r="BF135" s="311"/>
      <c r="BG135" s="311"/>
      <c r="BH135" s="200"/>
      <c r="BI135" s="200"/>
      <c r="BJ135" s="200"/>
      <c r="BK135" s="200"/>
      <c r="BL135" s="200">
        <v>0</v>
      </c>
      <c r="BM135" s="200"/>
      <c r="BN135" s="200"/>
      <c r="BO135" s="200"/>
      <c r="BP135" s="4"/>
      <c r="BQ135" s="4"/>
      <c r="BR135" s="4"/>
      <c r="BS135" s="4"/>
      <c r="BT135" s="4"/>
      <c r="BU135" s="4"/>
      <c r="BV135" s="4"/>
    </row>
    <row r="136" spans="1:74" s="5" customFormat="1" ht="20.100000000000001" customHeight="1">
      <c r="A136" s="117" t="s">
        <v>318</v>
      </c>
      <c r="B136" s="117"/>
      <c r="C136" s="117"/>
      <c r="D136" s="117"/>
      <c r="E136" s="328" t="str">
        <f>C85</f>
        <v>輕隔間暨木作裝潢工程</v>
      </c>
      <c r="F136" s="329"/>
      <c r="G136" s="329"/>
      <c r="H136" s="329"/>
      <c r="I136" s="329"/>
      <c r="J136" s="329"/>
      <c r="K136" s="329"/>
      <c r="L136" s="329"/>
      <c r="M136" s="329"/>
      <c r="N136" s="329"/>
      <c r="O136" s="329"/>
      <c r="P136" s="329"/>
      <c r="Q136" s="329"/>
      <c r="R136" s="329"/>
      <c r="S136" s="329"/>
      <c r="T136" s="329"/>
      <c r="U136" s="329"/>
      <c r="V136" s="330" t="s">
        <v>322</v>
      </c>
      <c r="W136" s="330"/>
      <c r="X136" s="330"/>
      <c r="Y136" s="330"/>
      <c r="Z136" s="331"/>
      <c r="AA136" s="318">
        <f>SUM(AE86:AH135)</f>
        <v>858843</v>
      </c>
      <c r="AB136" s="318"/>
      <c r="AC136" s="318"/>
      <c r="AD136" s="318"/>
      <c r="AE136" s="318"/>
      <c r="AF136" s="318"/>
      <c r="AG136" s="318"/>
      <c r="AH136" s="318"/>
      <c r="AI136" s="319" t="str">
        <f>C85</f>
        <v>輕隔間暨木作裝潢工程</v>
      </c>
      <c r="AJ136" s="320"/>
      <c r="AK136" s="320"/>
      <c r="AL136" s="320"/>
      <c r="AM136" s="320"/>
      <c r="AN136" s="320"/>
      <c r="AO136" s="320"/>
      <c r="AP136" s="320"/>
      <c r="AQ136" s="321" t="s">
        <v>323</v>
      </c>
      <c r="AR136" s="321"/>
      <c r="AS136" s="321"/>
      <c r="AT136" s="321"/>
      <c r="AU136" s="322"/>
      <c r="AV136" s="317">
        <f>SUM(AZ86:BC135)</f>
        <v>708240</v>
      </c>
      <c r="AW136" s="317"/>
      <c r="AX136" s="317"/>
      <c r="AY136" s="317"/>
      <c r="AZ136" s="317"/>
      <c r="BA136" s="317"/>
      <c r="BB136" s="317"/>
      <c r="BC136" s="317"/>
      <c r="BD136" s="323" t="s">
        <v>324</v>
      </c>
      <c r="BE136" s="323"/>
      <c r="BF136" s="323"/>
      <c r="BG136" s="323"/>
      <c r="BH136" s="323"/>
      <c r="BI136" s="323"/>
      <c r="BJ136" s="317">
        <f>SUM(BL86:BO135)</f>
        <v>16800</v>
      </c>
      <c r="BK136" s="317"/>
      <c r="BL136" s="317"/>
      <c r="BM136" s="317"/>
      <c r="BN136" s="317"/>
      <c r="BO136" s="317"/>
    </row>
    <row r="137" spans="1:74" ht="20.100000000000001" customHeight="1">
      <c r="A137" s="109" t="s">
        <v>325</v>
      </c>
      <c r="B137" s="109"/>
      <c r="C137" s="109">
        <v>1</v>
      </c>
      <c r="D137" s="109"/>
      <c r="E137" s="388" t="s">
        <v>1494</v>
      </c>
      <c r="F137" s="388"/>
      <c r="G137" s="388"/>
      <c r="H137" s="388"/>
      <c r="I137" s="388"/>
      <c r="J137" s="388"/>
      <c r="K137" s="388"/>
      <c r="L137" s="388"/>
      <c r="M137" s="388"/>
      <c r="N137" s="388"/>
      <c r="O137" s="388"/>
      <c r="P137" s="388"/>
      <c r="Q137" s="388"/>
      <c r="R137" s="388"/>
      <c r="S137" s="388"/>
      <c r="T137" s="388"/>
      <c r="U137" s="388"/>
      <c r="V137" s="388"/>
      <c r="W137" s="388"/>
      <c r="X137" s="388"/>
      <c r="Y137" s="388"/>
      <c r="Z137" s="388"/>
      <c r="AA137" s="388"/>
      <c r="AB137" s="388"/>
      <c r="AC137" s="388"/>
      <c r="AD137" s="388"/>
      <c r="AE137" s="388"/>
      <c r="AF137" s="388"/>
      <c r="AG137" s="388"/>
      <c r="AH137" s="388"/>
      <c r="AI137" s="336"/>
      <c r="AJ137" s="336"/>
      <c r="AK137" s="336"/>
      <c r="AL137" s="336"/>
      <c r="AM137" s="336"/>
      <c r="AN137" s="336"/>
      <c r="AO137" s="336"/>
      <c r="AP137" s="336"/>
      <c r="AQ137" s="336"/>
      <c r="AR137" s="336"/>
      <c r="AS137" s="336"/>
      <c r="AT137" s="336"/>
      <c r="AU137" s="336"/>
      <c r="AV137" s="336"/>
      <c r="AW137" s="336"/>
      <c r="AX137" s="336"/>
      <c r="AY137" s="336"/>
      <c r="AZ137" s="336"/>
      <c r="BA137" s="336"/>
      <c r="BB137" s="336"/>
      <c r="BC137" s="336"/>
      <c r="BD137" s="387" t="s">
        <v>326</v>
      </c>
      <c r="BE137" s="387"/>
      <c r="BF137" s="387"/>
      <c r="BG137" s="387"/>
      <c r="BH137" s="387"/>
      <c r="BI137" s="387"/>
      <c r="BJ137" s="326">
        <f>AV136-BJ136</f>
        <v>691440</v>
      </c>
      <c r="BK137" s="326"/>
      <c r="BL137" s="326"/>
      <c r="BM137" s="326"/>
      <c r="BN137" s="326"/>
      <c r="BO137" s="326"/>
      <c r="BP137" s="4"/>
      <c r="BQ137" s="4"/>
      <c r="BR137" s="6"/>
      <c r="BS137" s="6"/>
      <c r="BT137" s="6"/>
      <c r="BU137" s="6"/>
      <c r="BV137" s="6"/>
    </row>
    <row r="138" spans="1:74" ht="20.100000000000001" customHeight="1">
      <c r="A138" s="109"/>
      <c r="B138" s="109"/>
      <c r="C138" s="109">
        <v>2</v>
      </c>
      <c r="D138" s="109"/>
      <c r="E138" s="332" t="s">
        <v>1495</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4"/>
      <c r="AI138" s="209"/>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1"/>
      <c r="BP138" s="4"/>
      <c r="BQ138" s="4"/>
      <c r="BR138" s="6"/>
      <c r="BS138" s="6"/>
      <c r="BT138" s="6"/>
      <c r="BU138" s="6"/>
      <c r="BV138" s="6"/>
    </row>
    <row r="139" spans="1:74" ht="20.100000000000001" customHeight="1">
      <c r="A139" s="109"/>
      <c r="B139" s="109"/>
      <c r="C139" s="109">
        <v>3</v>
      </c>
      <c r="D139" s="109"/>
      <c r="E139" s="357" t="s">
        <v>1502</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4"/>
      <c r="AI139" s="209"/>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1"/>
      <c r="BP139" s="4"/>
      <c r="BQ139" s="4"/>
      <c r="BR139" s="6"/>
      <c r="BS139" s="6"/>
      <c r="BT139" s="6"/>
      <c r="BU139" s="6"/>
      <c r="BV139" s="6"/>
    </row>
    <row r="140" spans="1:74" ht="20.100000000000001" customHeight="1">
      <c r="A140" s="109"/>
      <c r="B140" s="109"/>
      <c r="C140" s="109">
        <v>4</v>
      </c>
      <c r="D140" s="109"/>
      <c r="E140" s="357" t="s">
        <v>1503</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4"/>
      <c r="AI140" s="209"/>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1"/>
      <c r="BP140" s="4"/>
      <c r="BQ140" s="4"/>
      <c r="BR140" s="6"/>
      <c r="BS140" s="6"/>
      <c r="BT140" s="6"/>
      <c r="BU140" s="6"/>
      <c r="BV140" s="6"/>
    </row>
    <row r="141" spans="1:74" ht="20.100000000000001" customHeight="1">
      <c r="A141" s="109"/>
      <c r="B141" s="109"/>
      <c r="C141" s="109">
        <v>5</v>
      </c>
      <c r="D141" s="109"/>
      <c r="E141" s="332" t="s">
        <v>1496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4"/>
      <c r="AI141" s="209"/>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1"/>
      <c r="BP141" s="4"/>
      <c r="BQ141" s="4"/>
      <c r="BR141" s="6"/>
      <c r="BS141" s="6"/>
      <c r="BT141" s="6"/>
      <c r="BU141" s="6"/>
      <c r="BV141" s="6"/>
    </row>
    <row r="142" spans="1:74" ht="20.100000000000001" customHeight="1">
      <c r="A142" s="109"/>
      <c r="B142" s="109"/>
      <c r="C142" s="109">
        <v>6</v>
      </c>
      <c r="D142" s="109"/>
      <c r="E142" s="357" t="s">
        <v>1504</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4"/>
      <c r="AI142" s="209"/>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1"/>
      <c r="BP142" s="4"/>
      <c r="BQ142" s="4"/>
      <c r="BR142" s="6"/>
      <c r="BS142" s="6"/>
      <c r="BT142" s="6"/>
      <c r="BU142" s="6"/>
      <c r="BV142" s="6"/>
    </row>
    <row r="143" spans="1:74" ht="20.100000000000001" customHeight="1">
      <c r="A143" s="109"/>
      <c r="B143" s="109"/>
      <c r="C143" s="109">
        <v>7</v>
      </c>
      <c r="D143" s="109"/>
      <c r="E143" s="332" t="s">
        <v>1497</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4"/>
      <c r="AI143" s="209"/>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1"/>
      <c r="BP143" s="4"/>
      <c r="BQ143" s="4"/>
      <c r="BR143" s="6"/>
      <c r="BS143" s="6"/>
      <c r="BT143" s="6"/>
      <c r="BU143" s="6"/>
      <c r="BV143" s="6"/>
    </row>
    <row r="144" spans="1:74" ht="20.100000000000001" customHeight="1">
      <c r="A144" s="109"/>
      <c r="B144" s="109"/>
      <c r="C144" s="109">
        <v>8</v>
      </c>
      <c r="D144" s="109"/>
      <c r="E144" s="332" t="s">
        <v>1498</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4"/>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4"/>
      <c r="BQ144" s="4"/>
      <c r="BR144" s="6"/>
      <c r="BS144" s="6"/>
      <c r="BT144" s="6"/>
      <c r="BU144" s="6"/>
      <c r="BV144" s="6"/>
    </row>
    <row r="145" spans="1:74" ht="20.100000000000001" customHeight="1">
      <c r="A145" s="109"/>
      <c r="B145" s="109"/>
      <c r="C145" s="109">
        <v>9</v>
      </c>
      <c r="D145" s="109"/>
      <c r="E145" s="332" t="s">
        <v>1499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4"/>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4"/>
      <c r="BQ145" s="4"/>
      <c r="BR145" s="6"/>
      <c r="BS145" s="6"/>
      <c r="BT145" s="6"/>
      <c r="BU145" s="6"/>
      <c r="BV145" s="6"/>
    </row>
    <row r="146" spans="1:74" ht="20.100000000000001" customHeight="1">
      <c r="A146" s="109"/>
      <c r="B146" s="109"/>
      <c r="C146" s="109">
        <v>10</v>
      </c>
      <c r="D146" s="109"/>
      <c r="E146" s="332" t="s">
        <v>1500</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4"/>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4"/>
      <c r="BQ146" s="4"/>
      <c r="BR146" s="6"/>
      <c r="BS146" s="6"/>
      <c r="BT146" s="6"/>
      <c r="BU146" s="6"/>
      <c r="BV146" s="6"/>
    </row>
    <row r="147" spans="1:74" ht="20.100000000000001" customHeight="1">
      <c r="A147" s="109"/>
      <c r="B147" s="109"/>
      <c r="C147" s="109">
        <v>11</v>
      </c>
      <c r="D147" s="109"/>
      <c r="E147" s="357" t="s">
        <v>1505</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4"/>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4"/>
      <c r="BQ147" s="4"/>
      <c r="BR147" s="6"/>
      <c r="BS147" s="6"/>
      <c r="BT147" s="6"/>
      <c r="BU147" s="6"/>
      <c r="BV147" s="6"/>
    </row>
    <row r="148" spans="1:74" ht="20.100000000000001" customHeight="1">
      <c r="A148" s="109"/>
      <c r="B148" s="109"/>
      <c r="C148" s="109">
        <v>12</v>
      </c>
      <c r="D148" s="109"/>
      <c r="E148" s="332" t="s">
        <v>1501</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4"/>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4"/>
      <c r="BQ148" s="4"/>
      <c r="BR148" s="6"/>
      <c r="BS148" s="6"/>
      <c r="BT148" s="6"/>
      <c r="BU148" s="6"/>
      <c r="BV148" s="6"/>
    </row>
    <row r="149" spans="1:74" ht="20.100000000000001"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4"/>
      <c r="BQ149" s="4"/>
      <c r="BR149" s="6"/>
      <c r="BS149" s="6"/>
      <c r="BT149" s="6"/>
      <c r="BU149" s="6"/>
      <c r="BV149" s="6"/>
    </row>
    <row r="150" spans="1:74" ht="20.100000000000001" customHeight="1">
      <c r="A150" s="222" t="s">
        <v>386</v>
      </c>
      <c r="B150" s="222"/>
      <c r="C150" s="127" t="s">
        <v>387</v>
      </c>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9"/>
      <c r="AI150" s="335" t="str">
        <f>C150</f>
        <v>系統櫃木作櫃暨櫃內五金工程</v>
      </c>
      <c r="AJ150" s="335"/>
      <c r="AK150" s="335"/>
      <c r="AL150" s="335"/>
      <c r="AM150" s="335"/>
      <c r="AN150" s="335"/>
      <c r="AO150" s="335"/>
      <c r="AP150" s="335"/>
      <c r="AQ150" s="335"/>
      <c r="AR150" s="335"/>
      <c r="AS150" s="335"/>
      <c r="AT150" s="335"/>
      <c r="AU150" s="335"/>
      <c r="AV150" s="200" t="s">
        <v>348</v>
      </c>
      <c r="AW150" s="200"/>
      <c r="AX150" s="200"/>
      <c r="AY150" s="200"/>
      <c r="AZ150" s="200"/>
      <c r="BA150" s="200"/>
      <c r="BB150" s="200"/>
      <c r="BC150" s="200"/>
      <c r="BD150" s="325" t="s">
        <v>313</v>
      </c>
      <c r="BE150" s="325"/>
      <c r="BF150" s="325"/>
      <c r="BG150" s="325"/>
      <c r="BH150" s="325"/>
      <c r="BI150" s="325"/>
      <c r="BJ150" s="325"/>
      <c r="BK150" s="325"/>
      <c r="BL150" s="325"/>
      <c r="BM150" s="325"/>
      <c r="BN150" s="325"/>
      <c r="BO150" s="325"/>
      <c r="BP150" s="4"/>
      <c r="BQ150" s="4"/>
      <c r="BR150" s="6"/>
      <c r="BS150" s="6"/>
      <c r="BT150" s="6"/>
      <c r="BU150" s="6"/>
      <c r="BV150" s="6"/>
    </row>
    <row r="151" spans="1:74" ht="20.100000000000001" customHeight="1">
      <c r="A151" s="109">
        <v>1</v>
      </c>
      <c r="B151" s="109"/>
      <c r="C151" s="125" t="s">
        <v>1722</v>
      </c>
      <c r="D151" s="125"/>
      <c r="E151" s="125"/>
      <c r="F151" s="125"/>
      <c r="G151" s="125"/>
      <c r="H151" s="125" t="s">
        <v>1951</v>
      </c>
      <c r="I151" s="125"/>
      <c r="J151" s="125"/>
      <c r="K151" s="125"/>
      <c r="L151" s="125"/>
      <c r="M151" s="125"/>
      <c r="N151" s="125"/>
      <c r="O151" s="125"/>
      <c r="P151" s="125" t="s">
        <v>1952</v>
      </c>
      <c r="Q151" s="125"/>
      <c r="R151" s="125"/>
      <c r="S151" s="125"/>
      <c r="T151" s="125"/>
      <c r="U151" s="125"/>
      <c r="V151" s="109">
        <v>3</v>
      </c>
      <c r="W151" s="109"/>
      <c r="X151" s="109"/>
      <c r="Y151" s="109" t="s">
        <v>365</v>
      </c>
      <c r="Z151" s="109"/>
      <c r="AA151" s="125">
        <v>5350</v>
      </c>
      <c r="AB151" s="125"/>
      <c r="AC151" s="125"/>
      <c r="AD151" s="125"/>
      <c r="AE151" s="125">
        <f t="shared" ref="AE151:AE178" si="40">V151*AA151</f>
        <v>16050</v>
      </c>
      <c r="AF151" s="125"/>
      <c r="AG151" s="125"/>
      <c r="AH151" s="125"/>
      <c r="AI151" s="200" t="str">
        <f t="shared" ref="AI151:AI178" si="41">H151</f>
        <v>D42端景鞋櫃高櫃</v>
      </c>
      <c r="AJ151" s="200"/>
      <c r="AK151" s="200"/>
      <c r="AL151" s="200"/>
      <c r="AM151" s="200"/>
      <c r="AN151" s="200"/>
      <c r="AO151" s="200"/>
      <c r="AP151" s="200"/>
      <c r="AQ151" s="170">
        <f t="shared" ref="AQ151:AQ178" si="42">V151</f>
        <v>3</v>
      </c>
      <c r="AR151" s="170"/>
      <c r="AS151" s="170"/>
      <c r="AT151" s="170" t="str">
        <f t="shared" ref="AT151:AT178" si="43">Y151</f>
        <v>尺</v>
      </c>
      <c r="AU151" s="170"/>
      <c r="AV151" s="200">
        <v>4500</v>
      </c>
      <c r="AW151" s="200"/>
      <c r="AX151" s="200"/>
      <c r="AY151" s="200"/>
      <c r="AZ151" s="200">
        <f t="shared" ref="AZ151:AZ178" si="44">AQ151*AV151</f>
        <v>13500</v>
      </c>
      <c r="BA151" s="200"/>
      <c r="BB151" s="200"/>
      <c r="BC151" s="200"/>
      <c r="BD151" s="311">
        <v>44197</v>
      </c>
      <c r="BE151" s="311"/>
      <c r="BF151" s="311"/>
      <c r="BG151" s="311"/>
      <c r="BH151" s="200" t="s">
        <v>316</v>
      </c>
      <c r="BI151" s="200"/>
      <c r="BJ151" s="200"/>
      <c r="BK151" s="200"/>
      <c r="BL151" s="200">
        <v>0</v>
      </c>
      <c r="BM151" s="200"/>
      <c r="BN151" s="200"/>
      <c r="BO151" s="200"/>
      <c r="BP151" s="4"/>
      <c r="BQ151" s="4"/>
      <c r="BR151" s="6"/>
      <c r="BS151" s="6"/>
      <c r="BT151" s="6"/>
      <c r="BU151" s="6"/>
      <c r="BV151" s="6"/>
    </row>
    <row r="152" spans="1:74" ht="20.100000000000001" customHeight="1">
      <c r="A152" s="109">
        <v>2</v>
      </c>
      <c r="B152" s="109"/>
      <c r="C152" s="125" t="s">
        <v>1723</v>
      </c>
      <c r="D152" s="125"/>
      <c r="E152" s="125"/>
      <c r="F152" s="125"/>
      <c r="G152" s="125"/>
      <c r="H152" s="125" t="s">
        <v>1951</v>
      </c>
      <c r="I152" s="125"/>
      <c r="J152" s="125"/>
      <c r="K152" s="125"/>
      <c r="L152" s="125"/>
      <c r="M152" s="125"/>
      <c r="N152" s="125"/>
      <c r="O152" s="125"/>
      <c r="P152" s="125" t="s">
        <v>1952</v>
      </c>
      <c r="Q152" s="125"/>
      <c r="R152" s="125"/>
      <c r="S152" s="125"/>
      <c r="T152" s="125"/>
      <c r="U152" s="125"/>
      <c r="V152" s="109">
        <v>6</v>
      </c>
      <c r="W152" s="109"/>
      <c r="X152" s="109"/>
      <c r="Y152" s="109" t="s">
        <v>365</v>
      </c>
      <c r="Z152" s="109"/>
      <c r="AA152" s="125">
        <v>5350</v>
      </c>
      <c r="AB152" s="125"/>
      <c r="AC152" s="125"/>
      <c r="AD152" s="125"/>
      <c r="AE152" s="125">
        <f t="shared" si="40"/>
        <v>32100</v>
      </c>
      <c r="AF152" s="125"/>
      <c r="AG152" s="125"/>
      <c r="AH152" s="125"/>
      <c r="AI152" s="200" t="str">
        <f t="shared" si="41"/>
        <v>D42端景鞋櫃高櫃</v>
      </c>
      <c r="AJ152" s="200"/>
      <c r="AK152" s="200"/>
      <c r="AL152" s="200"/>
      <c r="AM152" s="200"/>
      <c r="AN152" s="200"/>
      <c r="AO152" s="200"/>
      <c r="AP152" s="200"/>
      <c r="AQ152" s="170">
        <f t="shared" si="42"/>
        <v>6</v>
      </c>
      <c r="AR152" s="170"/>
      <c r="AS152" s="170"/>
      <c r="AT152" s="170" t="str">
        <f t="shared" si="43"/>
        <v>尺</v>
      </c>
      <c r="AU152" s="170"/>
      <c r="AV152" s="200">
        <v>4500</v>
      </c>
      <c r="AW152" s="200"/>
      <c r="AX152" s="200"/>
      <c r="AY152" s="200"/>
      <c r="AZ152" s="200">
        <f t="shared" si="44"/>
        <v>27000</v>
      </c>
      <c r="BA152" s="200"/>
      <c r="BB152" s="200"/>
      <c r="BC152" s="200"/>
      <c r="BD152" s="311"/>
      <c r="BE152" s="311"/>
      <c r="BF152" s="311"/>
      <c r="BG152" s="311"/>
      <c r="BH152" s="200"/>
      <c r="BI152" s="200"/>
      <c r="BJ152" s="200"/>
      <c r="BK152" s="200"/>
      <c r="BL152" s="200">
        <v>0</v>
      </c>
      <c r="BM152" s="200"/>
      <c r="BN152" s="200"/>
      <c r="BO152" s="200"/>
      <c r="BP152" s="4"/>
      <c r="BQ152" s="4"/>
      <c r="BR152" s="6"/>
      <c r="BS152" s="6"/>
      <c r="BT152" s="6"/>
      <c r="BU152" s="6"/>
      <c r="BV152" s="6"/>
    </row>
    <row r="153" spans="1:74" ht="20.100000000000001" customHeight="1">
      <c r="A153" s="109">
        <v>3</v>
      </c>
      <c r="B153" s="109"/>
      <c r="C153" s="125" t="s">
        <v>388</v>
      </c>
      <c r="D153" s="125"/>
      <c r="E153" s="125"/>
      <c r="F153" s="125"/>
      <c r="G153" s="125"/>
      <c r="H153" s="125" t="s">
        <v>1953</v>
      </c>
      <c r="I153" s="125"/>
      <c r="J153" s="125"/>
      <c r="K153" s="125"/>
      <c r="L153" s="125"/>
      <c r="M153" s="125"/>
      <c r="N153" s="125"/>
      <c r="O153" s="125"/>
      <c r="P153" s="125" t="str">
        <f>(VLOOKUP(C153,鋼鋁門窗五金木作系統櫃!$A$49:$AH$58,24,0))&amp;(VLOOKUP(C153,鋼鋁門窗五金木作系統櫃!$A$49:$AH$58,30,0))</f>
        <v/>
      </c>
      <c r="Q153" s="125"/>
      <c r="R153" s="125"/>
      <c r="S153" s="125"/>
      <c r="T153" s="125"/>
      <c r="U153" s="125"/>
      <c r="V153" s="109">
        <v>2.5</v>
      </c>
      <c r="W153" s="109"/>
      <c r="X153" s="109"/>
      <c r="Y153" s="109" t="s">
        <v>365</v>
      </c>
      <c r="Z153" s="109"/>
      <c r="AA153" s="125">
        <v>6500</v>
      </c>
      <c r="AB153" s="125"/>
      <c r="AC153" s="125"/>
      <c r="AD153" s="125"/>
      <c r="AE153" s="125">
        <f t="shared" si="40"/>
        <v>16250</v>
      </c>
      <c r="AF153" s="125"/>
      <c r="AG153" s="125"/>
      <c r="AH153" s="125"/>
      <c r="AI153" s="200" t="str">
        <f t="shared" si="41"/>
        <v>D67設備+消毒高櫃</v>
      </c>
      <c r="AJ153" s="200"/>
      <c r="AK153" s="200"/>
      <c r="AL153" s="200"/>
      <c r="AM153" s="200"/>
      <c r="AN153" s="200"/>
      <c r="AO153" s="200"/>
      <c r="AP153" s="200"/>
      <c r="AQ153" s="170">
        <f t="shared" si="42"/>
        <v>2.5</v>
      </c>
      <c r="AR153" s="170"/>
      <c r="AS153" s="170"/>
      <c r="AT153" s="170" t="str">
        <f t="shared" si="43"/>
        <v>尺</v>
      </c>
      <c r="AU153" s="170"/>
      <c r="AV153" s="200">
        <v>5500</v>
      </c>
      <c r="AW153" s="200"/>
      <c r="AX153" s="200"/>
      <c r="AY153" s="200"/>
      <c r="AZ153" s="200">
        <f t="shared" si="44"/>
        <v>13750</v>
      </c>
      <c r="BA153" s="200"/>
      <c r="BB153" s="200"/>
      <c r="BC153" s="200"/>
      <c r="BD153" s="311"/>
      <c r="BE153" s="311"/>
      <c r="BF153" s="311"/>
      <c r="BG153" s="311"/>
      <c r="BH153" s="200"/>
      <c r="BI153" s="200"/>
      <c r="BJ153" s="200"/>
      <c r="BK153" s="200"/>
      <c r="BL153" s="200">
        <v>0</v>
      </c>
      <c r="BM153" s="200"/>
      <c r="BN153" s="200"/>
      <c r="BO153" s="200"/>
      <c r="BP153" s="4"/>
      <c r="BQ153" s="4"/>
      <c r="BR153" s="6"/>
      <c r="BS153" s="6"/>
      <c r="BT153" s="6"/>
      <c r="BU153" s="6"/>
      <c r="BV153" s="6"/>
    </row>
    <row r="154" spans="1:74" ht="20.100000000000001" customHeight="1">
      <c r="A154" s="109">
        <v>4</v>
      </c>
      <c r="B154" s="109"/>
      <c r="C154" s="125" t="s">
        <v>388</v>
      </c>
      <c r="D154" s="125"/>
      <c r="E154" s="125"/>
      <c r="F154" s="125"/>
      <c r="G154" s="125"/>
      <c r="H154" s="125" t="s">
        <v>389</v>
      </c>
      <c r="I154" s="125"/>
      <c r="J154" s="125"/>
      <c r="K154" s="125"/>
      <c r="L154" s="125"/>
      <c r="M154" s="125"/>
      <c r="N154" s="125"/>
      <c r="O154" s="125"/>
      <c r="P154" s="125" t="str">
        <f>(VLOOKUP(C154,鋼鋁門窗五金木作系統櫃!$A$49:$AH$58,24,0))&amp;(VLOOKUP(C154,鋼鋁門窗五金木作系統櫃!$A$49:$AH$58,30,0))</f>
        <v/>
      </c>
      <c r="Q154" s="125"/>
      <c r="R154" s="125"/>
      <c r="S154" s="125"/>
      <c r="T154" s="125"/>
      <c r="U154" s="125"/>
      <c r="V154" s="109">
        <v>9</v>
      </c>
      <c r="W154" s="109"/>
      <c r="X154" s="109"/>
      <c r="Y154" s="109" t="s">
        <v>365</v>
      </c>
      <c r="Z154" s="109"/>
      <c r="AA154" s="125">
        <v>3600</v>
      </c>
      <c r="AB154" s="125"/>
      <c r="AC154" s="125"/>
      <c r="AD154" s="125"/>
      <c r="AE154" s="125">
        <f t="shared" si="40"/>
        <v>32400</v>
      </c>
      <c r="AF154" s="125"/>
      <c r="AG154" s="125"/>
      <c r="AH154" s="125"/>
      <c r="AI154" s="200" t="str">
        <f t="shared" si="41"/>
        <v>D48視聽矮櫃</v>
      </c>
      <c r="AJ154" s="200"/>
      <c r="AK154" s="200"/>
      <c r="AL154" s="200"/>
      <c r="AM154" s="200"/>
      <c r="AN154" s="200"/>
      <c r="AO154" s="200"/>
      <c r="AP154" s="200"/>
      <c r="AQ154" s="170">
        <f t="shared" si="42"/>
        <v>9</v>
      </c>
      <c r="AR154" s="170"/>
      <c r="AS154" s="170"/>
      <c r="AT154" s="170" t="str">
        <f t="shared" si="43"/>
        <v>尺</v>
      </c>
      <c r="AU154" s="170"/>
      <c r="AV154" s="200">
        <v>3000</v>
      </c>
      <c r="AW154" s="200"/>
      <c r="AX154" s="200"/>
      <c r="AY154" s="200"/>
      <c r="AZ154" s="200">
        <f t="shared" si="44"/>
        <v>27000</v>
      </c>
      <c r="BA154" s="200"/>
      <c r="BB154" s="200"/>
      <c r="BC154" s="200"/>
      <c r="BD154" s="311"/>
      <c r="BE154" s="311"/>
      <c r="BF154" s="311"/>
      <c r="BG154" s="311"/>
      <c r="BH154" s="200"/>
      <c r="BI154" s="200"/>
      <c r="BJ154" s="200"/>
      <c r="BK154" s="200"/>
      <c r="BL154" s="200">
        <v>0</v>
      </c>
      <c r="BM154" s="200"/>
      <c r="BN154" s="200"/>
      <c r="BO154" s="200"/>
      <c r="BP154" s="4"/>
      <c r="BQ154" s="4"/>
      <c r="BR154" s="6"/>
      <c r="BS154" s="6"/>
      <c r="BT154" s="6"/>
      <c r="BU154" s="6"/>
      <c r="BV154" s="6"/>
    </row>
    <row r="155" spans="1:74" ht="20.100000000000001" customHeight="1">
      <c r="A155" s="109">
        <v>5</v>
      </c>
      <c r="B155" s="109"/>
      <c r="C155" s="125" t="s">
        <v>562</v>
      </c>
      <c r="D155" s="125"/>
      <c r="E155" s="125"/>
      <c r="F155" s="125"/>
      <c r="G155" s="125"/>
      <c r="H155" s="125" t="s">
        <v>1954</v>
      </c>
      <c r="I155" s="125"/>
      <c r="J155" s="125"/>
      <c r="K155" s="125"/>
      <c r="L155" s="125"/>
      <c r="M155" s="125"/>
      <c r="N155" s="125"/>
      <c r="O155" s="125"/>
      <c r="P155" s="125" t="str">
        <f>(VLOOKUP(C156,鋼鋁門窗五金木作系統櫃!$A$49:$AH$58,24,0))&amp;(VLOOKUP(C156,鋼鋁門窗五金木作系統櫃!$A$49:$AH$58,30,0))</f>
        <v/>
      </c>
      <c r="Q155" s="125"/>
      <c r="R155" s="125"/>
      <c r="S155" s="125"/>
      <c r="T155" s="125"/>
      <c r="U155" s="125"/>
      <c r="V155" s="109">
        <v>14</v>
      </c>
      <c r="W155" s="109"/>
      <c r="X155" s="109"/>
      <c r="Y155" s="109" t="s">
        <v>390</v>
      </c>
      <c r="Z155" s="109"/>
      <c r="AA155" s="125">
        <v>1400</v>
      </c>
      <c r="AB155" s="125"/>
      <c r="AC155" s="125"/>
      <c r="AD155" s="125"/>
      <c r="AE155" s="125">
        <f t="shared" si="40"/>
        <v>19600</v>
      </c>
      <c r="AF155" s="125"/>
      <c r="AG155" s="125"/>
      <c r="AH155" s="125"/>
      <c r="AI155" s="200" t="str">
        <f t="shared" si="41"/>
        <v>角鋼貨架面板</v>
      </c>
      <c r="AJ155" s="200"/>
      <c r="AK155" s="200"/>
      <c r="AL155" s="200"/>
      <c r="AM155" s="200"/>
      <c r="AN155" s="200"/>
      <c r="AO155" s="200"/>
      <c r="AP155" s="200"/>
      <c r="AQ155" s="170">
        <f t="shared" si="42"/>
        <v>14</v>
      </c>
      <c r="AR155" s="170"/>
      <c r="AS155" s="170"/>
      <c r="AT155" s="170" t="str">
        <f t="shared" si="43"/>
        <v>片</v>
      </c>
      <c r="AU155" s="170"/>
      <c r="AV155" s="200">
        <v>1200</v>
      </c>
      <c r="AW155" s="200"/>
      <c r="AX155" s="200"/>
      <c r="AY155" s="200"/>
      <c r="AZ155" s="200">
        <f t="shared" si="44"/>
        <v>16800</v>
      </c>
      <c r="BA155" s="200"/>
      <c r="BB155" s="200"/>
      <c r="BC155" s="200"/>
      <c r="BD155" s="311"/>
      <c r="BE155" s="311"/>
      <c r="BF155" s="311"/>
      <c r="BG155" s="311"/>
      <c r="BH155" s="200"/>
      <c r="BI155" s="200"/>
      <c r="BJ155" s="200"/>
      <c r="BK155" s="200"/>
      <c r="BL155" s="200">
        <v>0</v>
      </c>
      <c r="BM155" s="200"/>
      <c r="BN155" s="200"/>
      <c r="BO155" s="200"/>
      <c r="BP155" s="4"/>
      <c r="BQ155" s="4"/>
      <c r="BR155" s="6"/>
      <c r="BS155" s="6"/>
      <c r="BT155" s="6"/>
      <c r="BU155" s="6"/>
      <c r="BV155" s="6"/>
    </row>
    <row r="156" spans="1:74" ht="20.100000000000001" customHeight="1">
      <c r="A156" s="109">
        <v>6</v>
      </c>
      <c r="B156" s="109"/>
      <c r="C156" s="125" t="s">
        <v>388</v>
      </c>
      <c r="D156" s="125"/>
      <c r="E156" s="125"/>
      <c r="F156" s="125"/>
      <c r="G156" s="125"/>
      <c r="H156" s="125" t="s">
        <v>1955</v>
      </c>
      <c r="I156" s="125"/>
      <c r="J156" s="125"/>
      <c r="K156" s="125"/>
      <c r="L156" s="125"/>
      <c r="M156" s="125"/>
      <c r="N156" s="125"/>
      <c r="O156" s="125"/>
      <c r="P156" s="125" t="str">
        <f>(VLOOKUP(C156,鋼鋁門窗五金木作系統櫃!$A$49:$AH$58,24,0))&amp;(VLOOKUP(C156,鋼鋁門窗五金木作系統櫃!$A$49:$AH$58,30,0))</f>
        <v/>
      </c>
      <c r="Q156" s="125"/>
      <c r="R156" s="125"/>
      <c r="S156" s="125"/>
      <c r="T156" s="125"/>
      <c r="U156" s="125"/>
      <c r="V156" s="109">
        <v>2</v>
      </c>
      <c r="W156" s="109"/>
      <c r="X156" s="109"/>
      <c r="Y156" s="109" t="s">
        <v>390</v>
      </c>
      <c r="Z156" s="109"/>
      <c r="AA156" s="125">
        <v>3500</v>
      </c>
      <c r="AB156" s="125"/>
      <c r="AC156" s="125"/>
      <c r="AD156" s="125"/>
      <c r="AE156" s="125">
        <f t="shared" si="40"/>
        <v>7000</v>
      </c>
      <c r="AF156" s="125"/>
      <c r="AG156" s="125"/>
      <c r="AH156" s="125"/>
      <c r="AI156" s="200" t="str">
        <f t="shared" si="41"/>
        <v>沙發背壁龕檯面</v>
      </c>
      <c r="AJ156" s="200"/>
      <c r="AK156" s="200"/>
      <c r="AL156" s="200"/>
      <c r="AM156" s="200"/>
      <c r="AN156" s="200"/>
      <c r="AO156" s="200"/>
      <c r="AP156" s="200"/>
      <c r="AQ156" s="170">
        <f t="shared" si="42"/>
        <v>2</v>
      </c>
      <c r="AR156" s="170"/>
      <c r="AS156" s="170"/>
      <c r="AT156" s="170" t="str">
        <f t="shared" si="43"/>
        <v>片</v>
      </c>
      <c r="AU156" s="170"/>
      <c r="AV156" s="200">
        <v>3000</v>
      </c>
      <c r="AW156" s="200"/>
      <c r="AX156" s="200"/>
      <c r="AY156" s="200"/>
      <c r="AZ156" s="200">
        <f t="shared" si="44"/>
        <v>6000</v>
      </c>
      <c r="BA156" s="200"/>
      <c r="BB156" s="200"/>
      <c r="BC156" s="200"/>
      <c r="BD156" s="311"/>
      <c r="BE156" s="311"/>
      <c r="BF156" s="311"/>
      <c r="BG156" s="311"/>
      <c r="BH156" s="200"/>
      <c r="BI156" s="200"/>
      <c r="BJ156" s="200"/>
      <c r="BK156" s="200"/>
      <c r="BL156" s="200">
        <v>0</v>
      </c>
      <c r="BM156" s="200"/>
      <c r="BN156" s="200"/>
      <c r="BO156" s="200"/>
      <c r="BP156" s="4"/>
      <c r="BQ156" s="4"/>
      <c r="BR156" s="6"/>
      <c r="BS156" s="6"/>
      <c r="BT156" s="6"/>
      <c r="BU156" s="6"/>
      <c r="BV156" s="6"/>
    </row>
    <row r="157" spans="1:74" ht="20.100000000000001" customHeight="1">
      <c r="A157" s="109">
        <v>7</v>
      </c>
      <c r="B157" s="109"/>
      <c r="C157" s="125" t="s">
        <v>561</v>
      </c>
      <c r="D157" s="125"/>
      <c r="E157" s="125"/>
      <c r="F157" s="125"/>
      <c r="G157" s="125"/>
      <c r="H157" s="125" t="s">
        <v>1956</v>
      </c>
      <c r="I157" s="125"/>
      <c r="J157" s="125"/>
      <c r="K157" s="125"/>
      <c r="L157" s="125"/>
      <c r="M157" s="125"/>
      <c r="N157" s="125"/>
      <c r="O157" s="125"/>
      <c r="P157" s="125" t="s">
        <v>1957</v>
      </c>
      <c r="Q157" s="125"/>
      <c r="R157" s="125"/>
      <c r="S157" s="125"/>
      <c r="T157" s="125"/>
      <c r="U157" s="125"/>
      <c r="V157" s="109">
        <v>9.5</v>
      </c>
      <c r="W157" s="109"/>
      <c r="X157" s="109"/>
      <c r="Y157" s="109" t="s">
        <v>365</v>
      </c>
      <c r="Z157" s="109"/>
      <c r="AA157" s="125">
        <v>5500</v>
      </c>
      <c r="AB157" s="125"/>
      <c r="AC157" s="125"/>
      <c r="AD157" s="125"/>
      <c r="AE157" s="125">
        <f t="shared" si="40"/>
        <v>52250</v>
      </c>
      <c r="AF157" s="125"/>
      <c r="AG157" s="125"/>
      <c r="AH157" s="125"/>
      <c r="AI157" s="200" t="str">
        <f t="shared" si="41"/>
        <v>D34展示書櫃高櫃</v>
      </c>
      <c r="AJ157" s="200"/>
      <c r="AK157" s="200"/>
      <c r="AL157" s="200"/>
      <c r="AM157" s="200"/>
      <c r="AN157" s="200"/>
      <c r="AO157" s="200"/>
      <c r="AP157" s="200"/>
      <c r="AQ157" s="170">
        <f t="shared" si="42"/>
        <v>9.5</v>
      </c>
      <c r="AR157" s="170"/>
      <c r="AS157" s="170"/>
      <c r="AT157" s="170" t="str">
        <f t="shared" si="43"/>
        <v>尺</v>
      </c>
      <c r="AU157" s="170"/>
      <c r="AV157" s="200">
        <v>4650</v>
      </c>
      <c r="AW157" s="200"/>
      <c r="AX157" s="200"/>
      <c r="AY157" s="200"/>
      <c r="AZ157" s="200">
        <f t="shared" si="44"/>
        <v>44175</v>
      </c>
      <c r="BA157" s="200"/>
      <c r="BB157" s="200"/>
      <c r="BC157" s="200"/>
      <c r="BD157" s="311"/>
      <c r="BE157" s="311"/>
      <c r="BF157" s="311"/>
      <c r="BG157" s="311"/>
      <c r="BH157" s="200"/>
      <c r="BI157" s="200"/>
      <c r="BJ157" s="200"/>
      <c r="BK157" s="200"/>
      <c r="BL157" s="200">
        <v>0</v>
      </c>
      <c r="BM157" s="200"/>
      <c r="BN157" s="200"/>
      <c r="BO157" s="200"/>
      <c r="BP157" s="4"/>
      <c r="BQ157" s="4"/>
      <c r="BR157" s="6"/>
      <c r="BS157" s="6"/>
      <c r="BT157" s="6"/>
      <c r="BU157" s="6"/>
      <c r="BV157" s="6"/>
    </row>
    <row r="158" spans="1:74" ht="20.100000000000001" customHeight="1">
      <c r="A158" s="109">
        <v>8</v>
      </c>
      <c r="B158" s="109"/>
      <c r="C158" s="125" t="s">
        <v>561</v>
      </c>
      <c r="D158" s="125"/>
      <c r="E158" s="125"/>
      <c r="F158" s="125"/>
      <c r="G158" s="125"/>
      <c r="H158" s="125" t="s">
        <v>1958</v>
      </c>
      <c r="I158" s="125"/>
      <c r="J158" s="125"/>
      <c r="K158" s="125"/>
      <c r="L158" s="125"/>
      <c r="M158" s="125"/>
      <c r="N158" s="125"/>
      <c r="O158" s="125"/>
      <c r="P158" s="125" t="str">
        <f>(VLOOKUP(C158,鋼鋁門窗五金木作系統櫃!$A$49:$AH$58,24,0))&amp;(VLOOKUP(C158,鋼鋁門窗五金木作系統櫃!$A$49:$AH$58,30,0))</f>
        <v/>
      </c>
      <c r="Q158" s="125"/>
      <c r="R158" s="125"/>
      <c r="S158" s="125"/>
      <c r="T158" s="125"/>
      <c r="U158" s="125"/>
      <c r="V158" s="109">
        <v>2</v>
      </c>
      <c r="W158" s="109"/>
      <c r="X158" s="109"/>
      <c r="Y158" s="109" t="s">
        <v>365</v>
      </c>
      <c r="Z158" s="109"/>
      <c r="AA158" s="125">
        <v>6000</v>
      </c>
      <c r="AB158" s="125"/>
      <c r="AC158" s="125"/>
      <c r="AD158" s="125"/>
      <c r="AE158" s="125">
        <f t="shared" si="40"/>
        <v>12000</v>
      </c>
      <c r="AF158" s="125"/>
      <c r="AG158" s="125"/>
      <c r="AH158" s="125"/>
      <c r="AI158" s="200" t="str">
        <f t="shared" si="41"/>
        <v>D42盥洗室外懸空高櫃</v>
      </c>
      <c r="AJ158" s="200"/>
      <c r="AK158" s="200"/>
      <c r="AL158" s="200"/>
      <c r="AM158" s="200"/>
      <c r="AN158" s="200"/>
      <c r="AO158" s="200"/>
      <c r="AP158" s="200"/>
      <c r="AQ158" s="170">
        <f t="shared" si="42"/>
        <v>2</v>
      </c>
      <c r="AR158" s="170"/>
      <c r="AS158" s="170"/>
      <c r="AT158" s="170" t="str">
        <f t="shared" si="43"/>
        <v>尺</v>
      </c>
      <c r="AU158" s="170"/>
      <c r="AV158" s="200">
        <v>5200</v>
      </c>
      <c r="AW158" s="200"/>
      <c r="AX158" s="200"/>
      <c r="AY158" s="200"/>
      <c r="AZ158" s="200">
        <f t="shared" si="44"/>
        <v>10400</v>
      </c>
      <c r="BA158" s="200"/>
      <c r="BB158" s="200"/>
      <c r="BC158" s="200"/>
      <c r="BD158" s="311"/>
      <c r="BE158" s="311"/>
      <c r="BF158" s="311"/>
      <c r="BG158" s="311"/>
      <c r="BH158" s="200"/>
      <c r="BI158" s="200"/>
      <c r="BJ158" s="200"/>
      <c r="BK158" s="200"/>
      <c r="BL158" s="200">
        <v>0</v>
      </c>
      <c r="BM158" s="200"/>
      <c r="BN158" s="200"/>
      <c r="BO158" s="200"/>
      <c r="BP158" s="4"/>
      <c r="BQ158" s="4"/>
      <c r="BR158" s="6"/>
      <c r="BS158" s="6"/>
      <c r="BT158" s="6"/>
      <c r="BU158" s="6"/>
      <c r="BV158" s="6"/>
    </row>
    <row r="159" spans="1:74" ht="20.100000000000001" customHeight="1">
      <c r="A159" s="109">
        <v>9</v>
      </c>
      <c r="B159" s="109"/>
      <c r="C159" s="125" t="s">
        <v>563</v>
      </c>
      <c r="D159" s="125"/>
      <c r="E159" s="125"/>
      <c r="F159" s="125"/>
      <c r="G159" s="125"/>
      <c r="H159" s="125" t="s">
        <v>1959</v>
      </c>
      <c r="I159" s="125"/>
      <c r="J159" s="125"/>
      <c r="K159" s="125"/>
      <c r="L159" s="125"/>
      <c r="M159" s="125"/>
      <c r="N159" s="125"/>
      <c r="O159" s="125"/>
      <c r="P159" s="125" t="s">
        <v>1957</v>
      </c>
      <c r="Q159" s="125"/>
      <c r="R159" s="125"/>
      <c r="S159" s="125"/>
      <c r="T159" s="125"/>
      <c r="U159" s="125"/>
      <c r="V159" s="109">
        <v>16</v>
      </c>
      <c r="W159" s="109"/>
      <c r="X159" s="109"/>
      <c r="Y159" s="109" t="s">
        <v>365</v>
      </c>
      <c r="Z159" s="109"/>
      <c r="AA159" s="125">
        <v>3800</v>
      </c>
      <c r="AB159" s="125"/>
      <c r="AC159" s="125"/>
      <c r="AD159" s="125"/>
      <c r="AE159" s="125">
        <f t="shared" si="40"/>
        <v>60800</v>
      </c>
      <c r="AF159" s="125"/>
      <c r="AG159" s="125"/>
      <c r="AH159" s="125"/>
      <c r="AI159" s="200" t="str">
        <f t="shared" si="41"/>
        <v>D30懸吊櫃</v>
      </c>
      <c r="AJ159" s="200"/>
      <c r="AK159" s="200"/>
      <c r="AL159" s="200"/>
      <c r="AM159" s="200"/>
      <c r="AN159" s="200"/>
      <c r="AO159" s="200"/>
      <c r="AP159" s="200"/>
      <c r="AQ159" s="170">
        <f t="shared" si="42"/>
        <v>16</v>
      </c>
      <c r="AR159" s="170"/>
      <c r="AS159" s="170"/>
      <c r="AT159" s="170" t="str">
        <f t="shared" si="43"/>
        <v>尺</v>
      </c>
      <c r="AU159" s="170"/>
      <c r="AV159" s="200">
        <v>3200</v>
      </c>
      <c r="AW159" s="200"/>
      <c r="AX159" s="200"/>
      <c r="AY159" s="200"/>
      <c r="AZ159" s="200">
        <f t="shared" si="44"/>
        <v>51200</v>
      </c>
      <c r="BA159" s="200"/>
      <c r="BB159" s="200"/>
      <c r="BC159" s="200"/>
      <c r="BD159" s="311"/>
      <c r="BE159" s="311"/>
      <c r="BF159" s="311"/>
      <c r="BG159" s="311"/>
      <c r="BH159" s="200"/>
      <c r="BI159" s="200"/>
      <c r="BJ159" s="200"/>
      <c r="BK159" s="200"/>
      <c r="BL159" s="200">
        <v>0</v>
      </c>
      <c r="BM159" s="200"/>
      <c r="BN159" s="200"/>
      <c r="BO159" s="200"/>
      <c r="BP159" s="4"/>
      <c r="BQ159" s="4"/>
      <c r="BR159" s="6"/>
      <c r="BS159" s="6"/>
      <c r="BT159" s="6"/>
      <c r="BU159" s="6"/>
      <c r="BV159" s="6"/>
    </row>
    <row r="160" spans="1:74" ht="20.100000000000001" customHeight="1">
      <c r="A160" s="109">
        <v>10</v>
      </c>
      <c r="B160" s="109"/>
      <c r="C160" s="125" t="s">
        <v>391</v>
      </c>
      <c r="D160" s="125"/>
      <c r="E160" s="125"/>
      <c r="F160" s="125"/>
      <c r="G160" s="125"/>
      <c r="H160" s="125" t="s">
        <v>1960</v>
      </c>
      <c r="I160" s="125"/>
      <c r="J160" s="125"/>
      <c r="K160" s="125"/>
      <c r="L160" s="125"/>
      <c r="M160" s="125"/>
      <c r="N160" s="125"/>
      <c r="O160" s="125"/>
      <c r="P160" s="125" t="s">
        <v>1957</v>
      </c>
      <c r="Q160" s="125"/>
      <c r="R160" s="125"/>
      <c r="S160" s="125"/>
      <c r="T160" s="125"/>
      <c r="U160" s="125"/>
      <c r="V160" s="109">
        <v>5.5</v>
      </c>
      <c r="W160" s="109"/>
      <c r="X160" s="109"/>
      <c r="Y160" s="109" t="s">
        <v>365</v>
      </c>
      <c r="Z160" s="109"/>
      <c r="AA160" s="125">
        <v>5500</v>
      </c>
      <c r="AB160" s="125"/>
      <c r="AC160" s="125"/>
      <c r="AD160" s="125"/>
      <c r="AE160" s="125">
        <f t="shared" si="40"/>
        <v>30250</v>
      </c>
      <c r="AF160" s="125"/>
      <c r="AG160" s="125"/>
      <c r="AH160" s="125"/>
      <c r="AI160" s="200" t="str">
        <f t="shared" si="41"/>
        <v>D30展示書櫃高櫃</v>
      </c>
      <c r="AJ160" s="200"/>
      <c r="AK160" s="200"/>
      <c r="AL160" s="200"/>
      <c r="AM160" s="200"/>
      <c r="AN160" s="200"/>
      <c r="AO160" s="200"/>
      <c r="AP160" s="200"/>
      <c r="AQ160" s="170">
        <f t="shared" si="42"/>
        <v>5.5</v>
      </c>
      <c r="AR160" s="170"/>
      <c r="AS160" s="170"/>
      <c r="AT160" s="170" t="str">
        <f t="shared" si="43"/>
        <v>尺</v>
      </c>
      <c r="AU160" s="170"/>
      <c r="AV160" s="200">
        <v>4650</v>
      </c>
      <c r="AW160" s="200"/>
      <c r="AX160" s="200"/>
      <c r="AY160" s="200"/>
      <c r="AZ160" s="200">
        <f t="shared" si="44"/>
        <v>25575</v>
      </c>
      <c r="BA160" s="200"/>
      <c r="BB160" s="200"/>
      <c r="BC160" s="200"/>
      <c r="BD160" s="311"/>
      <c r="BE160" s="311"/>
      <c r="BF160" s="311"/>
      <c r="BG160" s="311"/>
      <c r="BH160" s="200"/>
      <c r="BI160" s="200"/>
      <c r="BJ160" s="200"/>
      <c r="BK160" s="200"/>
      <c r="BL160" s="200">
        <v>0</v>
      </c>
      <c r="BM160" s="200"/>
      <c r="BN160" s="200"/>
      <c r="BO160" s="200"/>
      <c r="BP160" s="4"/>
      <c r="BQ160" s="4"/>
      <c r="BR160" s="6"/>
      <c r="BS160" s="6"/>
      <c r="BT160" s="6"/>
      <c r="BU160" s="6"/>
      <c r="BV160" s="6"/>
    </row>
    <row r="161" spans="1:74" ht="20.100000000000001" customHeight="1">
      <c r="A161" s="109">
        <v>11</v>
      </c>
      <c r="B161" s="109"/>
      <c r="C161" s="125" t="s">
        <v>391</v>
      </c>
      <c r="D161" s="125"/>
      <c r="E161" s="125"/>
      <c r="F161" s="125"/>
      <c r="G161" s="125"/>
      <c r="H161" s="125" t="s">
        <v>393</v>
      </c>
      <c r="I161" s="125"/>
      <c r="J161" s="125"/>
      <c r="K161" s="125"/>
      <c r="L161" s="125"/>
      <c r="M161" s="125"/>
      <c r="N161" s="125"/>
      <c r="O161" s="125"/>
      <c r="P161" s="125" t="s">
        <v>1972</v>
      </c>
      <c r="Q161" s="125"/>
      <c r="R161" s="125"/>
      <c r="S161" s="125"/>
      <c r="T161" s="125"/>
      <c r="U161" s="125"/>
      <c r="V161" s="109">
        <v>6</v>
      </c>
      <c r="W161" s="109"/>
      <c r="X161" s="109"/>
      <c r="Y161" s="109" t="s">
        <v>365</v>
      </c>
      <c r="Z161" s="109"/>
      <c r="AA161" s="125">
        <v>1300</v>
      </c>
      <c r="AB161" s="125"/>
      <c r="AC161" s="125"/>
      <c r="AD161" s="125"/>
      <c r="AE161" s="125">
        <f t="shared" si="40"/>
        <v>7800</v>
      </c>
      <c r="AF161" s="125"/>
      <c r="AG161" s="125"/>
      <c r="AH161" s="125"/>
      <c r="AI161" s="200" t="str">
        <f t="shared" si="41"/>
        <v>25㎜書桌D60檯面</v>
      </c>
      <c r="AJ161" s="200"/>
      <c r="AK161" s="200"/>
      <c r="AL161" s="200"/>
      <c r="AM161" s="200"/>
      <c r="AN161" s="200"/>
      <c r="AO161" s="200"/>
      <c r="AP161" s="200"/>
      <c r="AQ161" s="170">
        <f t="shared" si="42"/>
        <v>6</v>
      </c>
      <c r="AR161" s="170"/>
      <c r="AS161" s="170"/>
      <c r="AT161" s="170" t="str">
        <f t="shared" si="43"/>
        <v>尺</v>
      </c>
      <c r="AU161" s="170"/>
      <c r="AV161" s="200">
        <v>1100</v>
      </c>
      <c r="AW161" s="200"/>
      <c r="AX161" s="200"/>
      <c r="AY161" s="200"/>
      <c r="AZ161" s="200">
        <f t="shared" si="44"/>
        <v>6600</v>
      </c>
      <c r="BA161" s="200"/>
      <c r="BB161" s="200"/>
      <c r="BC161" s="200"/>
      <c r="BD161" s="311"/>
      <c r="BE161" s="311"/>
      <c r="BF161" s="311"/>
      <c r="BG161" s="311"/>
      <c r="BH161" s="200"/>
      <c r="BI161" s="200"/>
      <c r="BJ161" s="200"/>
      <c r="BK161" s="200"/>
      <c r="BL161" s="200">
        <v>0</v>
      </c>
      <c r="BM161" s="200"/>
      <c r="BN161" s="200"/>
      <c r="BO161" s="200"/>
      <c r="BP161" s="4"/>
      <c r="BQ161" s="4"/>
      <c r="BR161" s="6"/>
      <c r="BS161" s="6"/>
      <c r="BT161" s="6"/>
      <c r="BU161" s="6"/>
      <c r="BV161" s="6"/>
    </row>
    <row r="162" spans="1:74" ht="20.100000000000001" customHeight="1">
      <c r="A162" s="109">
        <v>12</v>
      </c>
      <c r="B162" s="109"/>
      <c r="C162" s="125" t="s">
        <v>391</v>
      </c>
      <c r="D162" s="125"/>
      <c r="E162" s="125"/>
      <c r="F162" s="125"/>
      <c r="G162" s="125"/>
      <c r="H162" s="125" t="s">
        <v>1961</v>
      </c>
      <c r="I162" s="125"/>
      <c r="J162" s="125"/>
      <c r="K162" s="125"/>
      <c r="L162" s="125"/>
      <c r="M162" s="125"/>
      <c r="N162" s="125"/>
      <c r="O162" s="125"/>
      <c r="P162" s="125"/>
      <c r="Q162" s="125"/>
      <c r="R162" s="125"/>
      <c r="S162" s="125"/>
      <c r="T162" s="125"/>
      <c r="U162" s="125"/>
      <c r="V162" s="109">
        <v>2.5</v>
      </c>
      <c r="W162" s="109"/>
      <c r="X162" s="109"/>
      <c r="Y162" s="109" t="s">
        <v>365</v>
      </c>
      <c r="Z162" s="109"/>
      <c r="AA162" s="125">
        <v>3200</v>
      </c>
      <c r="AB162" s="125"/>
      <c r="AC162" s="125"/>
      <c r="AD162" s="125"/>
      <c r="AE162" s="125">
        <f t="shared" si="40"/>
        <v>8000</v>
      </c>
      <c r="AF162" s="125"/>
      <c r="AG162" s="125"/>
      <c r="AH162" s="125"/>
      <c r="AI162" s="200" t="str">
        <f t="shared" si="41"/>
        <v>D25梳妝櫃</v>
      </c>
      <c r="AJ162" s="200"/>
      <c r="AK162" s="200"/>
      <c r="AL162" s="200"/>
      <c r="AM162" s="200"/>
      <c r="AN162" s="200"/>
      <c r="AO162" s="200"/>
      <c r="AP162" s="200"/>
      <c r="AQ162" s="170">
        <f t="shared" si="42"/>
        <v>2.5</v>
      </c>
      <c r="AR162" s="170"/>
      <c r="AS162" s="170"/>
      <c r="AT162" s="170" t="str">
        <f t="shared" si="43"/>
        <v>尺</v>
      </c>
      <c r="AU162" s="170"/>
      <c r="AV162" s="200">
        <v>2700</v>
      </c>
      <c r="AW162" s="200"/>
      <c r="AX162" s="200"/>
      <c r="AY162" s="200"/>
      <c r="AZ162" s="200">
        <f t="shared" si="44"/>
        <v>6750</v>
      </c>
      <c r="BA162" s="200"/>
      <c r="BB162" s="200"/>
      <c r="BC162" s="200"/>
      <c r="BD162" s="311"/>
      <c r="BE162" s="311"/>
      <c r="BF162" s="311"/>
      <c r="BG162" s="311"/>
      <c r="BH162" s="200"/>
      <c r="BI162" s="200"/>
      <c r="BJ162" s="200"/>
      <c r="BK162" s="200"/>
      <c r="BL162" s="200">
        <v>0</v>
      </c>
      <c r="BM162" s="200"/>
      <c r="BN162" s="200"/>
      <c r="BO162" s="200"/>
      <c r="BP162" s="4"/>
      <c r="BQ162" s="4"/>
      <c r="BR162" s="6"/>
      <c r="BS162" s="6"/>
      <c r="BT162" s="6"/>
      <c r="BU162" s="6"/>
      <c r="BV162" s="6"/>
    </row>
    <row r="163" spans="1:74" ht="20.100000000000001" customHeight="1">
      <c r="A163" s="109">
        <v>13</v>
      </c>
      <c r="B163" s="109"/>
      <c r="C163" s="125" t="s">
        <v>391</v>
      </c>
      <c r="D163" s="125"/>
      <c r="E163" s="125"/>
      <c r="F163" s="125"/>
      <c r="G163" s="125"/>
      <c r="H163" s="125" t="s">
        <v>1962</v>
      </c>
      <c r="I163" s="125"/>
      <c r="J163" s="125"/>
      <c r="K163" s="125"/>
      <c r="L163" s="125"/>
      <c r="M163" s="125"/>
      <c r="N163" s="125"/>
      <c r="O163" s="125"/>
      <c r="P163" s="125"/>
      <c r="Q163" s="125"/>
      <c r="R163" s="125"/>
      <c r="S163" s="125"/>
      <c r="T163" s="125"/>
      <c r="U163" s="125"/>
      <c r="V163" s="109">
        <v>8</v>
      </c>
      <c r="W163" s="109"/>
      <c r="X163" s="109"/>
      <c r="Y163" s="109" t="s">
        <v>365</v>
      </c>
      <c r="Z163" s="109"/>
      <c r="AA163" s="125">
        <v>3000</v>
      </c>
      <c r="AB163" s="125"/>
      <c r="AC163" s="125"/>
      <c r="AD163" s="125"/>
      <c r="AE163" s="125">
        <f t="shared" si="40"/>
        <v>24000</v>
      </c>
      <c r="AF163" s="125"/>
      <c r="AG163" s="125"/>
      <c r="AH163" s="125"/>
      <c r="AI163" s="200" t="str">
        <f t="shared" si="41"/>
        <v>D25床背收納櫃</v>
      </c>
      <c r="AJ163" s="200"/>
      <c r="AK163" s="200"/>
      <c r="AL163" s="200"/>
      <c r="AM163" s="200"/>
      <c r="AN163" s="200"/>
      <c r="AO163" s="200"/>
      <c r="AP163" s="200"/>
      <c r="AQ163" s="170">
        <f t="shared" si="42"/>
        <v>8</v>
      </c>
      <c r="AR163" s="170"/>
      <c r="AS163" s="170"/>
      <c r="AT163" s="170" t="str">
        <f t="shared" si="43"/>
        <v>尺</v>
      </c>
      <c r="AU163" s="170"/>
      <c r="AV163" s="200">
        <v>2500</v>
      </c>
      <c r="AW163" s="200"/>
      <c r="AX163" s="200"/>
      <c r="AY163" s="200"/>
      <c r="AZ163" s="200">
        <f t="shared" si="44"/>
        <v>20000</v>
      </c>
      <c r="BA163" s="200"/>
      <c r="BB163" s="200"/>
      <c r="BC163" s="200"/>
      <c r="BD163" s="311"/>
      <c r="BE163" s="311"/>
      <c r="BF163" s="311"/>
      <c r="BG163" s="311"/>
      <c r="BH163" s="200"/>
      <c r="BI163" s="200"/>
      <c r="BJ163" s="200"/>
      <c r="BK163" s="200"/>
      <c r="BL163" s="200">
        <v>0</v>
      </c>
      <c r="BM163" s="200"/>
      <c r="BN163" s="200"/>
      <c r="BO163" s="200"/>
      <c r="BP163" s="4"/>
      <c r="BQ163" s="4"/>
      <c r="BR163" s="6"/>
      <c r="BS163" s="6"/>
      <c r="BT163" s="6"/>
      <c r="BU163" s="6"/>
      <c r="BV163" s="6"/>
    </row>
    <row r="164" spans="1:74" ht="20.100000000000001" customHeight="1">
      <c r="A164" s="109">
        <v>14</v>
      </c>
      <c r="B164" s="109"/>
      <c r="C164" s="125" t="s">
        <v>391</v>
      </c>
      <c r="D164" s="125"/>
      <c r="E164" s="125"/>
      <c r="F164" s="125"/>
      <c r="G164" s="125"/>
      <c r="H164" s="125" t="s">
        <v>1963</v>
      </c>
      <c r="I164" s="125"/>
      <c r="J164" s="125"/>
      <c r="K164" s="125"/>
      <c r="L164" s="125"/>
      <c r="M164" s="125"/>
      <c r="N164" s="125"/>
      <c r="O164" s="125"/>
      <c r="P164" s="125" t="s">
        <v>1964</v>
      </c>
      <c r="Q164" s="125"/>
      <c r="R164" s="125"/>
      <c r="S164" s="125"/>
      <c r="T164" s="125"/>
      <c r="U164" s="125"/>
      <c r="V164" s="109">
        <v>1</v>
      </c>
      <c r="W164" s="109"/>
      <c r="X164" s="109"/>
      <c r="Y164" s="109" t="s">
        <v>383</v>
      </c>
      <c r="Z164" s="109"/>
      <c r="AA164" s="125">
        <v>7000</v>
      </c>
      <c r="AB164" s="125"/>
      <c r="AC164" s="125"/>
      <c r="AD164" s="125"/>
      <c r="AE164" s="125">
        <f t="shared" si="40"/>
        <v>7000</v>
      </c>
      <c r="AF164" s="125"/>
      <c r="AG164" s="125"/>
      <c r="AH164" s="125"/>
      <c r="AI164" s="200" t="str">
        <f t="shared" si="41"/>
        <v>D25開放櫃</v>
      </c>
      <c r="AJ164" s="200"/>
      <c r="AK164" s="200"/>
      <c r="AL164" s="200"/>
      <c r="AM164" s="200"/>
      <c r="AN164" s="200"/>
      <c r="AO164" s="200"/>
      <c r="AP164" s="200"/>
      <c r="AQ164" s="170">
        <f t="shared" si="42"/>
        <v>1</v>
      </c>
      <c r="AR164" s="170"/>
      <c r="AS164" s="170"/>
      <c r="AT164" s="170" t="str">
        <f t="shared" si="43"/>
        <v>組</v>
      </c>
      <c r="AU164" s="170"/>
      <c r="AV164" s="200">
        <v>6000</v>
      </c>
      <c r="AW164" s="200"/>
      <c r="AX164" s="200"/>
      <c r="AY164" s="200"/>
      <c r="AZ164" s="200">
        <f t="shared" si="44"/>
        <v>6000</v>
      </c>
      <c r="BA164" s="200"/>
      <c r="BB164" s="200"/>
      <c r="BC164" s="200"/>
      <c r="BD164" s="311"/>
      <c r="BE164" s="311"/>
      <c r="BF164" s="311"/>
      <c r="BG164" s="311"/>
      <c r="BH164" s="200"/>
      <c r="BI164" s="200"/>
      <c r="BJ164" s="200"/>
      <c r="BK164" s="200"/>
      <c r="BL164" s="200">
        <v>0</v>
      </c>
      <c r="BM164" s="200"/>
      <c r="BN164" s="200"/>
      <c r="BO164" s="200"/>
      <c r="BP164" s="4"/>
      <c r="BQ164" s="4"/>
      <c r="BR164" s="6"/>
      <c r="BS164" s="6"/>
      <c r="BT164" s="6"/>
      <c r="BU164" s="6"/>
      <c r="BV164" s="6"/>
    </row>
    <row r="165" spans="1:74" ht="20.100000000000001" customHeight="1">
      <c r="A165" s="109">
        <v>15</v>
      </c>
      <c r="B165" s="109"/>
      <c r="C165" s="125" t="s">
        <v>391</v>
      </c>
      <c r="D165" s="125"/>
      <c r="E165" s="125"/>
      <c r="F165" s="125"/>
      <c r="G165" s="125"/>
      <c r="H165" s="125" t="s">
        <v>1968</v>
      </c>
      <c r="I165" s="125"/>
      <c r="J165" s="125"/>
      <c r="K165" s="125"/>
      <c r="L165" s="125"/>
      <c r="M165" s="125"/>
      <c r="N165" s="125"/>
      <c r="O165" s="125"/>
      <c r="P165" s="125" t="s">
        <v>1969</v>
      </c>
      <c r="Q165" s="125"/>
      <c r="R165" s="125"/>
      <c r="S165" s="125"/>
      <c r="T165" s="125"/>
      <c r="U165" s="125"/>
      <c r="V165" s="109">
        <v>2.5</v>
      </c>
      <c r="W165" s="109"/>
      <c r="X165" s="109"/>
      <c r="Y165" s="109" t="s">
        <v>365</v>
      </c>
      <c r="Z165" s="109"/>
      <c r="AA165" s="125">
        <v>3500</v>
      </c>
      <c r="AB165" s="125"/>
      <c r="AC165" s="125"/>
      <c r="AD165" s="125"/>
      <c r="AE165" s="125">
        <f t="shared" si="40"/>
        <v>8750</v>
      </c>
      <c r="AF165" s="125"/>
      <c r="AG165" s="125"/>
      <c r="AH165" s="125"/>
      <c r="AI165" s="200" t="str">
        <f t="shared" si="41"/>
        <v>D48梳妝檯櫃</v>
      </c>
      <c r="AJ165" s="200"/>
      <c r="AK165" s="200"/>
      <c r="AL165" s="200"/>
      <c r="AM165" s="200"/>
      <c r="AN165" s="200"/>
      <c r="AO165" s="200"/>
      <c r="AP165" s="200"/>
      <c r="AQ165" s="170">
        <f t="shared" si="42"/>
        <v>2.5</v>
      </c>
      <c r="AR165" s="170"/>
      <c r="AS165" s="170"/>
      <c r="AT165" s="170" t="str">
        <f t="shared" si="43"/>
        <v>尺</v>
      </c>
      <c r="AU165" s="170"/>
      <c r="AV165" s="200">
        <v>3000</v>
      </c>
      <c r="AW165" s="200"/>
      <c r="AX165" s="200"/>
      <c r="AY165" s="200"/>
      <c r="AZ165" s="200">
        <f t="shared" si="44"/>
        <v>7500</v>
      </c>
      <c r="BA165" s="200"/>
      <c r="BB165" s="200"/>
      <c r="BC165" s="200"/>
      <c r="BD165" s="311"/>
      <c r="BE165" s="311"/>
      <c r="BF165" s="311"/>
      <c r="BG165" s="311"/>
      <c r="BH165" s="200"/>
      <c r="BI165" s="200"/>
      <c r="BJ165" s="200"/>
      <c r="BK165" s="200"/>
      <c r="BL165" s="200">
        <v>0</v>
      </c>
      <c r="BM165" s="200"/>
      <c r="BN165" s="200"/>
      <c r="BO165" s="200"/>
      <c r="BP165" s="4"/>
      <c r="BQ165" s="4"/>
      <c r="BR165" s="6"/>
      <c r="BS165" s="6"/>
      <c r="BT165" s="6"/>
      <c r="BU165" s="6"/>
      <c r="BV165" s="6"/>
    </row>
    <row r="166" spans="1:74" ht="20.100000000000001" customHeight="1">
      <c r="A166" s="109">
        <v>16</v>
      </c>
      <c r="B166" s="109"/>
      <c r="C166" s="125" t="s">
        <v>391</v>
      </c>
      <c r="D166" s="125"/>
      <c r="E166" s="125"/>
      <c r="F166" s="125"/>
      <c r="G166" s="125"/>
      <c r="H166" s="125" t="s">
        <v>1970</v>
      </c>
      <c r="I166" s="125"/>
      <c r="J166" s="125"/>
      <c r="K166" s="125"/>
      <c r="L166" s="125"/>
      <c r="M166" s="125"/>
      <c r="N166" s="125"/>
      <c r="O166" s="125"/>
      <c r="P166" s="125" t="s">
        <v>1969</v>
      </c>
      <c r="Q166" s="125"/>
      <c r="R166" s="125"/>
      <c r="S166" s="125"/>
      <c r="T166" s="125"/>
      <c r="U166" s="125"/>
      <c r="V166" s="109">
        <v>1.5</v>
      </c>
      <c r="W166" s="109"/>
      <c r="X166" s="109"/>
      <c r="Y166" s="109" t="s">
        <v>365</v>
      </c>
      <c r="Z166" s="109"/>
      <c r="AA166" s="125">
        <v>3300</v>
      </c>
      <c r="AB166" s="125"/>
      <c r="AC166" s="125"/>
      <c r="AD166" s="125"/>
      <c r="AE166" s="125">
        <f t="shared" si="40"/>
        <v>4950</v>
      </c>
      <c r="AF166" s="125"/>
      <c r="AG166" s="125"/>
      <c r="AH166" s="125"/>
      <c r="AI166" s="200" t="str">
        <f t="shared" si="41"/>
        <v>D48床側抽屜櫃</v>
      </c>
      <c r="AJ166" s="200"/>
      <c r="AK166" s="200"/>
      <c r="AL166" s="200"/>
      <c r="AM166" s="200"/>
      <c r="AN166" s="200"/>
      <c r="AO166" s="200"/>
      <c r="AP166" s="200"/>
      <c r="AQ166" s="170">
        <f t="shared" si="42"/>
        <v>1.5</v>
      </c>
      <c r="AR166" s="170"/>
      <c r="AS166" s="170"/>
      <c r="AT166" s="170" t="str">
        <f t="shared" si="43"/>
        <v>尺</v>
      </c>
      <c r="AU166" s="170"/>
      <c r="AV166" s="200">
        <v>2900</v>
      </c>
      <c r="AW166" s="200"/>
      <c r="AX166" s="200"/>
      <c r="AY166" s="200"/>
      <c r="AZ166" s="200">
        <f t="shared" si="44"/>
        <v>4350</v>
      </c>
      <c r="BA166" s="200"/>
      <c r="BB166" s="200"/>
      <c r="BC166" s="200"/>
      <c r="BD166" s="311"/>
      <c r="BE166" s="311"/>
      <c r="BF166" s="311"/>
      <c r="BG166" s="311"/>
      <c r="BH166" s="200"/>
      <c r="BI166" s="200"/>
      <c r="BJ166" s="200"/>
      <c r="BK166" s="200"/>
      <c r="BL166" s="200">
        <v>0</v>
      </c>
      <c r="BM166" s="200"/>
      <c r="BN166" s="200"/>
      <c r="BO166" s="200"/>
      <c r="BP166" s="4"/>
      <c r="BQ166" s="4"/>
      <c r="BR166" s="6"/>
      <c r="BS166" s="6"/>
      <c r="BT166" s="6"/>
      <c r="BU166" s="6"/>
      <c r="BV166" s="6"/>
    </row>
    <row r="167" spans="1:74" ht="20.100000000000001" customHeight="1">
      <c r="A167" s="109">
        <v>17</v>
      </c>
      <c r="B167" s="109"/>
      <c r="C167" s="125" t="s">
        <v>391</v>
      </c>
      <c r="D167" s="125"/>
      <c r="E167" s="125"/>
      <c r="F167" s="125"/>
      <c r="G167" s="125"/>
      <c r="H167" s="125" t="s">
        <v>1965</v>
      </c>
      <c r="I167" s="125"/>
      <c r="J167" s="125"/>
      <c r="K167" s="125"/>
      <c r="L167" s="125"/>
      <c r="M167" s="125"/>
      <c r="N167" s="125"/>
      <c r="O167" s="125"/>
      <c r="P167" s="125"/>
      <c r="Q167" s="125"/>
      <c r="R167" s="125"/>
      <c r="S167" s="125"/>
      <c r="T167" s="125"/>
      <c r="U167" s="125"/>
      <c r="V167" s="109">
        <v>3.5</v>
      </c>
      <c r="W167" s="109"/>
      <c r="X167" s="109"/>
      <c r="Y167" s="109" t="s">
        <v>365</v>
      </c>
      <c r="Z167" s="109"/>
      <c r="AA167" s="125">
        <v>5100</v>
      </c>
      <c r="AB167" s="125"/>
      <c r="AC167" s="125"/>
      <c r="AD167" s="125"/>
      <c r="AE167" s="125">
        <f t="shared" si="40"/>
        <v>17850</v>
      </c>
      <c r="AF167" s="125"/>
      <c r="AG167" s="125"/>
      <c r="AH167" s="125"/>
      <c r="AI167" s="200" t="str">
        <f t="shared" si="41"/>
        <v>D44房門後收納高櫃</v>
      </c>
      <c r="AJ167" s="200"/>
      <c r="AK167" s="200"/>
      <c r="AL167" s="200"/>
      <c r="AM167" s="200"/>
      <c r="AN167" s="200"/>
      <c r="AO167" s="200"/>
      <c r="AP167" s="200"/>
      <c r="AQ167" s="170">
        <f t="shared" si="42"/>
        <v>3.5</v>
      </c>
      <c r="AR167" s="170"/>
      <c r="AS167" s="170"/>
      <c r="AT167" s="170" t="str">
        <f t="shared" si="43"/>
        <v>尺</v>
      </c>
      <c r="AU167" s="170"/>
      <c r="AV167" s="200">
        <v>4200</v>
      </c>
      <c r="AW167" s="200"/>
      <c r="AX167" s="200"/>
      <c r="AY167" s="200"/>
      <c r="AZ167" s="200">
        <f t="shared" si="44"/>
        <v>14700</v>
      </c>
      <c r="BA167" s="200"/>
      <c r="BB167" s="200"/>
      <c r="BC167" s="200"/>
      <c r="BD167" s="311"/>
      <c r="BE167" s="311"/>
      <c r="BF167" s="311"/>
      <c r="BG167" s="311"/>
      <c r="BH167" s="200"/>
      <c r="BI167" s="200"/>
      <c r="BJ167" s="200"/>
      <c r="BK167" s="200"/>
      <c r="BL167" s="200">
        <v>0</v>
      </c>
      <c r="BM167" s="200"/>
      <c r="BN167" s="200"/>
      <c r="BO167" s="200"/>
      <c r="BP167" s="4"/>
      <c r="BQ167" s="4"/>
      <c r="BR167" s="6"/>
      <c r="BS167" s="6"/>
      <c r="BT167" s="6"/>
      <c r="BU167" s="6"/>
      <c r="BV167" s="6"/>
    </row>
    <row r="168" spans="1:74" ht="20.100000000000001" customHeight="1">
      <c r="A168" s="109">
        <v>18</v>
      </c>
      <c r="B168" s="109"/>
      <c r="C168" s="125" t="s">
        <v>570</v>
      </c>
      <c r="D168" s="125"/>
      <c r="E168" s="125"/>
      <c r="F168" s="125"/>
      <c r="G168" s="125"/>
      <c r="H168" s="125" t="s">
        <v>1966</v>
      </c>
      <c r="I168" s="125"/>
      <c r="J168" s="125"/>
      <c r="K168" s="125"/>
      <c r="L168" s="125"/>
      <c r="M168" s="125"/>
      <c r="N168" s="125"/>
      <c r="O168" s="125"/>
      <c r="P168" s="125"/>
      <c r="Q168" s="125"/>
      <c r="R168" s="125"/>
      <c r="S168" s="125"/>
      <c r="T168" s="125"/>
      <c r="U168" s="125"/>
      <c r="V168" s="109">
        <v>8</v>
      </c>
      <c r="W168" s="109"/>
      <c r="X168" s="109"/>
      <c r="Y168" s="109" t="s">
        <v>365</v>
      </c>
      <c r="Z168" s="109"/>
      <c r="AA168" s="125">
        <v>7500</v>
      </c>
      <c r="AB168" s="125"/>
      <c r="AC168" s="125"/>
      <c r="AD168" s="125"/>
      <c r="AE168" s="125">
        <f t="shared" si="40"/>
        <v>60000</v>
      </c>
      <c r="AF168" s="125"/>
      <c r="AG168" s="125"/>
      <c r="AH168" s="125"/>
      <c r="AI168" s="200" t="str">
        <f t="shared" si="41"/>
        <v>D20床背櫃含CNC面板</v>
      </c>
      <c r="AJ168" s="200"/>
      <c r="AK168" s="200"/>
      <c r="AL168" s="200"/>
      <c r="AM168" s="200"/>
      <c r="AN168" s="200"/>
      <c r="AO168" s="200"/>
      <c r="AP168" s="200"/>
      <c r="AQ168" s="170">
        <f t="shared" si="42"/>
        <v>8</v>
      </c>
      <c r="AR168" s="170"/>
      <c r="AS168" s="170"/>
      <c r="AT168" s="170" t="str">
        <f t="shared" si="43"/>
        <v>尺</v>
      </c>
      <c r="AU168" s="170"/>
      <c r="AV168" s="200">
        <v>6200</v>
      </c>
      <c r="AW168" s="200"/>
      <c r="AX168" s="200"/>
      <c r="AY168" s="200"/>
      <c r="AZ168" s="200">
        <f t="shared" si="44"/>
        <v>49600</v>
      </c>
      <c r="BA168" s="200"/>
      <c r="BB168" s="200"/>
      <c r="BC168" s="200"/>
      <c r="BD168" s="311"/>
      <c r="BE168" s="311"/>
      <c r="BF168" s="311"/>
      <c r="BG168" s="311"/>
      <c r="BH168" s="200"/>
      <c r="BI168" s="200"/>
      <c r="BJ168" s="200"/>
      <c r="BK168" s="200"/>
      <c r="BL168" s="200">
        <v>0</v>
      </c>
      <c r="BM168" s="200"/>
      <c r="BN168" s="200"/>
      <c r="BO168" s="200"/>
      <c r="BP168" s="4"/>
      <c r="BQ168" s="4"/>
      <c r="BR168" s="6"/>
      <c r="BS168" s="6"/>
      <c r="BT168" s="6"/>
      <c r="BU168" s="6"/>
      <c r="BV168" s="6"/>
    </row>
    <row r="169" spans="1:74" ht="20.100000000000001" customHeight="1">
      <c r="A169" s="109">
        <v>19</v>
      </c>
      <c r="B169" s="109"/>
      <c r="C169" s="125" t="s">
        <v>570</v>
      </c>
      <c r="D169" s="125"/>
      <c r="E169" s="125"/>
      <c r="F169" s="125"/>
      <c r="G169" s="125"/>
      <c r="H169" s="125" t="s">
        <v>1960</v>
      </c>
      <c r="I169" s="125"/>
      <c r="J169" s="125"/>
      <c r="K169" s="125"/>
      <c r="L169" s="125"/>
      <c r="M169" s="125"/>
      <c r="N169" s="125"/>
      <c r="O169" s="125"/>
      <c r="P169" s="125" t="s">
        <v>1957</v>
      </c>
      <c r="Q169" s="125"/>
      <c r="R169" s="125"/>
      <c r="S169" s="125"/>
      <c r="T169" s="125"/>
      <c r="U169" s="125"/>
      <c r="V169" s="109">
        <v>3.5</v>
      </c>
      <c r="W169" s="109"/>
      <c r="X169" s="109"/>
      <c r="Y169" s="109" t="s">
        <v>365</v>
      </c>
      <c r="Z169" s="109"/>
      <c r="AA169" s="125">
        <v>5500</v>
      </c>
      <c r="AB169" s="125"/>
      <c r="AC169" s="125"/>
      <c r="AD169" s="125"/>
      <c r="AE169" s="125">
        <f t="shared" si="40"/>
        <v>19250</v>
      </c>
      <c r="AF169" s="125"/>
      <c r="AG169" s="125"/>
      <c r="AH169" s="125"/>
      <c r="AI169" s="200" t="str">
        <f t="shared" si="41"/>
        <v>D30展示書櫃高櫃</v>
      </c>
      <c r="AJ169" s="200"/>
      <c r="AK169" s="200"/>
      <c r="AL169" s="200"/>
      <c r="AM169" s="200"/>
      <c r="AN169" s="200"/>
      <c r="AO169" s="200"/>
      <c r="AP169" s="200"/>
      <c r="AQ169" s="170">
        <f t="shared" si="42"/>
        <v>3.5</v>
      </c>
      <c r="AR169" s="170"/>
      <c r="AS169" s="170"/>
      <c r="AT169" s="170" t="str">
        <f t="shared" si="43"/>
        <v>尺</v>
      </c>
      <c r="AU169" s="170"/>
      <c r="AV169" s="200">
        <v>4650</v>
      </c>
      <c r="AW169" s="200"/>
      <c r="AX169" s="200"/>
      <c r="AY169" s="200"/>
      <c r="AZ169" s="200">
        <f t="shared" si="44"/>
        <v>16275</v>
      </c>
      <c r="BA169" s="200"/>
      <c r="BB169" s="200"/>
      <c r="BC169" s="200"/>
      <c r="BD169" s="311"/>
      <c r="BE169" s="311"/>
      <c r="BF169" s="311"/>
      <c r="BG169" s="311"/>
      <c r="BH169" s="200"/>
      <c r="BI169" s="200"/>
      <c r="BJ169" s="200"/>
      <c r="BK169" s="200"/>
      <c r="BL169" s="200">
        <v>0</v>
      </c>
      <c r="BM169" s="200"/>
      <c r="BN169" s="200"/>
      <c r="BO169" s="200"/>
      <c r="BP169" s="4"/>
      <c r="BQ169" s="4"/>
      <c r="BR169" s="6"/>
      <c r="BS169" s="6"/>
      <c r="BT169" s="6"/>
      <c r="BU169" s="6"/>
      <c r="BV169" s="6"/>
    </row>
    <row r="170" spans="1:74" ht="20.100000000000001" customHeight="1">
      <c r="A170" s="109">
        <v>20</v>
      </c>
      <c r="B170" s="109"/>
      <c r="C170" s="125" t="s">
        <v>570</v>
      </c>
      <c r="D170" s="125"/>
      <c r="E170" s="125"/>
      <c r="F170" s="125"/>
      <c r="G170" s="125"/>
      <c r="H170" s="125" t="s">
        <v>1967</v>
      </c>
      <c r="I170" s="125"/>
      <c r="J170" s="125"/>
      <c r="K170" s="125"/>
      <c r="L170" s="125"/>
      <c r="M170" s="125"/>
      <c r="N170" s="125"/>
      <c r="O170" s="125"/>
      <c r="P170" s="125" t="s">
        <v>1957</v>
      </c>
      <c r="Q170" s="125"/>
      <c r="R170" s="125"/>
      <c r="S170" s="125"/>
      <c r="T170" s="125"/>
      <c r="U170" s="125"/>
      <c r="V170" s="109">
        <v>5</v>
      </c>
      <c r="W170" s="109"/>
      <c r="X170" s="109"/>
      <c r="Y170" s="109" t="s">
        <v>365</v>
      </c>
      <c r="Z170" s="109"/>
      <c r="AA170" s="125">
        <v>5500</v>
      </c>
      <c r="AB170" s="125"/>
      <c r="AC170" s="125"/>
      <c r="AD170" s="125"/>
      <c r="AE170" s="125">
        <f t="shared" si="40"/>
        <v>27500</v>
      </c>
      <c r="AF170" s="125"/>
      <c r="AG170" s="125"/>
      <c r="AH170" s="125"/>
      <c r="AI170" s="200" t="str">
        <f t="shared" si="41"/>
        <v>D28展示書櫃高櫃</v>
      </c>
      <c r="AJ170" s="200"/>
      <c r="AK170" s="200"/>
      <c r="AL170" s="200"/>
      <c r="AM170" s="200"/>
      <c r="AN170" s="200"/>
      <c r="AO170" s="200"/>
      <c r="AP170" s="200"/>
      <c r="AQ170" s="170">
        <f t="shared" si="42"/>
        <v>5</v>
      </c>
      <c r="AR170" s="170"/>
      <c r="AS170" s="170"/>
      <c r="AT170" s="170" t="str">
        <f t="shared" si="43"/>
        <v>尺</v>
      </c>
      <c r="AU170" s="170"/>
      <c r="AV170" s="200">
        <v>4650</v>
      </c>
      <c r="AW170" s="200"/>
      <c r="AX170" s="200"/>
      <c r="AY170" s="200"/>
      <c r="AZ170" s="200">
        <f t="shared" si="44"/>
        <v>23250</v>
      </c>
      <c r="BA170" s="200"/>
      <c r="BB170" s="200"/>
      <c r="BC170" s="200"/>
      <c r="BD170" s="311"/>
      <c r="BE170" s="311"/>
      <c r="BF170" s="311"/>
      <c r="BG170" s="311"/>
      <c r="BH170" s="200"/>
      <c r="BI170" s="200"/>
      <c r="BJ170" s="200"/>
      <c r="BK170" s="200"/>
      <c r="BL170" s="200">
        <v>0</v>
      </c>
      <c r="BM170" s="200"/>
      <c r="BN170" s="200"/>
      <c r="BO170" s="200"/>
      <c r="BP170" s="4"/>
      <c r="BQ170" s="4"/>
      <c r="BR170" s="6"/>
      <c r="BS170" s="6"/>
      <c r="BT170" s="6"/>
      <c r="BU170" s="6"/>
      <c r="BV170" s="6"/>
    </row>
    <row r="171" spans="1:74" ht="20.100000000000001" customHeight="1">
      <c r="A171" s="109">
        <v>21</v>
      </c>
      <c r="B171" s="109"/>
      <c r="C171" s="125" t="s">
        <v>570</v>
      </c>
      <c r="D171" s="125"/>
      <c r="E171" s="125"/>
      <c r="F171" s="125"/>
      <c r="G171" s="125"/>
      <c r="H171" s="125" t="s">
        <v>1971</v>
      </c>
      <c r="I171" s="125"/>
      <c r="J171" s="125"/>
      <c r="K171" s="125"/>
      <c r="L171" s="125"/>
      <c r="M171" s="125"/>
      <c r="N171" s="125"/>
      <c r="O171" s="125"/>
      <c r="P171" s="125" t="s">
        <v>1972</v>
      </c>
      <c r="Q171" s="125"/>
      <c r="R171" s="125"/>
      <c r="S171" s="125"/>
      <c r="T171" s="125"/>
      <c r="U171" s="125"/>
      <c r="V171" s="109">
        <v>5</v>
      </c>
      <c r="W171" s="109"/>
      <c r="X171" s="109"/>
      <c r="Y171" s="109" t="s">
        <v>365</v>
      </c>
      <c r="Z171" s="109"/>
      <c r="AA171" s="125">
        <v>1450</v>
      </c>
      <c r="AB171" s="125"/>
      <c r="AC171" s="125"/>
      <c r="AD171" s="125"/>
      <c r="AE171" s="125">
        <f t="shared" si="40"/>
        <v>7250</v>
      </c>
      <c r="AF171" s="125"/>
      <c r="AG171" s="125"/>
      <c r="AH171" s="125"/>
      <c r="AI171" s="200" t="str">
        <f t="shared" si="41"/>
        <v>25㎜書桌D70檯面</v>
      </c>
      <c r="AJ171" s="200"/>
      <c r="AK171" s="200"/>
      <c r="AL171" s="200"/>
      <c r="AM171" s="200"/>
      <c r="AN171" s="200"/>
      <c r="AO171" s="200"/>
      <c r="AP171" s="200"/>
      <c r="AQ171" s="170">
        <f t="shared" si="42"/>
        <v>5</v>
      </c>
      <c r="AR171" s="170"/>
      <c r="AS171" s="170"/>
      <c r="AT171" s="170" t="str">
        <f t="shared" si="43"/>
        <v>尺</v>
      </c>
      <c r="AU171" s="170"/>
      <c r="AV171" s="200">
        <v>1200</v>
      </c>
      <c r="AW171" s="200"/>
      <c r="AX171" s="200"/>
      <c r="AY171" s="200"/>
      <c r="AZ171" s="200">
        <f t="shared" si="44"/>
        <v>6000</v>
      </c>
      <c r="BA171" s="200"/>
      <c r="BB171" s="200"/>
      <c r="BC171" s="200"/>
      <c r="BD171" s="311"/>
      <c r="BE171" s="311"/>
      <c r="BF171" s="311"/>
      <c r="BG171" s="311"/>
      <c r="BH171" s="200"/>
      <c r="BI171" s="200"/>
      <c r="BJ171" s="200"/>
      <c r="BK171" s="200"/>
      <c r="BL171" s="200">
        <v>0</v>
      </c>
      <c r="BM171" s="200"/>
      <c r="BN171" s="200"/>
      <c r="BO171" s="200"/>
      <c r="BP171" s="4"/>
      <c r="BQ171" s="4"/>
      <c r="BR171" s="6"/>
      <c r="BS171" s="6"/>
      <c r="BT171" s="6"/>
      <c r="BU171" s="6"/>
      <c r="BV171" s="6"/>
    </row>
    <row r="172" spans="1:74" ht="20.100000000000001" customHeight="1">
      <c r="A172" s="109">
        <v>22</v>
      </c>
      <c r="B172" s="109"/>
      <c r="C172" s="125" t="s">
        <v>570</v>
      </c>
      <c r="D172" s="125"/>
      <c r="E172" s="125"/>
      <c r="F172" s="125"/>
      <c r="G172" s="125"/>
      <c r="H172" s="125" t="s">
        <v>1971</v>
      </c>
      <c r="I172" s="125"/>
      <c r="J172" s="125"/>
      <c r="K172" s="125"/>
      <c r="L172" s="125"/>
      <c r="M172" s="125"/>
      <c r="N172" s="125"/>
      <c r="O172" s="125"/>
      <c r="P172" s="125" t="s">
        <v>1973</v>
      </c>
      <c r="Q172" s="125"/>
      <c r="R172" s="125"/>
      <c r="S172" s="125"/>
      <c r="T172" s="125"/>
      <c r="U172" s="125"/>
      <c r="V172" s="109">
        <v>5</v>
      </c>
      <c r="W172" s="109"/>
      <c r="X172" s="109"/>
      <c r="Y172" s="109" t="s">
        <v>365</v>
      </c>
      <c r="Z172" s="109"/>
      <c r="AA172" s="125">
        <v>650</v>
      </c>
      <c r="AB172" s="125"/>
      <c r="AC172" s="125"/>
      <c r="AD172" s="125"/>
      <c r="AE172" s="125">
        <f t="shared" si="40"/>
        <v>3250</v>
      </c>
      <c r="AF172" s="125"/>
      <c r="AG172" s="125"/>
      <c r="AH172" s="125"/>
      <c r="AI172" s="200" t="str">
        <f t="shared" si="41"/>
        <v>25㎜書桌D70檯面</v>
      </c>
      <c r="AJ172" s="200"/>
      <c r="AK172" s="200"/>
      <c r="AL172" s="200"/>
      <c r="AM172" s="200"/>
      <c r="AN172" s="200"/>
      <c r="AO172" s="200"/>
      <c r="AP172" s="200"/>
      <c r="AQ172" s="170">
        <f t="shared" si="42"/>
        <v>5</v>
      </c>
      <c r="AR172" s="170"/>
      <c r="AS172" s="170"/>
      <c r="AT172" s="170" t="str">
        <f t="shared" si="43"/>
        <v>尺</v>
      </c>
      <c r="AU172" s="170"/>
      <c r="AV172" s="200">
        <v>550</v>
      </c>
      <c r="AW172" s="200"/>
      <c r="AX172" s="200"/>
      <c r="AY172" s="200"/>
      <c r="AZ172" s="200">
        <f t="shared" si="44"/>
        <v>2750</v>
      </c>
      <c r="BA172" s="200"/>
      <c r="BB172" s="200"/>
      <c r="BC172" s="200"/>
      <c r="BD172" s="311"/>
      <c r="BE172" s="311"/>
      <c r="BF172" s="311"/>
      <c r="BG172" s="311"/>
      <c r="BH172" s="200"/>
      <c r="BI172" s="200"/>
      <c r="BJ172" s="200"/>
      <c r="BK172" s="200"/>
      <c r="BL172" s="200">
        <v>0</v>
      </c>
      <c r="BM172" s="200"/>
      <c r="BN172" s="200"/>
      <c r="BO172" s="200"/>
      <c r="BP172" s="4"/>
      <c r="BQ172" s="4"/>
      <c r="BR172" s="6"/>
      <c r="BS172" s="6"/>
      <c r="BT172" s="6"/>
      <c r="BU172" s="6"/>
      <c r="BV172" s="6"/>
    </row>
    <row r="173" spans="1:74" ht="20.100000000000001" customHeight="1">
      <c r="A173" s="109">
        <v>23</v>
      </c>
      <c r="B173" s="109"/>
      <c r="C173" s="125" t="s">
        <v>570</v>
      </c>
      <c r="D173" s="125"/>
      <c r="E173" s="125"/>
      <c r="F173" s="125"/>
      <c r="G173" s="125"/>
      <c r="H173" s="125" t="s">
        <v>1970</v>
      </c>
      <c r="I173" s="125"/>
      <c r="J173" s="125"/>
      <c r="K173" s="125"/>
      <c r="L173" s="125"/>
      <c r="M173" s="125"/>
      <c r="N173" s="125"/>
      <c r="O173" s="125"/>
      <c r="P173" s="125" t="s">
        <v>1969</v>
      </c>
      <c r="Q173" s="125"/>
      <c r="R173" s="125"/>
      <c r="S173" s="125"/>
      <c r="T173" s="125"/>
      <c r="U173" s="125"/>
      <c r="V173" s="109">
        <v>2</v>
      </c>
      <c r="W173" s="109"/>
      <c r="X173" s="109"/>
      <c r="Y173" s="109" t="s">
        <v>365</v>
      </c>
      <c r="Z173" s="109"/>
      <c r="AA173" s="125">
        <v>3300</v>
      </c>
      <c r="AB173" s="125"/>
      <c r="AC173" s="125"/>
      <c r="AD173" s="125"/>
      <c r="AE173" s="125">
        <f t="shared" si="40"/>
        <v>6600</v>
      </c>
      <c r="AF173" s="125"/>
      <c r="AG173" s="125"/>
      <c r="AH173" s="125"/>
      <c r="AI173" s="200" t="str">
        <f t="shared" si="41"/>
        <v>D48床側抽屜櫃</v>
      </c>
      <c r="AJ173" s="200"/>
      <c r="AK173" s="200"/>
      <c r="AL173" s="200"/>
      <c r="AM173" s="200"/>
      <c r="AN173" s="200"/>
      <c r="AO173" s="200"/>
      <c r="AP173" s="200"/>
      <c r="AQ173" s="170">
        <f t="shared" si="42"/>
        <v>2</v>
      </c>
      <c r="AR173" s="170"/>
      <c r="AS173" s="170"/>
      <c r="AT173" s="170" t="str">
        <f t="shared" si="43"/>
        <v>尺</v>
      </c>
      <c r="AU173" s="170"/>
      <c r="AV173" s="200">
        <v>2900</v>
      </c>
      <c r="AW173" s="200"/>
      <c r="AX173" s="200"/>
      <c r="AY173" s="200"/>
      <c r="AZ173" s="200">
        <f t="shared" si="44"/>
        <v>5800</v>
      </c>
      <c r="BA173" s="200"/>
      <c r="BB173" s="200"/>
      <c r="BC173" s="200"/>
      <c r="BD173" s="311"/>
      <c r="BE173" s="311"/>
      <c r="BF173" s="311"/>
      <c r="BG173" s="311"/>
      <c r="BH173" s="200"/>
      <c r="BI173" s="200"/>
      <c r="BJ173" s="200"/>
      <c r="BK173" s="200"/>
      <c r="BL173" s="200">
        <v>0</v>
      </c>
      <c r="BM173" s="200"/>
      <c r="BN173" s="200"/>
      <c r="BO173" s="200"/>
      <c r="BP173" s="4"/>
      <c r="BQ173" s="4"/>
      <c r="BR173" s="6"/>
      <c r="BS173" s="6"/>
      <c r="BT173" s="6"/>
      <c r="BU173" s="6"/>
      <c r="BV173" s="6"/>
    </row>
    <row r="174" spans="1:74" ht="20.100000000000001" customHeight="1">
      <c r="A174" s="109">
        <v>24</v>
      </c>
      <c r="B174" s="109"/>
      <c r="C174" s="125" t="s">
        <v>569</v>
      </c>
      <c r="D174" s="125"/>
      <c r="E174" s="125"/>
      <c r="F174" s="125"/>
      <c r="G174" s="125"/>
      <c r="H174" s="125" t="s">
        <v>2093</v>
      </c>
      <c r="I174" s="125"/>
      <c r="J174" s="125"/>
      <c r="K174" s="125"/>
      <c r="L174" s="125"/>
      <c r="M174" s="125"/>
      <c r="N174" s="125"/>
      <c r="O174" s="125"/>
      <c r="P174" s="125" t="s">
        <v>1957</v>
      </c>
      <c r="Q174" s="125"/>
      <c r="R174" s="125"/>
      <c r="S174" s="125"/>
      <c r="T174" s="125"/>
      <c r="U174" s="125"/>
      <c r="V174" s="109">
        <v>5</v>
      </c>
      <c r="W174" s="109"/>
      <c r="X174" s="109"/>
      <c r="Y174" s="109" t="s">
        <v>365</v>
      </c>
      <c r="Z174" s="109"/>
      <c r="AA174" s="125">
        <v>5200</v>
      </c>
      <c r="AB174" s="125"/>
      <c r="AC174" s="125"/>
      <c r="AD174" s="125"/>
      <c r="AE174" s="125">
        <f t="shared" si="40"/>
        <v>26000</v>
      </c>
      <c r="AF174" s="125"/>
      <c r="AG174" s="125"/>
      <c r="AH174" s="125"/>
      <c r="AI174" s="200" t="str">
        <f t="shared" si="41"/>
        <v>D30書櫃高櫃</v>
      </c>
      <c r="AJ174" s="200"/>
      <c r="AK174" s="200"/>
      <c r="AL174" s="200"/>
      <c r="AM174" s="200"/>
      <c r="AN174" s="200"/>
      <c r="AO174" s="200"/>
      <c r="AP174" s="200"/>
      <c r="AQ174" s="170">
        <f t="shared" si="42"/>
        <v>5</v>
      </c>
      <c r="AR174" s="170"/>
      <c r="AS174" s="170"/>
      <c r="AT174" s="170" t="str">
        <f t="shared" si="43"/>
        <v>尺</v>
      </c>
      <c r="AU174" s="170"/>
      <c r="AV174" s="200">
        <v>4300</v>
      </c>
      <c r="AW174" s="200"/>
      <c r="AX174" s="200"/>
      <c r="AY174" s="200"/>
      <c r="AZ174" s="200">
        <f t="shared" si="44"/>
        <v>21500</v>
      </c>
      <c r="BA174" s="200"/>
      <c r="BB174" s="200"/>
      <c r="BC174" s="200"/>
      <c r="BD174" s="311"/>
      <c r="BE174" s="311"/>
      <c r="BF174" s="311"/>
      <c r="BG174" s="311"/>
      <c r="BH174" s="200"/>
      <c r="BI174" s="200"/>
      <c r="BJ174" s="200"/>
      <c r="BK174" s="200"/>
      <c r="BL174" s="200">
        <v>0</v>
      </c>
      <c r="BM174" s="200"/>
      <c r="BN174" s="200"/>
      <c r="BO174" s="200"/>
      <c r="BP174" s="4"/>
      <c r="BQ174" s="4"/>
      <c r="BR174" s="6"/>
      <c r="BS174" s="6"/>
      <c r="BT174" s="6"/>
      <c r="BU174" s="6"/>
      <c r="BV174" s="6"/>
    </row>
    <row r="175" spans="1:74" ht="20.100000000000001" customHeight="1">
      <c r="A175" s="109">
        <v>25</v>
      </c>
      <c r="B175" s="109"/>
      <c r="C175" s="125" t="s">
        <v>569</v>
      </c>
      <c r="D175" s="125"/>
      <c r="E175" s="125"/>
      <c r="F175" s="125"/>
      <c r="G175" s="125"/>
      <c r="H175" s="125" t="s">
        <v>2104</v>
      </c>
      <c r="I175" s="125"/>
      <c r="J175" s="125"/>
      <c r="K175" s="125"/>
      <c r="L175" s="125"/>
      <c r="M175" s="125"/>
      <c r="N175" s="125"/>
      <c r="O175" s="125"/>
      <c r="P175" s="125" t="s">
        <v>1973</v>
      </c>
      <c r="Q175" s="125"/>
      <c r="R175" s="125"/>
      <c r="S175" s="125"/>
      <c r="T175" s="125"/>
      <c r="U175" s="125"/>
      <c r="V175" s="109">
        <v>6.5</v>
      </c>
      <c r="W175" s="109"/>
      <c r="X175" s="109"/>
      <c r="Y175" s="109" t="s">
        <v>365</v>
      </c>
      <c r="Z175" s="109"/>
      <c r="AA175" s="125">
        <v>800</v>
      </c>
      <c r="AB175" s="125"/>
      <c r="AC175" s="125"/>
      <c r="AD175" s="125"/>
      <c r="AE175" s="125">
        <f t="shared" si="40"/>
        <v>5200</v>
      </c>
      <c r="AF175" s="125"/>
      <c r="AG175" s="125"/>
      <c r="AH175" s="125"/>
      <c r="AI175" s="200" t="str">
        <f t="shared" si="41"/>
        <v>25㎜書桌D80檯面</v>
      </c>
      <c r="AJ175" s="200"/>
      <c r="AK175" s="200"/>
      <c r="AL175" s="200"/>
      <c r="AM175" s="200"/>
      <c r="AN175" s="200"/>
      <c r="AO175" s="200"/>
      <c r="AP175" s="200"/>
      <c r="AQ175" s="170">
        <f t="shared" si="42"/>
        <v>6.5</v>
      </c>
      <c r="AR175" s="170"/>
      <c r="AS175" s="170"/>
      <c r="AT175" s="170" t="str">
        <f t="shared" si="43"/>
        <v>尺</v>
      </c>
      <c r="AU175" s="170"/>
      <c r="AV175" s="200">
        <v>1200</v>
      </c>
      <c r="AW175" s="200"/>
      <c r="AX175" s="200"/>
      <c r="AY175" s="200"/>
      <c r="AZ175" s="200">
        <f t="shared" si="44"/>
        <v>7800</v>
      </c>
      <c r="BA175" s="200"/>
      <c r="BB175" s="200"/>
      <c r="BC175" s="200"/>
      <c r="BD175" s="311"/>
      <c r="BE175" s="311"/>
      <c r="BF175" s="311"/>
      <c r="BG175" s="311"/>
      <c r="BH175" s="200"/>
      <c r="BI175" s="200"/>
      <c r="BJ175" s="200"/>
      <c r="BK175" s="200"/>
      <c r="BL175" s="200">
        <v>0</v>
      </c>
      <c r="BM175" s="200"/>
      <c r="BN175" s="200"/>
      <c r="BO175" s="200"/>
      <c r="BP175" s="4"/>
      <c r="BQ175" s="4"/>
      <c r="BR175" s="6"/>
      <c r="BS175" s="6"/>
      <c r="BT175" s="6"/>
      <c r="BU175" s="6"/>
      <c r="BV175" s="6"/>
    </row>
    <row r="176" spans="1:74" ht="20.100000000000001" customHeight="1">
      <c r="A176" s="109">
        <v>26</v>
      </c>
      <c r="B176" s="109"/>
      <c r="C176" s="125" t="s">
        <v>569</v>
      </c>
      <c r="D176" s="125"/>
      <c r="E176" s="125"/>
      <c r="F176" s="125"/>
      <c r="G176" s="125"/>
      <c r="H176" s="125" t="s">
        <v>2032</v>
      </c>
      <c r="I176" s="125"/>
      <c r="J176" s="125"/>
      <c r="K176" s="125"/>
      <c r="L176" s="125"/>
      <c r="M176" s="125"/>
      <c r="N176" s="125"/>
      <c r="O176" s="125"/>
      <c r="P176" s="125" t="s">
        <v>1972</v>
      </c>
      <c r="Q176" s="125"/>
      <c r="R176" s="125"/>
      <c r="S176" s="125"/>
      <c r="T176" s="125"/>
      <c r="U176" s="125"/>
      <c r="V176" s="109">
        <v>1</v>
      </c>
      <c r="W176" s="109"/>
      <c r="X176" s="109"/>
      <c r="Y176" s="109" t="s">
        <v>390</v>
      </c>
      <c r="Z176" s="109"/>
      <c r="AA176" s="125">
        <v>3000</v>
      </c>
      <c r="AB176" s="125"/>
      <c r="AC176" s="125"/>
      <c r="AD176" s="125"/>
      <c r="AE176" s="125">
        <f t="shared" si="40"/>
        <v>3000</v>
      </c>
      <c r="AF176" s="125"/>
      <c r="AG176" s="125"/>
      <c r="AH176" s="125"/>
      <c r="AI176" s="200" t="str">
        <f t="shared" si="41"/>
        <v>8㎜床背H60背板</v>
      </c>
      <c r="AJ176" s="200"/>
      <c r="AK176" s="200"/>
      <c r="AL176" s="200"/>
      <c r="AM176" s="200"/>
      <c r="AN176" s="200"/>
      <c r="AO176" s="200"/>
      <c r="AP176" s="200"/>
      <c r="AQ176" s="170">
        <f t="shared" si="42"/>
        <v>1</v>
      </c>
      <c r="AR176" s="170"/>
      <c r="AS176" s="170"/>
      <c r="AT176" s="170" t="str">
        <f t="shared" si="43"/>
        <v>片</v>
      </c>
      <c r="AU176" s="170"/>
      <c r="AV176" s="200">
        <v>2500</v>
      </c>
      <c r="AW176" s="200"/>
      <c r="AX176" s="200"/>
      <c r="AY176" s="200"/>
      <c r="AZ176" s="200">
        <f t="shared" si="44"/>
        <v>2500</v>
      </c>
      <c r="BA176" s="200"/>
      <c r="BB176" s="200"/>
      <c r="BC176" s="200"/>
      <c r="BD176" s="311"/>
      <c r="BE176" s="311"/>
      <c r="BF176" s="311"/>
      <c r="BG176" s="311"/>
      <c r="BH176" s="200"/>
      <c r="BI176" s="200"/>
      <c r="BJ176" s="200"/>
      <c r="BK176" s="200"/>
      <c r="BL176" s="200">
        <v>0</v>
      </c>
      <c r="BM176" s="200"/>
      <c r="BN176" s="200"/>
      <c r="BO176" s="200"/>
      <c r="BP176" s="4"/>
      <c r="BQ176" s="4"/>
      <c r="BR176" s="6"/>
      <c r="BS176" s="6"/>
      <c r="BT176" s="6"/>
      <c r="BU176" s="6"/>
      <c r="BV176" s="6"/>
    </row>
    <row r="177" spans="1:74" ht="20.100000000000001" customHeight="1">
      <c r="A177" s="109">
        <v>27</v>
      </c>
      <c r="B177" s="109"/>
      <c r="C177" s="125" t="s">
        <v>318</v>
      </c>
      <c r="D177" s="125"/>
      <c r="E177" s="125"/>
      <c r="F177" s="125"/>
      <c r="G177" s="125"/>
      <c r="H177" s="125" t="s">
        <v>396</v>
      </c>
      <c r="I177" s="125"/>
      <c r="J177" s="125"/>
      <c r="K177" s="125"/>
      <c r="L177" s="125"/>
      <c r="M177" s="125"/>
      <c r="N177" s="125"/>
      <c r="O177" s="125"/>
      <c r="P177" s="125" t="s">
        <v>114</v>
      </c>
      <c r="Q177" s="125"/>
      <c r="R177" s="125"/>
      <c r="S177" s="125"/>
      <c r="T177" s="125"/>
      <c r="U177" s="125"/>
      <c r="V177" s="109">
        <v>21</v>
      </c>
      <c r="W177" s="109"/>
      <c r="X177" s="109"/>
      <c r="Y177" s="109" t="s">
        <v>383</v>
      </c>
      <c r="Z177" s="109"/>
      <c r="AA177" s="125">
        <v>2650</v>
      </c>
      <c r="AB177" s="125"/>
      <c r="AC177" s="125"/>
      <c r="AD177" s="125"/>
      <c r="AE177" s="125">
        <f t="shared" si="40"/>
        <v>55650</v>
      </c>
      <c r="AF177" s="125"/>
      <c r="AG177" s="125"/>
      <c r="AH177" s="125"/>
      <c r="AI177" s="200" t="str">
        <f t="shared" si="41"/>
        <v>木製抽屜組</v>
      </c>
      <c r="AJ177" s="200"/>
      <c r="AK177" s="200"/>
      <c r="AL177" s="200"/>
      <c r="AM177" s="200"/>
      <c r="AN177" s="200"/>
      <c r="AO177" s="200"/>
      <c r="AP177" s="200"/>
      <c r="AQ177" s="170">
        <f t="shared" si="42"/>
        <v>21</v>
      </c>
      <c r="AR177" s="170"/>
      <c r="AS177" s="170"/>
      <c r="AT177" s="170" t="str">
        <f t="shared" si="43"/>
        <v>組</v>
      </c>
      <c r="AU177" s="170"/>
      <c r="AV177" s="200">
        <v>2350</v>
      </c>
      <c r="AW177" s="200"/>
      <c r="AX177" s="200"/>
      <c r="AY177" s="200"/>
      <c r="AZ177" s="200">
        <f t="shared" si="44"/>
        <v>49350</v>
      </c>
      <c r="BA177" s="200"/>
      <c r="BB177" s="200"/>
      <c r="BC177" s="200"/>
      <c r="BD177" s="311"/>
      <c r="BE177" s="311"/>
      <c r="BF177" s="311"/>
      <c r="BG177" s="311"/>
      <c r="BH177" s="200"/>
      <c r="BI177" s="200"/>
      <c r="BJ177" s="200"/>
      <c r="BK177" s="200"/>
      <c r="BL177" s="200">
        <v>0</v>
      </c>
      <c r="BM177" s="200"/>
      <c r="BN177" s="200"/>
      <c r="BO177" s="200"/>
      <c r="BP177" s="4"/>
      <c r="BQ177" s="4"/>
      <c r="BR177" s="6"/>
      <c r="BS177" s="6"/>
      <c r="BT177" s="6"/>
      <c r="BU177" s="6"/>
      <c r="BV177" s="6"/>
    </row>
    <row r="178" spans="1:74" ht="20.100000000000001" customHeight="1">
      <c r="A178" s="109">
        <v>28</v>
      </c>
      <c r="B178" s="109"/>
      <c r="C178" s="125"/>
      <c r="D178" s="125"/>
      <c r="E178" s="125"/>
      <c r="F178" s="125"/>
      <c r="G178" s="125"/>
      <c r="H178" s="125"/>
      <c r="I178" s="125"/>
      <c r="J178" s="125"/>
      <c r="K178" s="125"/>
      <c r="L178" s="125"/>
      <c r="M178" s="125"/>
      <c r="N178" s="125"/>
      <c r="O178" s="125"/>
      <c r="P178" s="125"/>
      <c r="Q178" s="125"/>
      <c r="R178" s="125"/>
      <c r="S178" s="125"/>
      <c r="T178" s="125"/>
      <c r="U178" s="125"/>
      <c r="V178" s="109">
        <v>0</v>
      </c>
      <c r="W178" s="109"/>
      <c r="X178" s="109"/>
      <c r="Y178" s="109" t="s">
        <v>315</v>
      </c>
      <c r="Z178" s="109"/>
      <c r="AA178" s="125">
        <f>ROUND(AV178*1.15,-2)</f>
        <v>0</v>
      </c>
      <c r="AB178" s="125"/>
      <c r="AC178" s="125"/>
      <c r="AD178" s="125"/>
      <c r="AE178" s="125">
        <f t="shared" si="40"/>
        <v>0</v>
      </c>
      <c r="AF178" s="125"/>
      <c r="AG178" s="125"/>
      <c r="AH178" s="125"/>
      <c r="AI178" s="200">
        <f t="shared" si="41"/>
        <v>0</v>
      </c>
      <c r="AJ178" s="200"/>
      <c r="AK178" s="200"/>
      <c r="AL178" s="200"/>
      <c r="AM178" s="200"/>
      <c r="AN178" s="200"/>
      <c r="AO178" s="200"/>
      <c r="AP178" s="200"/>
      <c r="AQ178" s="170">
        <f t="shared" si="42"/>
        <v>0</v>
      </c>
      <c r="AR178" s="170"/>
      <c r="AS178" s="170"/>
      <c r="AT178" s="170" t="str">
        <f t="shared" si="43"/>
        <v>式</v>
      </c>
      <c r="AU178" s="170"/>
      <c r="AV178" s="200">
        <v>0</v>
      </c>
      <c r="AW178" s="200"/>
      <c r="AX178" s="200"/>
      <c r="AY178" s="200"/>
      <c r="AZ178" s="200">
        <f t="shared" si="44"/>
        <v>0</v>
      </c>
      <c r="BA178" s="200"/>
      <c r="BB178" s="200"/>
      <c r="BC178" s="200"/>
      <c r="BD178" s="311"/>
      <c r="BE178" s="311"/>
      <c r="BF178" s="311"/>
      <c r="BG178" s="311"/>
      <c r="BH178" s="200"/>
      <c r="BI178" s="200"/>
      <c r="BJ178" s="200"/>
      <c r="BK178" s="200"/>
      <c r="BL178" s="200">
        <v>0</v>
      </c>
      <c r="BM178" s="200"/>
      <c r="BN178" s="200"/>
      <c r="BO178" s="200"/>
      <c r="BP178" s="4"/>
      <c r="BQ178" s="4"/>
      <c r="BR178" s="6"/>
      <c r="BS178" s="6"/>
      <c r="BT178" s="6"/>
      <c r="BU178" s="6"/>
      <c r="BV178" s="6"/>
    </row>
    <row r="179" spans="1:74" s="5" customFormat="1" ht="20.100000000000001" customHeight="1">
      <c r="A179" s="117" t="s">
        <v>318</v>
      </c>
      <c r="B179" s="117"/>
      <c r="C179" s="117"/>
      <c r="D179" s="117"/>
      <c r="E179" s="328" t="str">
        <f>C150</f>
        <v>系統櫃木作櫃暨櫃內五金工程</v>
      </c>
      <c r="F179" s="329"/>
      <c r="G179" s="329"/>
      <c r="H179" s="329"/>
      <c r="I179" s="329"/>
      <c r="J179" s="329"/>
      <c r="K179" s="329"/>
      <c r="L179" s="329"/>
      <c r="M179" s="329"/>
      <c r="N179" s="329"/>
      <c r="O179" s="329"/>
      <c r="P179" s="329"/>
      <c r="Q179" s="329"/>
      <c r="R179" s="329"/>
      <c r="S179" s="329"/>
      <c r="T179" s="329"/>
      <c r="U179" s="329"/>
      <c r="V179" s="330" t="s">
        <v>322</v>
      </c>
      <c r="W179" s="330"/>
      <c r="X179" s="330"/>
      <c r="Y179" s="330"/>
      <c r="Z179" s="331"/>
      <c r="AA179" s="318">
        <f>SUM(AE151:AH178)</f>
        <v>570750</v>
      </c>
      <c r="AB179" s="318"/>
      <c r="AC179" s="318"/>
      <c r="AD179" s="318"/>
      <c r="AE179" s="318"/>
      <c r="AF179" s="318"/>
      <c r="AG179" s="318"/>
      <c r="AH179" s="318"/>
      <c r="AI179" s="319" t="str">
        <f>C150</f>
        <v>系統櫃木作櫃暨櫃內五金工程</v>
      </c>
      <c r="AJ179" s="320"/>
      <c r="AK179" s="320"/>
      <c r="AL179" s="320"/>
      <c r="AM179" s="320"/>
      <c r="AN179" s="320"/>
      <c r="AO179" s="320"/>
      <c r="AP179" s="320"/>
      <c r="AQ179" s="321" t="s">
        <v>323</v>
      </c>
      <c r="AR179" s="321"/>
      <c r="AS179" s="321"/>
      <c r="AT179" s="321"/>
      <c r="AU179" s="322"/>
      <c r="AV179" s="317">
        <f>SUM(AZ151:BC178)</f>
        <v>486125</v>
      </c>
      <c r="AW179" s="317"/>
      <c r="AX179" s="317"/>
      <c r="AY179" s="317"/>
      <c r="AZ179" s="317"/>
      <c r="BA179" s="317"/>
      <c r="BB179" s="317"/>
      <c r="BC179" s="317"/>
      <c r="BD179" s="323" t="s">
        <v>324</v>
      </c>
      <c r="BE179" s="323"/>
      <c r="BF179" s="323"/>
      <c r="BG179" s="323"/>
      <c r="BH179" s="323"/>
      <c r="BI179" s="323"/>
      <c r="BJ179" s="317">
        <f>SUM(BL151:BO178)</f>
        <v>0</v>
      </c>
      <c r="BK179" s="317"/>
      <c r="BL179" s="317"/>
      <c r="BM179" s="317"/>
      <c r="BN179" s="317"/>
      <c r="BO179" s="317"/>
    </row>
    <row r="180" spans="1:74" ht="20.100000000000001" customHeight="1">
      <c r="A180" s="109" t="s">
        <v>325</v>
      </c>
      <c r="B180" s="109"/>
      <c r="C180" s="109">
        <v>1</v>
      </c>
      <c r="D180" s="109"/>
      <c r="E180" s="388" t="s">
        <v>1494</v>
      </c>
      <c r="F180" s="388"/>
      <c r="G180" s="388"/>
      <c r="H180" s="388"/>
      <c r="I180" s="388"/>
      <c r="J180" s="388"/>
      <c r="K180" s="388"/>
      <c r="L180" s="388"/>
      <c r="M180" s="388"/>
      <c r="N180" s="388"/>
      <c r="O180" s="388"/>
      <c r="P180" s="388"/>
      <c r="Q180" s="388"/>
      <c r="R180" s="388"/>
      <c r="S180" s="388"/>
      <c r="T180" s="388"/>
      <c r="U180" s="388"/>
      <c r="V180" s="388"/>
      <c r="W180" s="388"/>
      <c r="X180" s="388"/>
      <c r="Y180" s="388"/>
      <c r="Z180" s="388"/>
      <c r="AA180" s="388"/>
      <c r="AB180" s="388"/>
      <c r="AC180" s="388"/>
      <c r="AD180" s="388"/>
      <c r="AE180" s="388"/>
      <c r="AF180" s="388"/>
      <c r="AG180" s="388"/>
      <c r="AH180" s="388"/>
      <c r="AI180" s="336"/>
      <c r="AJ180" s="336"/>
      <c r="AK180" s="336"/>
      <c r="AL180" s="336"/>
      <c r="AM180" s="336"/>
      <c r="AN180" s="336"/>
      <c r="AO180" s="336"/>
      <c r="AP180" s="336"/>
      <c r="AQ180" s="336"/>
      <c r="AR180" s="336"/>
      <c r="AS180" s="336"/>
      <c r="AT180" s="336"/>
      <c r="AU180" s="336"/>
      <c r="AV180" s="336"/>
      <c r="AW180" s="336"/>
      <c r="AX180" s="336"/>
      <c r="AY180" s="336"/>
      <c r="AZ180" s="336"/>
      <c r="BA180" s="336"/>
      <c r="BB180" s="336"/>
      <c r="BC180" s="336"/>
      <c r="BD180" s="387" t="s">
        <v>326</v>
      </c>
      <c r="BE180" s="387"/>
      <c r="BF180" s="387"/>
      <c r="BG180" s="387"/>
      <c r="BH180" s="387"/>
      <c r="BI180" s="387"/>
      <c r="BJ180" s="326">
        <f>AV179-BJ179</f>
        <v>486125</v>
      </c>
      <c r="BK180" s="326"/>
      <c r="BL180" s="326"/>
      <c r="BM180" s="326"/>
      <c r="BN180" s="326"/>
      <c r="BO180" s="326"/>
      <c r="BP180" s="4"/>
      <c r="BQ180" s="4"/>
      <c r="BR180" s="6"/>
      <c r="BS180" s="6"/>
      <c r="BT180" s="6"/>
      <c r="BU180" s="6"/>
      <c r="BV180" s="6"/>
    </row>
    <row r="181" spans="1:74" ht="20.100000000000001" customHeight="1">
      <c r="A181" s="109"/>
      <c r="B181" s="109"/>
      <c r="C181" s="109">
        <v>2</v>
      </c>
      <c r="D181" s="109"/>
      <c r="E181" s="332" t="s">
        <v>1522</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4"/>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4"/>
      <c r="BQ181" s="4"/>
      <c r="BR181" s="6"/>
      <c r="BS181" s="6"/>
      <c r="BT181" s="6"/>
      <c r="BU181" s="6"/>
      <c r="BV181" s="6"/>
    </row>
    <row r="182" spans="1:74" ht="20.100000000000001" customHeight="1">
      <c r="A182" s="109"/>
      <c r="B182" s="109"/>
      <c r="C182" s="109">
        <v>3</v>
      </c>
      <c r="D182" s="109"/>
      <c r="E182" s="332" t="s">
        <v>1523</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4"/>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4"/>
      <c r="BQ182" s="4"/>
      <c r="BR182" s="6"/>
      <c r="BS182" s="6"/>
      <c r="BT182" s="6"/>
      <c r="BU182" s="6"/>
      <c r="BV182" s="6"/>
    </row>
    <row r="183" spans="1:74" ht="20.100000000000001" customHeight="1">
      <c r="A183" s="109"/>
      <c r="B183" s="109"/>
      <c r="C183" s="109">
        <v>4</v>
      </c>
      <c r="D183" s="109"/>
      <c r="E183" s="357" t="s">
        <v>1525</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4"/>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4"/>
      <c r="BQ183" s="4"/>
      <c r="BR183" s="6"/>
      <c r="BS183" s="6"/>
      <c r="BT183" s="6"/>
      <c r="BU183" s="6"/>
      <c r="BV183" s="6"/>
    </row>
    <row r="184" spans="1:74" ht="20.100000000000001" customHeight="1">
      <c r="A184" s="109"/>
      <c r="B184" s="109"/>
      <c r="C184" s="109">
        <v>5</v>
      </c>
      <c r="D184" s="109"/>
      <c r="E184" s="332" t="s">
        <v>1524</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4"/>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4"/>
      <c r="BQ184" s="4"/>
      <c r="BR184" s="6"/>
      <c r="BS184" s="6"/>
      <c r="BT184" s="6"/>
      <c r="BU184" s="6"/>
      <c r="BV184" s="6"/>
    </row>
    <row r="185" spans="1:74" ht="20.100000000000001" customHeight="1">
      <c r="A185" s="109"/>
      <c r="B185" s="109"/>
      <c r="C185" s="109">
        <v>6</v>
      </c>
      <c r="D185" s="109"/>
      <c r="E185" s="357" t="s">
        <v>1537</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4"/>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4"/>
      <c r="BQ185" s="4"/>
      <c r="BR185" s="6"/>
      <c r="BS185" s="6"/>
      <c r="BT185" s="6"/>
      <c r="BU185" s="6"/>
      <c r="BV185" s="6"/>
    </row>
    <row r="186" spans="1:74" ht="20.100000000000001" customHeight="1">
      <c r="A186" s="109"/>
      <c r="B186" s="109"/>
      <c r="C186" s="109">
        <v>7</v>
      </c>
      <c r="D186" s="109"/>
      <c r="E186" s="357" t="s">
        <v>1526</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4"/>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4"/>
      <c r="BQ186" s="4"/>
      <c r="BR186" s="6"/>
      <c r="BS186" s="6"/>
      <c r="BT186" s="6"/>
      <c r="BU186" s="6"/>
      <c r="BV186" s="6"/>
    </row>
    <row r="187" spans="1:74" ht="20.100000000000001" customHeight="1">
      <c r="A187" s="109"/>
      <c r="B187" s="109"/>
      <c r="C187" s="109">
        <v>8</v>
      </c>
      <c r="D187" s="109"/>
      <c r="E187" s="357" t="s">
        <v>1527</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4"/>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4"/>
      <c r="BQ187" s="4"/>
      <c r="BR187" s="6"/>
      <c r="BS187" s="6"/>
      <c r="BT187" s="6"/>
      <c r="BU187" s="6"/>
      <c r="BV187" s="6"/>
    </row>
    <row r="188" spans="1:74" ht="20.100000000000001" customHeight="1">
      <c r="A188" s="109"/>
      <c r="B188" s="109"/>
      <c r="C188" s="109">
        <v>9</v>
      </c>
      <c r="D188" s="109"/>
      <c r="E188" s="357" t="s">
        <v>1528</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4"/>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4"/>
      <c r="BQ188" s="4"/>
      <c r="BR188" s="6"/>
      <c r="BS188" s="6"/>
      <c r="BT188" s="6"/>
      <c r="BU188" s="6"/>
      <c r="BV188" s="6"/>
    </row>
    <row r="189" spans="1:74" ht="20.100000000000001"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4"/>
      <c r="BQ189" s="4"/>
      <c r="BR189" s="6"/>
      <c r="BS189" s="6"/>
      <c r="BT189" s="6"/>
      <c r="BU189" s="6"/>
      <c r="BV189" s="6"/>
    </row>
    <row r="190" spans="1:74" ht="20.100000000000001" customHeight="1">
      <c r="A190" s="222" t="s">
        <v>397</v>
      </c>
      <c r="B190" s="222"/>
      <c r="C190" s="127" t="s">
        <v>398</v>
      </c>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9"/>
      <c r="AI190" s="335" t="str">
        <f>C190</f>
        <v>廚具櫃盥洗櫃暨人造石工程</v>
      </c>
      <c r="AJ190" s="335"/>
      <c r="AK190" s="335"/>
      <c r="AL190" s="335"/>
      <c r="AM190" s="335"/>
      <c r="AN190" s="335"/>
      <c r="AO190" s="335"/>
      <c r="AP190" s="335"/>
      <c r="AQ190" s="335"/>
      <c r="AR190" s="335"/>
      <c r="AS190" s="335"/>
      <c r="AT190" s="335"/>
      <c r="AU190" s="335"/>
      <c r="AV190" s="200" t="s">
        <v>348</v>
      </c>
      <c r="AW190" s="200"/>
      <c r="AX190" s="200"/>
      <c r="AY190" s="200"/>
      <c r="AZ190" s="200"/>
      <c r="BA190" s="200"/>
      <c r="BB190" s="200"/>
      <c r="BC190" s="200"/>
      <c r="BD190" s="325" t="s">
        <v>313</v>
      </c>
      <c r="BE190" s="325"/>
      <c r="BF190" s="325"/>
      <c r="BG190" s="325"/>
      <c r="BH190" s="325"/>
      <c r="BI190" s="325"/>
      <c r="BJ190" s="325"/>
      <c r="BK190" s="325"/>
      <c r="BL190" s="325"/>
      <c r="BM190" s="325"/>
      <c r="BN190" s="325"/>
      <c r="BO190" s="325"/>
      <c r="BP190" s="4"/>
      <c r="BQ190" s="4"/>
      <c r="BR190" s="6"/>
      <c r="BS190" s="6"/>
      <c r="BT190" s="6"/>
      <c r="BU190" s="6"/>
      <c r="BV190" s="6"/>
    </row>
    <row r="191" spans="1:74" ht="20.100000000000001" customHeight="1">
      <c r="A191" s="109">
        <v>1</v>
      </c>
      <c r="B191" s="109"/>
      <c r="C191" s="125" t="str">
        <f>廚具衛生設備燈具!A8</f>
        <v>廚房</v>
      </c>
      <c r="D191" s="125"/>
      <c r="E191" s="125"/>
      <c r="F191" s="125"/>
      <c r="G191" s="125"/>
      <c r="H191" s="125" t="str">
        <f>廚具衛生設備燈具!F8</f>
        <v>D60流理檯矮櫃</v>
      </c>
      <c r="I191" s="125"/>
      <c r="J191" s="125"/>
      <c r="K191" s="125"/>
      <c r="L191" s="125"/>
      <c r="M191" s="125"/>
      <c r="N191" s="125"/>
      <c r="O191" s="125"/>
      <c r="P191" s="125" t="str">
        <f>廚具衛生設備燈具!W8</f>
        <v>M-2584</v>
      </c>
      <c r="Q191" s="125"/>
      <c r="R191" s="125"/>
      <c r="S191" s="125"/>
      <c r="T191" s="125"/>
      <c r="U191" s="125"/>
      <c r="V191" s="109">
        <v>260</v>
      </c>
      <c r="W191" s="109"/>
      <c r="X191" s="109"/>
      <c r="Y191" s="109" t="s">
        <v>320</v>
      </c>
      <c r="Z191" s="109"/>
      <c r="AA191" s="125">
        <f>廚具衛生設備燈具!AQ8</f>
        <v>189</v>
      </c>
      <c r="AB191" s="125"/>
      <c r="AC191" s="125"/>
      <c r="AD191" s="125"/>
      <c r="AE191" s="125">
        <f t="shared" ref="AE191:AE207" si="45">V191*AA191</f>
        <v>49140</v>
      </c>
      <c r="AF191" s="125"/>
      <c r="AG191" s="125"/>
      <c r="AH191" s="125"/>
      <c r="AI191" s="200" t="str">
        <f t="shared" ref="AI191:AI207" si="46">H191</f>
        <v>D60流理檯矮櫃</v>
      </c>
      <c r="AJ191" s="200"/>
      <c r="AK191" s="200"/>
      <c r="AL191" s="200"/>
      <c r="AM191" s="200"/>
      <c r="AN191" s="200"/>
      <c r="AO191" s="200"/>
      <c r="AP191" s="200"/>
      <c r="AQ191" s="170">
        <f t="shared" ref="AQ191:AQ207" si="47">V191</f>
        <v>260</v>
      </c>
      <c r="AR191" s="170"/>
      <c r="AS191" s="170"/>
      <c r="AT191" s="170" t="str">
        <f t="shared" ref="AT191:AT207" si="48">Y191</f>
        <v>㎝</v>
      </c>
      <c r="AU191" s="170"/>
      <c r="AV191" s="200">
        <f>廚具衛生設備燈具!AY8</f>
        <v>168</v>
      </c>
      <c r="AW191" s="200"/>
      <c r="AX191" s="200"/>
      <c r="AY191" s="200"/>
      <c r="AZ191" s="200">
        <f t="shared" ref="AZ191:AZ207" si="49">AQ191*AV191</f>
        <v>43680</v>
      </c>
      <c r="BA191" s="200"/>
      <c r="BB191" s="200"/>
      <c r="BC191" s="200"/>
      <c r="BD191" s="311">
        <v>44197</v>
      </c>
      <c r="BE191" s="311"/>
      <c r="BF191" s="311"/>
      <c r="BG191" s="311"/>
      <c r="BH191" s="200" t="s">
        <v>316</v>
      </c>
      <c r="BI191" s="200"/>
      <c r="BJ191" s="200"/>
      <c r="BK191" s="200"/>
      <c r="BL191" s="200">
        <v>0</v>
      </c>
      <c r="BM191" s="200"/>
      <c r="BN191" s="200"/>
      <c r="BO191" s="200"/>
      <c r="BP191" s="4"/>
      <c r="BQ191" s="4"/>
      <c r="BR191" s="6"/>
      <c r="BS191" s="6"/>
      <c r="BT191" s="6"/>
      <c r="BU191" s="6"/>
      <c r="BV191" s="6"/>
    </row>
    <row r="192" spans="1:74" ht="20.100000000000001" customHeight="1">
      <c r="A192" s="109">
        <v>2</v>
      </c>
      <c r="B192" s="109"/>
      <c r="C192" s="125" t="str">
        <f>廚具衛生設備燈具!A9</f>
        <v>廚房</v>
      </c>
      <c r="D192" s="125"/>
      <c r="E192" s="125"/>
      <c r="F192" s="125"/>
      <c r="G192" s="125"/>
      <c r="H192" s="125" t="str">
        <f>廚具衛生設備燈具!F9</f>
        <v>D60流理檯水槽櫃</v>
      </c>
      <c r="I192" s="125"/>
      <c r="J192" s="125"/>
      <c r="K192" s="125"/>
      <c r="L192" s="125"/>
      <c r="M192" s="125"/>
      <c r="N192" s="125"/>
      <c r="O192" s="125"/>
      <c r="P192" s="125" t="str">
        <f>廚具衛生設備燈具!W9</f>
        <v>M-2584</v>
      </c>
      <c r="Q192" s="125"/>
      <c r="R192" s="125"/>
      <c r="S192" s="125"/>
      <c r="T192" s="125"/>
      <c r="U192" s="125"/>
      <c r="V192" s="109">
        <v>95</v>
      </c>
      <c r="W192" s="109"/>
      <c r="X192" s="109"/>
      <c r="Y192" s="109" t="s">
        <v>320</v>
      </c>
      <c r="Z192" s="109"/>
      <c r="AA192" s="125">
        <f>廚具衛生設備燈具!AQ9</f>
        <v>225</v>
      </c>
      <c r="AB192" s="125"/>
      <c r="AC192" s="125"/>
      <c r="AD192" s="125"/>
      <c r="AE192" s="125">
        <f t="shared" si="45"/>
        <v>21375</v>
      </c>
      <c r="AF192" s="125"/>
      <c r="AG192" s="125"/>
      <c r="AH192" s="125"/>
      <c r="AI192" s="200" t="str">
        <f t="shared" si="46"/>
        <v>D60流理檯水槽櫃</v>
      </c>
      <c r="AJ192" s="200"/>
      <c r="AK192" s="200"/>
      <c r="AL192" s="200"/>
      <c r="AM192" s="200"/>
      <c r="AN192" s="200"/>
      <c r="AO192" s="200"/>
      <c r="AP192" s="200"/>
      <c r="AQ192" s="170">
        <f t="shared" si="47"/>
        <v>95</v>
      </c>
      <c r="AR192" s="170"/>
      <c r="AS192" s="170"/>
      <c r="AT192" s="170" t="str">
        <f t="shared" si="48"/>
        <v>㎝</v>
      </c>
      <c r="AU192" s="170"/>
      <c r="AV192" s="200">
        <f>廚具衛生設備燈具!AY9</f>
        <v>200</v>
      </c>
      <c r="AW192" s="200"/>
      <c r="AX192" s="200"/>
      <c r="AY192" s="200"/>
      <c r="AZ192" s="200">
        <f t="shared" si="49"/>
        <v>19000</v>
      </c>
      <c r="BA192" s="200"/>
      <c r="BB192" s="200"/>
      <c r="BC192" s="200"/>
      <c r="BD192" s="311"/>
      <c r="BE192" s="311"/>
      <c r="BF192" s="311"/>
      <c r="BG192" s="311"/>
      <c r="BH192" s="200"/>
      <c r="BI192" s="200"/>
      <c r="BJ192" s="200"/>
      <c r="BK192" s="200"/>
      <c r="BL192" s="200">
        <v>0</v>
      </c>
      <c r="BM192" s="200"/>
      <c r="BN192" s="200"/>
      <c r="BO192" s="200"/>
      <c r="BP192" s="4"/>
      <c r="BQ192" s="4"/>
      <c r="BR192" s="6"/>
      <c r="BS192" s="6"/>
      <c r="BT192" s="6"/>
      <c r="BU192" s="6"/>
      <c r="BV192" s="6"/>
    </row>
    <row r="193" spans="1:74" ht="20.100000000000001" customHeight="1">
      <c r="A193" s="109">
        <v>3</v>
      </c>
      <c r="B193" s="109"/>
      <c r="C193" s="125" t="str">
        <f>廚具衛生設備燈具!A10</f>
        <v>廚房</v>
      </c>
      <c r="D193" s="125"/>
      <c r="E193" s="125"/>
      <c r="F193" s="125"/>
      <c r="G193" s="125"/>
      <c r="H193" s="125" t="str">
        <f>廚具衛生設備燈具!F10</f>
        <v>D38收納吊櫃</v>
      </c>
      <c r="I193" s="125"/>
      <c r="J193" s="125"/>
      <c r="K193" s="125"/>
      <c r="L193" s="125"/>
      <c r="M193" s="125"/>
      <c r="N193" s="125"/>
      <c r="O193" s="125"/>
      <c r="P193" s="125" t="str">
        <f>廚具衛生設備燈具!W10</f>
        <v>M-2584</v>
      </c>
      <c r="Q193" s="125"/>
      <c r="R193" s="125"/>
      <c r="S193" s="125"/>
      <c r="T193" s="125"/>
      <c r="U193" s="125"/>
      <c r="V193" s="109">
        <v>385</v>
      </c>
      <c r="W193" s="109"/>
      <c r="X193" s="109"/>
      <c r="Y193" s="109" t="s">
        <v>320</v>
      </c>
      <c r="Z193" s="109"/>
      <c r="AA193" s="125">
        <f>廚具衛生設備燈具!AQ10</f>
        <v>113</v>
      </c>
      <c r="AB193" s="125"/>
      <c r="AC193" s="125"/>
      <c r="AD193" s="125"/>
      <c r="AE193" s="125">
        <f t="shared" si="45"/>
        <v>43505</v>
      </c>
      <c r="AF193" s="125"/>
      <c r="AG193" s="125"/>
      <c r="AH193" s="125"/>
      <c r="AI193" s="200" t="str">
        <f t="shared" si="46"/>
        <v>D38收納吊櫃</v>
      </c>
      <c r="AJ193" s="200"/>
      <c r="AK193" s="200"/>
      <c r="AL193" s="200"/>
      <c r="AM193" s="200"/>
      <c r="AN193" s="200"/>
      <c r="AO193" s="200"/>
      <c r="AP193" s="200"/>
      <c r="AQ193" s="170">
        <f t="shared" si="47"/>
        <v>385</v>
      </c>
      <c r="AR193" s="170"/>
      <c r="AS193" s="170"/>
      <c r="AT193" s="170" t="str">
        <f t="shared" si="48"/>
        <v>㎝</v>
      </c>
      <c r="AU193" s="170"/>
      <c r="AV193" s="200">
        <f>廚具衛生設備燈具!AY10</f>
        <v>100</v>
      </c>
      <c r="AW193" s="200"/>
      <c r="AX193" s="200"/>
      <c r="AY193" s="200"/>
      <c r="AZ193" s="200">
        <f t="shared" si="49"/>
        <v>38500</v>
      </c>
      <c r="BA193" s="200"/>
      <c r="BB193" s="200"/>
      <c r="BC193" s="200"/>
      <c r="BD193" s="311"/>
      <c r="BE193" s="311"/>
      <c r="BF193" s="311"/>
      <c r="BG193" s="311"/>
      <c r="BH193" s="200"/>
      <c r="BI193" s="200"/>
      <c r="BJ193" s="200"/>
      <c r="BK193" s="200"/>
      <c r="BL193" s="200">
        <v>0</v>
      </c>
      <c r="BM193" s="200"/>
      <c r="BN193" s="200"/>
      <c r="BO193" s="200"/>
      <c r="BP193" s="4"/>
      <c r="BQ193" s="4"/>
      <c r="BR193" s="6"/>
      <c r="BS193" s="6"/>
      <c r="BT193" s="6"/>
      <c r="BU193" s="6"/>
      <c r="BV193" s="6"/>
    </row>
    <row r="194" spans="1:74" ht="20.100000000000001" customHeight="1">
      <c r="A194" s="109">
        <v>4</v>
      </c>
      <c r="B194" s="109"/>
      <c r="C194" s="125" t="str">
        <f>廚具衛生設備燈具!A11</f>
        <v>廚房</v>
      </c>
      <c r="D194" s="125"/>
      <c r="E194" s="125"/>
      <c r="F194" s="125"/>
      <c r="G194" s="125"/>
      <c r="H194" s="125" t="str">
        <f>廚具衛生設備燈具!F11</f>
        <v>D55電器高櫃</v>
      </c>
      <c r="I194" s="125"/>
      <c r="J194" s="125"/>
      <c r="K194" s="125"/>
      <c r="L194" s="125"/>
      <c r="M194" s="125"/>
      <c r="N194" s="125"/>
      <c r="O194" s="125"/>
      <c r="P194" s="125" t="str">
        <f>廚具衛生設備燈具!W11</f>
        <v>M-2584</v>
      </c>
      <c r="Q194" s="125"/>
      <c r="R194" s="125"/>
      <c r="S194" s="125"/>
      <c r="T194" s="125"/>
      <c r="U194" s="125"/>
      <c r="V194" s="109">
        <v>65</v>
      </c>
      <c r="W194" s="109"/>
      <c r="X194" s="109"/>
      <c r="Y194" s="109" t="s">
        <v>320</v>
      </c>
      <c r="Z194" s="109"/>
      <c r="AA194" s="125">
        <f>廚具衛生設備燈具!AQ11</f>
        <v>239</v>
      </c>
      <c r="AB194" s="125"/>
      <c r="AC194" s="125"/>
      <c r="AD194" s="125"/>
      <c r="AE194" s="125">
        <f t="shared" si="45"/>
        <v>15535</v>
      </c>
      <c r="AF194" s="125"/>
      <c r="AG194" s="125"/>
      <c r="AH194" s="125"/>
      <c r="AI194" s="200" t="str">
        <f t="shared" si="46"/>
        <v>D55電器高櫃</v>
      </c>
      <c r="AJ194" s="200"/>
      <c r="AK194" s="200"/>
      <c r="AL194" s="200"/>
      <c r="AM194" s="200"/>
      <c r="AN194" s="200"/>
      <c r="AO194" s="200"/>
      <c r="AP194" s="200"/>
      <c r="AQ194" s="170">
        <f t="shared" si="47"/>
        <v>65</v>
      </c>
      <c r="AR194" s="170"/>
      <c r="AS194" s="170"/>
      <c r="AT194" s="170" t="str">
        <f t="shared" si="48"/>
        <v>㎝</v>
      </c>
      <c r="AU194" s="170"/>
      <c r="AV194" s="200">
        <f>廚具衛生設備燈具!AY11</f>
        <v>212</v>
      </c>
      <c r="AW194" s="200"/>
      <c r="AX194" s="200"/>
      <c r="AY194" s="200"/>
      <c r="AZ194" s="200">
        <f t="shared" si="49"/>
        <v>13780</v>
      </c>
      <c r="BA194" s="200"/>
      <c r="BB194" s="200"/>
      <c r="BC194" s="200"/>
      <c r="BD194" s="311"/>
      <c r="BE194" s="311"/>
      <c r="BF194" s="311"/>
      <c r="BG194" s="311"/>
      <c r="BH194" s="200"/>
      <c r="BI194" s="200"/>
      <c r="BJ194" s="200"/>
      <c r="BK194" s="200"/>
      <c r="BL194" s="200">
        <v>0</v>
      </c>
      <c r="BM194" s="200"/>
      <c r="BN194" s="200"/>
      <c r="BO194" s="200"/>
      <c r="BP194" s="4"/>
      <c r="BQ194" s="4"/>
      <c r="BR194" s="6"/>
      <c r="BS194" s="6"/>
      <c r="BT194" s="6"/>
      <c r="BU194" s="6"/>
      <c r="BV194" s="6"/>
    </row>
    <row r="195" spans="1:74" ht="20.100000000000001" customHeight="1">
      <c r="A195" s="109">
        <v>5</v>
      </c>
      <c r="B195" s="109"/>
      <c r="C195" s="125" t="str">
        <f>廚具衛生設備燈具!A12</f>
        <v>廚房</v>
      </c>
      <c r="D195" s="125"/>
      <c r="E195" s="125"/>
      <c r="F195" s="125"/>
      <c r="G195" s="125"/>
      <c r="H195" s="125" t="str">
        <f>廚具衛生設備燈具!F12</f>
        <v>D60冰箱上吊櫃</v>
      </c>
      <c r="I195" s="125"/>
      <c r="J195" s="125"/>
      <c r="K195" s="125"/>
      <c r="L195" s="125"/>
      <c r="M195" s="125"/>
      <c r="N195" s="125"/>
      <c r="O195" s="125"/>
      <c r="P195" s="125" t="str">
        <f>廚具衛生設備燈具!W12</f>
        <v>M-2584</v>
      </c>
      <c r="Q195" s="125"/>
      <c r="R195" s="125"/>
      <c r="S195" s="125"/>
      <c r="T195" s="125"/>
      <c r="U195" s="125"/>
      <c r="V195" s="109">
        <v>1</v>
      </c>
      <c r="W195" s="109"/>
      <c r="X195" s="109"/>
      <c r="Y195" s="109" t="s">
        <v>352</v>
      </c>
      <c r="Z195" s="109"/>
      <c r="AA195" s="125">
        <f>廚具衛生設備燈具!AQ12</f>
        <v>8000</v>
      </c>
      <c r="AB195" s="125"/>
      <c r="AC195" s="125"/>
      <c r="AD195" s="125"/>
      <c r="AE195" s="125">
        <f t="shared" si="45"/>
        <v>8000</v>
      </c>
      <c r="AF195" s="125"/>
      <c r="AG195" s="125"/>
      <c r="AH195" s="125"/>
      <c r="AI195" s="200" t="str">
        <f t="shared" si="46"/>
        <v>D60冰箱上吊櫃</v>
      </c>
      <c r="AJ195" s="200"/>
      <c r="AK195" s="200"/>
      <c r="AL195" s="200"/>
      <c r="AM195" s="200"/>
      <c r="AN195" s="200"/>
      <c r="AO195" s="200"/>
      <c r="AP195" s="200"/>
      <c r="AQ195" s="170">
        <f t="shared" si="47"/>
        <v>1</v>
      </c>
      <c r="AR195" s="170"/>
      <c r="AS195" s="170"/>
      <c r="AT195" s="170" t="str">
        <f t="shared" si="48"/>
        <v>座</v>
      </c>
      <c r="AU195" s="170"/>
      <c r="AV195" s="200">
        <f>廚具衛生設備燈具!AY12</f>
        <v>7000</v>
      </c>
      <c r="AW195" s="200"/>
      <c r="AX195" s="200"/>
      <c r="AY195" s="200"/>
      <c r="AZ195" s="200">
        <f t="shared" si="49"/>
        <v>7000</v>
      </c>
      <c r="BA195" s="200"/>
      <c r="BB195" s="200"/>
      <c r="BC195" s="200"/>
      <c r="BD195" s="311"/>
      <c r="BE195" s="311"/>
      <c r="BF195" s="311"/>
      <c r="BG195" s="311"/>
      <c r="BH195" s="200"/>
      <c r="BI195" s="200"/>
      <c r="BJ195" s="200"/>
      <c r="BK195" s="200"/>
      <c r="BL195" s="200">
        <v>0</v>
      </c>
      <c r="BM195" s="200"/>
      <c r="BN195" s="200"/>
      <c r="BO195" s="200"/>
      <c r="BP195" s="4"/>
      <c r="BQ195" s="4"/>
      <c r="BR195" s="6"/>
      <c r="BS195" s="6"/>
      <c r="BT195" s="6"/>
      <c r="BU195" s="6"/>
      <c r="BV195" s="6"/>
    </row>
    <row r="196" spans="1:74" ht="20.100000000000001" customHeight="1">
      <c r="A196" s="109">
        <v>6</v>
      </c>
      <c r="B196" s="109"/>
      <c r="C196" s="125" t="str">
        <f>廚具衛生設備燈具!A15</f>
        <v>廚房</v>
      </c>
      <c r="D196" s="125"/>
      <c r="E196" s="125"/>
      <c r="F196" s="125"/>
      <c r="G196" s="125"/>
      <c r="H196" s="125" t="str">
        <f>廚具衛生設備燈具!F15</f>
        <v>D60門美立屏</v>
      </c>
      <c r="I196" s="125"/>
      <c r="J196" s="125"/>
      <c r="K196" s="125"/>
      <c r="L196" s="125"/>
      <c r="M196" s="125"/>
      <c r="N196" s="125"/>
      <c r="O196" s="125"/>
      <c r="P196" s="125" t="str">
        <f>廚具衛生設備燈具!W15</f>
        <v>M-2584</v>
      </c>
      <c r="Q196" s="125"/>
      <c r="R196" s="125"/>
      <c r="S196" s="125"/>
      <c r="T196" s="125"/>
      <c r="U196" s="125"/>
      <c r="V196" s="109">
        <v>2</v>
      </c>
      <c r="W196" s="109"/>
      <c r="X196" s="109"/>
      <c r="Y196" s="109" t="s">
        <v>390</v>
      </c>
      <c r="Z196" s="109"/>
      <c r="AA196" s="125">
        <f>廚具衛生設備燈具!AQ15</f>
        <v>3500</v>
      </c>
      <c r="AB196" s="125"/>
      <c r="AC196" s="125"/>
      <c r="AD196" s="125"/>
      <c r="AE196" s="125">
        <f>V196*AA196</f>
        <v>7000</v>
      </c>
      <c r="AF196" s="125"/>
      <c r="AG196" s="125"/>
      <c r="AH196" s="125"/>
      <c r="AI196" s="200" t="str">
        <f>H196</f>
        <v>D60門美立屏</v>
      </c>
      <c r="AJ196" s="200"/>
      <c r="AK196" s="200"/>
      <c r="AL196" s="200"/>
      <c r="AM196" s="200"/>
      <c r="AN196" s="200"/>
      <c r="AO196" s="200"/>
      <c r="AP196" s="200"/>
      <c r="AQ196" s="170">
        <f>V196</f>
        <v>2</v>
      </c>
      <c r="AR196" s="170"/>
      <c r="AS196" s="170"/>
      <c r="AT196" s="170" t="str">
        <f>Y196</f>
        <v>片</v>
      </c>
      <c r="AU196" s="170"/>
      <c r="AV196" s="200">
        <f>廚具衛生設備燈具!AY15</f>
        <v>3150</v>
      </c>
      <c r="AW196" s="200"/>
      <c r="AX196" s="200"/>
      <c r="AY196" s="200"/>
      <c r="AZ196" s="200">
        <f>AQ196*AV196</f>
        <v>6300</v>
      </c>
      <c r="BA196" s="200"/>
      <c r="BB196" s="200"/>
      <c r="BC196" s="200"/>
      <c r="BD196" s="311"/>
      <c r="BE196" s="311"/>
      <c r="BF196" s="311"/>
      <c r="BG196" s="311"/>
      <c r="BH196" s="200"/>
      <c r="BI196" s="200"/>
      <c r="BJ196" s="200"/>
      <c r="BK196" s="200"/>
      <c r="BL196" s="200">
        <v>0</v>
      </c>
      <c r="BM196" s="200"/>
      <c r="BN196" s="200"/>
      <c r="BO196" s="200"/>
      <c r="BP196" s="4"/>
      <c r="BQ196" s="4"/>
      <c r="BR196" s="6"/>
      <c r="BS196" s="6"/>
      <c r="BT196" s="6"/>
      <c r="BU196" s="6"/>
      <c r="BV196" s="6"/>
    </row>
    <row r="197" spans="1:74" ht="20.100000000000001" customHeight="1">
      <c r="A197" s="109">
        <v>7</v>
      </c>
      <c r="B197" s="109"/>
      <c r="C197" s="125" t="str">
        <f>廚具衛生設備燈具!A13</f>
        <v>廚房</v>
      </c>
      <c r="D197" s="125"/>
      <c r="E197" s="125"/>
      <c r="F197" s="125"/>
      <c r="G197" s="125"/>
      <c r="H197" s="125" t="str">
        <f>廚具衛生設備燈具!F13</f>
        <v>流理檯檯面</v>
      </c>
      <c r="I197" s="125"/>
      <c r="J197" s="125"/>
      <c r="K197" s="125"/>
      <c r="L197" s="125"/>
      <c r="M197" s="125"/>
      <c r="N197" s="125"/>
      <c r="O197" s="125"/>
      <c r="P197" s="125" t="str">
        <f>廚具衛生設備燈具!W13</f>
        <v>QJ-2702N</v>
      </c>
      <c r="Q197" s="125"/>
      <c r="R197" s="125"/>
      <c r="S197" s="125"/>
      <c r="T197" s="125"/>
      <c r="U197" s="125"/>
      <c r="V197" s="109">
        <v>410</v>
      </c>
      <c r="W197" s="109"/>
      <c r="X197" s="109"/>
      <c r="Y197" s="109" t="s">
        <v>320</v>
      </c>
      <c r="Z197" s="109"/>
      <c r="AA197" s="125">
        <f>廚具衛生設備燈具!AQ13</f>
        <v>143</v>
      </c>
      <c r="AB197" s="125"/>
      <c r="AC197" s="125"/>
      <c r="AD197" s="125"/>
      <c r="AE197" s="125">
        <f t="shared" si="45"/>
        <v>58630</v>
      </c>
      <c r="AF197" s="125"/>
      <c r="AG197" s="125"/>
      <c r="AH197" s="125"/>
      <c r="AI197" s="200" t="str">
        <f t="shared" si="46"/>
        <v>流理檯檯面</v>
      </c>
      <c r="AJ197" s="200"/>
      <c r="AK197" s="200"/>
      <c r="AL197" s="200"/>
      <c r="AM197" s="200"/>
      <c r="AN197" s="200"/>
      <c r="AO197" s="200"/>
      <c r="AP197" s="200"/>
      <c r="AQ197" s="170">
        <f t="shared" si="47"/>
        <v>410</v>
      </c>
      <c r="AR197" s="170"/>
      <c r="AS197" s="170"/>
      <c r="AT197" s="170" t="str">
        <f t="shared" si="48"/>
        <v>㎝</v>
      </c>
      <c r="AU197" s="170"/>
      <c r="AV197" s="200">
        <f>廚具衛生設備燈具!AY13</f>
        <v>128</v>
      </c>
      <c r="AW197" s="200"/>
      <c r="AX197" s="200"/>
      <c r="AY197" s="200"/>
      <c r="AZ197" s="200">
        <f t="shared" si="49"/>
        <v>52480</v>
      </c>
      <c r="BA197" s="200"/>
      <c r="BB197" s="200"/>
      <c r="BC197" s="200"/>
      <c r="BD197" s="311"/>
      <c r="BE197" s="311"/>
      <c r="BF197" s="311"/>
      <c r="BG197" s="311"/>
      <c r="BH197" s="200"/>
      <c r="BI197" s="200"/>
      <c r="BJ197" s="200"/>
      <c r="BK197" s="200"/>
      <c r="BL197" s="200">
        <v>0</v>
      </c>
      <c r="BM197" s="200"/>
      <c r="BN197" s="200"/>
      <c r="BO197" s="200"/>
      <c r="BP197" s="4"/>
      <c r="BQ197" s="4"/>
      <c r="BR197" s="6"/>
      <c r="BS197" s="6"/>
      <c r="BT197" s="6"/>
      <c r="BU197" s="6"/>
      <c r="BV197" s="6"/>
    </row>
    <row r="198" spans="1:74" ht="20.100000000000001" customHeight="1">
      <c r="A198" s="109">
        <v>8</v>
      </c>
      <c r="B198" s="109"/>
      <c r="C198" s="125" t="str">
        <f>廚具衛生設備燈具!A14</f>
        <v>廚房</v>
      </c>
      <c r="D198" s="125"/>
      <c r="E198" s="125"/>
      <c r="F198" s="125"/>
      <c r="G198" s="125"/>
      <c r="H198" s="125" t="str">
        <f>廚具衛生設備燈具!F14</f>
        <v>中島檯面</v>
      </c>
      <c r="I198" s="125"/>
      <c r="J198" s="125"/>
      <c r="K198" s="125"/>
      <c r="L198" s="125"/>
      <c r="M198" s="125"/>
      <c r="N198" s="125"/>
      <c r="O198" s="125"/>
      <c r="P198" s="125" t="str">
        <f>廚具衛生設備燈具!W14</f>
        <v>QJ-2702N</v>
      </c>
      <c r="Q198" s="125"/>
      <c r="R198" s="125"/>
      <c r="S198" s="125"/>
      <c r="T198" s="125"/>
      <c r="U198" s="125"/>
      <c r="V198" s="109">
        <v>30</v>
      </c>
      <c r="W198" s="109"/>
      <c r="X198" s="109"/>
      <c r="Y198" s="109" t="s">
        <v>369</v>
      </c>
      <c r="Z198" s="109"/>
      <c r="AA198" s="125">
        <f>廚具衛生設備燈具!AQ14</f>
        <v>2185</v>
      </c>
      <c r="AB198" s="125"/>
      <c r="AC198" s="125"/>
      <c r="AD198" s="125"/>
      <c r="AE198" s="125">
        <f t="shared" si="45"/>
        <v>65550</v>
      </c>
      <c r="AF198" s="125"/>
      <c r="AG198" s="125"/>
      <c r="AH198" s="125"/>
      <c r="AI198" s="200" t="str">
        <f t="shared" si="46"/>
        <v>中島檯面</v>
      </c>
      <c r="AJ198" s="200"/>
      <c r="AK198" s="200"/>
      <c r="AL198" s="200"/>
      <c r="AM198" s="200"/>
      <c r="AN198" s="200"/>
      <c r="AO198" s="200"/>
      <c r="AP198" s="200"/>
      <c r="AQ198" s="170">
        <f t="shared" si="47"/>
        <v>30</v>
      </c>
      <c r="AR198" s="170"/>
      <c r="AS198" s="170"/>
      <c r="AT198" s="170" t="str">
        <f t="shared" si="48"/>
        <v>才</v>
      </c>
      <c r="AU198" s="170"/>
      <c r="AV198" s="200">
        <f>廚具衛生設備燈具!AY14</f>
        <v>1955</v>
      </c>
      <c r="AW198" s="200"/>
      <c r="AX198" s="200"/>
      <c r="AY198" s="200"/>
      <c r="AZ198" s="200">
        <f t="shared" si="49"/>
        <v>58650</v>
      </c>
      <c r="BA198" s="200"/>
      <c r="BB198" s="200"/>
      <c r="BC198" s="200"/>
      <c r="BD198" s="311"/>
      <c r="BE198" s="311"/>
      <c r="BF198" s="311"/>
      <c r="BG198" s="311"/>
      <c r="BH198" s="200"/>
      <c r="BI198" s="200"/>
      <c r="BJ198" s="200"/>
      <c r="BK198" s="200"/>
      <c r="BL198" s="200">
        <v>0</v>
      </c>
      <c r="BM198" s="200"/>
      <c r="BN198" s="200"/>
      <c r="BO198" s="200"/>
      <c r="BP198" s="4"/>
      <c r="BQ198" s="4"/>
      <c r="BR198" s="6"/>
      <c r="BS198" s="6"/>
      <c r="BT198" s="6"/>
      <c r="BU198" s="6"/>
      <c r="BV198" s="6"/>
    </row>
    <row r="199" spans="1:74" ht="20.100000000000001" customHeight="1">
      <c r="A199" s="109">
        <v>9</v>
      </c>
      <c r="B199" s="109"/>
      <c r="C199" s="125" t="str">
        <f>廚具衛生設備燈具!A16</f>
        <v>廚房</v>
      </c>
      <c r="D199" s="125"/>
      <c r="E199" s="125"/>
      <c r="F199" s="125"/>
      <c r="G199" s="125"/>
      <c r="H199" s="125" t="str">
        <f>廚具衛生設備燈具!F16</f>
        <v>W40刀具砧板調味架</v>
      </c>
      <c r="I199" s="125"/>
      <c r="J199" s="125"/>
      <c r="K199" s="125"/>
      <c r="L199" s="125"/>
      <c r="M199" s="125"/>
      <c r="N199" s="125"/>
      <c r="O199" s="125"/>
      <c r="P199" s="125" t="str">
        <f>廚具衛生設備燈具!W16</f>
        <v>F7840S-4</v>
      </c>
      <c r="Q199" s="125"/>
      <c r="R199" s="125"/>
      <c r="S199" s="125"/>
      <c r="T199" s="125"/>
      <c r="U199" s="125"/>
      <c r="V199" s="109">
        <v>1</v>
      </c>
      <c r="W199" s="109"/>
      <c r="X199" s="109"/>
      <c r="Y199" s="109" t="s">
        <v>395</v>
      </c>
      <c r="Z199" s="109"/>
      <c r="AA199" s="125">
        <f>廚具衛生設備燈具!AQ16</f>
        <v>6500</v>
      </c>
      <c r="AB199" s="125"/>
      <c r="AC199" s="125"/>
      <c r="AD199" s="125"/>
      <c r="AE199" s="125">
        <f t="shared" si="45"/>
        <v>6500</v>
      </c>
      <c r="AF199" s="125"/>
      <c r="AG199" s="125"/>
      <c r="AH199" s="125"/>
      <c r="AI199" s="200" t="str">
        <f t="shared" si="46"/>
        <v>W40刀具砧板調味架</v>
      </c>
      <c r="AJ199" s="200"/>
      <c r="AK199" s="200"/>
      <c r="AL199" s="200"/>
      <c r="AM199" s="200"/>
      <c r="AN199" s="200"/>
      <c r="AO199" s="200"/>
      <c r="AP199" s="200"/>
      <c r="AQ199" s="170">
        <f t="shared" si="47"/>
        <v>1</v>
      </c>
      <c r="AR199" s="170"/>
      <c r="AS199" s="170"/>
      <c r="AT199" s="170" t="str">
        <f t="shared" si="48"/>
        <v>只</v>
      </c>
      <c r="AU199" s="170"/>
      <c r="AV199" s="200">
        <f>廚具衛生設備燈具!AY16</f>
        <v>5850</v>
      </c>
      <c r="AW199" s="200"/>
      <c r="AX199" s="200"/>
      <c r="AY199" s="200"/>
      <c r="AZ199" s="200">
        <f t="shared" si="49"/>
        <v>5850</v>
      </c>
      <c r="BA199" s="200"/>
      <c r="BB199" s="200"/>
      <c r="BC199" s="200"/>
      <c r="BD199" s="311"/>
      <c r="BE199" s="311"/>
      <c r="BF199" s="311"/>
      <c r="BG199" s="311"/>
      <c r="BH199" s="200"/>
      <c r="BI199" s="200"/>
      <c r="BJ199" s="200"/>
      <c r="BK199" s="200"/>
      <c r="BL199" s="200">
        <v>0</v>
      </c>
      <c r="BM199" s="200"/>
      <c r="BN199" s="200"/>
      <c r="BO199" s="200"/>
      <c r="BP199" s="4"/>
      <c r="BQ199" s="4"/>
      <c r="BR199" s="6"/>
      <c r="BS199" s="6"/>
      <c r="BT199" s="6"/>
      <c r="BU199" s="6"/>
      <c r="BV199" s="6"/>
    </row>
    <row r="200" spans="1:74" ht="20.100000000000001" customHeight="1">
      <c r="A200" s="109">
        <v>10</v>
      </c>
      <c r="B200" s="109"/>
      <c r="C200" s="125" t="s">
        <v>2119</v>
      </c>
      <c r="D200" s="125"/>
      <c r="E200" s="125"/>
      <c r="F200" s="125"/>
      <c r="G200" s="125"/>
      <c r="H200" s="125" t="str">
        <f>廚具衛生設備燈具!F17</f>
        <v>鋁合金抽屜組</v>
      </c>
      <c r="I200" s="125"/>
      <c r="J200" s="125"/>
      <c r="K200" s="125"/>
      <c r="L200" s="125"/>
      <c r="M200" s="125"/>
      <c r="N200" s="125"/>
      <c r="O200" s="125"/>
      <c r="P200" s="125" t="s">
        <v>115</v>
      </c>
      <c r="Q200" s="125"/>
      <c r="R200" s="125"/>
      <c r="S200" s="125"/>
      <c r="T200" s="125"/>
      <c r="U200" s="125"/>
      <c r="V200" s="109">
        <v>8</v>
      </c>
      <c r="W200" s="109"/>
      <c r="X200" s="109"/>
      <c r="Y200" s="109" t="s">
        <v>395</v>
      </c>
      <c r="Z200" s="109"/>
      <c r="AA200" s="125">
        <f>廚具衛生設備燈具!AQ17</f>
        <v>4200</v>
      </c>
      <c r="AB200" s="125"/>
      <c r="AC200" s="125"/>
      <c r="AD200" s="125"/>
      <c r="AE200" s="125">
        <f t="shared" si="45"/>
        <v>33600</v>
      </c>
      <c r="AF200" s="125"/>
      <c r="AG200" s="125"/>
      <c r="AH200" s="125"/>
      <c r="AI200" s="200" t="str">
        <f t="shared" si="46"/>
        <v>鋁合金抽屜組</v>
      </c>
      <c r="AJ200" s="200"/>
      <c r="AK200" s="200"/>
      <c r="AL200" s="200"/>
      <c r="AM200" s="200"/>
      <c r="AN200" s="200"/>
      <c r="AO200" s="200"/>
      <c r="AP200" s="200"/>
      <c r="AQ200" s="170">
        <f t="shared" si="47"/>
        <v>8</v>
      </c>
      <c r="AR200" s="170"/>
      <c r="AS200" s="170"/>
      <c r="AT200" s="170" t="str">
        <f t="shared" si="48"/>
        <v>只</v>
      </c>
      <c r="AU200" s="170"/>
      <c r="AV200" s="200">
        <f>廚具衛生設備燈具!AY17</f>
        <v>3675</v>
      </c>
      <c r="AW200" s="200"/>
      <c r="AX200" s="200"/>
      <c r="AY200" s="200"/>
      <c r="AZ200" s="200">
        <f t="shared" si="49"/>
        <v>29400</v>
      </c>
      <c r="BA200" s="200"/>
      <c r="BB200" s="200"/>
      <c r="BC200" s="200"/>
      <c r="BD200" s="311"/>
      <c r="BE200" s="311"/>
      <c r="BF200" s="311"/>
      <c r="BG200" s="311"/>
      <c r="BH200" s="200"/>
      <c r="BI200" s="200"/>
      <c r="BJ200" s="200"/>
      <c r="BK200" s="200"/>
      <c r="BL200" s="200">
        <v>0</v>
      </c>
      <c r="BM200" s="200"/>
      <c r="BN200" s="200"/>
      <c r="BO200" s="200"/>
      <c r="BP200" s="4"/>
      <c r="BQ200" s="4"/>
      <c r="BR200" s="6"/>
      <c r="BS200" s="6"/>
      <c r="BT200" s="6"/>
      <c r="BU200" s="6"/>
      <c r="BV200" s="6"/>
    </row>
    <row r="201" spans="1:74" ht="20.100000000000001" customHeight="1">
      <c r="A201" s="109">
        <v>11</v>
      </c>
      <c r="B201" s="109"/>
      <c r="C201" s="125" t="s">
        <v>577</v>
      </c>
      <c r="D201" s="125"/>
      <c r="E201" s="125"/>
      <c r="F201" s="125"/>
      <c r="G201" s="125"/>
      <c r="H201" s="125" t="s">
        <v>396</v>
      </c>
      <c r="I201" s="125"/>
      <c r="J201" s="125"/>
      <c r="K201" s="125"/>
      <c r="L201" s="125"/>
      <c r="M201" s="125"/>
      <c r="N201" s="125"/>
      <c r="O201" s="125"/>
      <c r="P201" s="125" t="s">
        <v>399</v>
      </c>
      <c r="Q201" s="125"/>
      <c r="R201" s="125"/>
      <c r="S201" s="125"/>
      <c r="T201" s="125"/>
      <c r="U201" s="125"/>
      <c r="V201" s="109">
        <v>8</v>
      </c>
      <c r="W201" s="109"/>
      <c r="X201" s="109"/>
      <c r="Y201" s="109" t="s">
        <v>383</v>
      </c>
      <c r="Z201" s="109"/>
      <c r="AA201" s="125">
        <v>2650</v>
      </c>
      <c r="AB201" s="125"/>
      <c r="AC201" s="125"/>
      <c r="AD201" s="125"/>
      <c r="AE201" s="125">
        <f t="shared" si="45"/>
        <v>21200</v>
      </c>
      <c r="AF201" s="125"/>
      <c r="AG201" s="125"/>
      <c r="AH201" s="125"/>
      <c r="AI201" s="200" t="str">
        <f t="shared" si="46"/>
        <v>木製抽屜組</v>
      </c>
      <c r="AJ201" s="200"/>
      <c r="AK201" s="200"/>
      <c r="AL201" s="200"/>
      <c r="AM201" s="200"/>
      <c r="AN201" s="200"/>
      <c r="AO201" s="200"/>
      <c r="AP201" s="200"/>
      <c r="AQ201" s="170">
        <f t="shared" si="47"/>
        <v>8</v>
      </c>
      <c r="AR201" s="170"/>
      <c r="AS201" s="170"/>
      <c r="AT201" s="170" t="str">
        <f t="shared" si="48"/>
        <v>組</v>
      </c>
      <c r="AU201" s="170"/>
      <c r="AV201" s="200">
        <v>2350</v>
      </c>
      <c r="AW201" s="200"/>
      <c r="AX201" s="200"/>
      <c r="AY201" s="200"/>
      <c r="AZ201" s="200">
        <f t="shared" si="49"/>
        <v>18800</v>
      </c>
      <c r="BA201" s="200"/>
      <c r="BB201" s="200"/>
      <c r="BC201" s="200"/>
      <c r="BD201" s="311"/>
      <c r="BE201" s="311"/>
      <c r="BF201" s="311"/>
      <c r="BG201" s="311"/>
      <c r="BH201" s="200"/>
      <c r="BI201" s="200"/>
      <c r="BJ201" s="200"/>
      <c r="BK201" s="200"/>
      <c r="BL201" s="200">
        <v>0</v>
      </c>
      <c r="BM201" s="200"/>
      <c r="BN201" s="200"/>
      <c r="BO201" s="200"/>
      <c r="BP201" s="4"/>
      <c r="BQ201" s="4"/>
      <c r="BR201" s="6"/>
      <c r="BS201" s="6"/>
      <c r="BT201" s="6"/>
      <c r="BU201" s="6"/>
      <c r="BV201" s="6"/>
    </row>
    <row r="202" spans="1:74" ht="20.100000000000001" customHeight="1">
      <c r="A202" s="109">
        <v>12</v>
      </c>
      <c r="B202" s="109"/>
      <c r="C202" s="125" t="str">
        <f>廚具衛生設備燈具!A18</f>
        <v>廚房</v>
      </c>
      <c r="D202" s="125"/>
      <c r="E202" s="125"/>
      <c r="F202" s="125"/>
      <c r="G202" s="125"/>
      <c r="H202" s="125" t="str">
        <f>廚具衛生設備燈具!F18</f>
        <v>木製重型抽拉盤</v>
      </c>
      <c r="I202" s="125"/>
      <c r="J202" s="125"/>
      <c r="K202" s="125"/>
      <c r="L202" s="125"/>
      <c r="M202" s="125"/>
      <c r="N202" s="125"/>
      <c r="O202" s="125"/>
      <c r="P202" s="125" t="s">
        <v>399</v>
      </c>
      <c r="Q202" s="125"/>
      <c r="R202" s="125"/>
      <c r="S202" s="125"/>
      <c r="T202" s="125"/>
      <c r="U202" s="125"/>
      <c r="V202" s="109">
        <v>2</v>
      </c>
      <c r="W202" s="109"/>
      <c r="X202" s="109"/>
      <c r="Y202" s="109" t="s">
        <v>395</v>
      </c>
      <c r="Z202" s="109"/>
      <c r="AA202" s="125">
        <f>廚具衛生設備燈具!AQ18</f>
        <v>3000</v>
      </c>
      <c r="AB202" s="125"/>
      <c r="AC202" s="125"/>
      <c r="AD202" s="125"/>
      <c r="AE202" s="125">
        <f t="shared" si="45"/>
        <v>6000</v>
      </c>
      <c r="AF202" s="125"/>
      <c r="AG202" s="125"/>
      <c r="AH202" s="125"/>
      <c r="AI202" s="200" t="str">
        <f t="shared" si="46"/>
        <v>木製重型抽拉盤</v>
      </c>
      <c r="AJ202" s="200"/>
      <c r="AK202" s="200"/>
      <c r="AL202" s="200"/>
      <c r="AM202" s="200"/>
      <c r="AN202" s="200"/>
      <c r="AO202" s="200"/>
      <c r="AP202" s="200"/>
      <c r="AQ202" s="170">
        <f t="shared" si="47"/>
        <v>2</v>
      </c>
      <c r="AR202" s="170"/>
      <c r="AS202" s="170"/>
      <c r="AT202" s="170" t="str">
        <f t="shared" si="48"/>
        <v>只</v>
      </c>
      <c r="AU202" s="170"/>
      <c r="AV202" s="200">
        <f>廚具衛生設備燈具!AY18</f>
        <v>2500</v>
      </c>
      <c r="AW202" s="200"/>
      <c r="AX202" s="200"/>
      <c r="AY202" s="200"/>
      <c r="AZ202" s="200">
        <f t="shared" si="49"/>
        <v>5000</v>
      </c>
      <c r="BA202" s="200"/>
      <c r="BB202" s="200"/>
      <c r="BC202" s="200"/>
      <c r="BD202" s="311"/>
      <c r="BE202" s="311"/>
      <c r="BF202" s="311"/>
      <c r="BG202" s="311"/>
      <c r="BH202" s="200"/>
      <c r="BI202" s="200"/>
      <c r="BJ202" s="200"/>
      <c r="BK202" s="200"/>
      <c r="BL202" s="200">
        <v>0</v>
      </c>
      <c r="BM202" s="200"/>
      <c r="BN202" s="200"/>
      <c r="BO202" s="200"/>
      <c r="BP202" s="4"/>
      <c r="BQ202" s="4"/>
      <c r="BR202" s="6"/>
      <c r="BS202" s="6"/>
      <c r="BT202" s="6"/>
      <c r="BU202" s="6"/>
      <c r="BV202" s="6"/>
    </row>
    <row r="203" spans="1:74" ht="20.100000000000001" customHeight="1">
      <c r="A203" s="109">
        <v>13</v>
      </c>
      <c r="B203" s="109"/>
      <c r="C203" s="125" t="str">
        <f>廚具衛生設備燈具!A19</f>
        <v>廚房</v>
      </c>
      <c r="D203" s="125"/>
      <c r="E203" s="125"/>
      <c r="F203" s="125"/>
      <c r="G203" s="125"/>
      <c r="H203" s="125" t="str">
        <f>廚具衛生設備燈具!F19</f>
        <v>ABS刀叉盤</v>
      </c>
      <c r="I203" s="125"/>
      <c r="J203" s="125"/>
      <c r="K203" s="125"/>
      <c r="L203" s="125"/>
      <c r="M203" s="125"/>
      <c r="N203" s="125"/>
      <c r="O203" s="125"/>
      <c r="P203" s="125" t="str">
        <f>廚具衛生設備燈具!W19</f>
        <v>R5350</v>
      </c>
      <c r="Q203" s="125"/>
      <c r="R203" s="125"/>
      <c r="S203" s="125"/>
      <c r="T203" s="125"/>
      <c r="U203" s="125"/>
      <c r="V203" s="109">
        <v>2</v>
      </c>
      <c r="W203" s="109"/>
      <c r="X203" s="109"/>
      <c r="Y203" s="109" t="s">
        <v>395</v>
      </c>
      <c r="Z203" s="109"/>
      <c r="AA203" s="125">
        <f>廚具衛生設備燈具!AQ19</f>
        <v>1200</v>
      </c>
      <c r="AB203" s="125"/>
      <c r="AC203" s="125"/>
      <c r="AD203" s="125"/>
      <c r="AE203" s="125">
        <f t="shared" si="45"/>
        <v>2400</v>
      </c>
      <c r="AF203" s="125"/>
      <c r="AG203" s="125"/>
      <c r="AH203" s="125"/>
      <c r="AI203" s="200" t="str">
        <f t="shared" si="46"/>
        <v>ABS刀叉盤</v>
      </c>
      <c r="AJ203" s="200"/>
      <c r="AK203" s="200"/>
      <c r="AL203" s="200"/>
      <c r="AM203" s="200"/>
      <c r="AN203" s="200"/>
      <c r="AO203" s="200"/>
      <c r="AP203" s="200"/>
      <c r="AQ203" s="170">
        <f t="shared" si="47"/>
        <v>2</v>
      </c>
      <c r="AR203" s="170"/>
      <c r="AS203" s="170"/>
      <c r="AT203" s="170" t="str">
        <f t="shared" si="48"/>
        <v>只</v>
      </c>
      <c r="AU203" s="170"/>
      <c r="AV203" s="200">
        <f>廚具衛生設備燈具!AY19</f>
        <v>1080</v>
      </c>
      <c r="AW203" s="200"/>
      <c r="AX203" s="200"/>
      <c r="AY203" s="200"/>
      <c r="AZ203" s="200">
        <f t="shared" si="49"/>
        <v>2160</v>
      </c>
      <c r="BA203" s="200"/>
      <c r="BB203" s="200"/>
      <c r="BC203" s="200"/>
      <c r="BD203" s="311"/>
      <c r="BE203" s="311"/>
      <c r="BF203" s="311"/>
      <c r="BG203" s="311"/>
      <c r="BH203" s="200"/>
      <c r="BI203" s="200"/>
      <c r="BJ203" s="200"/>
      <c r="BK203" s="200"/>
      <c r="BL203" s="200">
        <v>0</v>
      </c>
      <c r="BM203" s="200"/>
      <c r="BN203" s="200"/>
      <c r="BO203" s="200"/>
      <c r="BP203" s="4"/>
      <c r="BQ203" s="4"/>
      <c r="BR203" s="6"/>
      <c r="BS203" s="6"/>
      <c r="BT203" s="6"/>
      <c r="BU203" s="6"/>
      <c r="BV203" s="6"/>
    </row>
    <row r="204" spans="1:74" ht="20.100000000000001" customHeight="1">
      <c r="A204" s="109">
        <v>14</v>
      </c>
      <c r="B204" s="109"/>
      <c r="C204" s="125" t="str">
        <f>廚具衛生設備燈具!A20</f>
        <v>廚房</v>
      </c>
      <c r="D204" s="125"/>
      <c r="E204" s="125"/>
      <c r="F204" s="125"/>
      <c r="G204" s="125"/>
      <c r="H204" s="125" t="str">
        <f>廚具衛生設備燈具!F20</f>
        <v>檯面式雙口瓦斯爐</v>
      </c>
      <c r="I204" s="125"/>
      <c r="J204" s="125"/>
      <c r="K204" s="125"/>
      <c r="L204" s="125"/>
      <c r="M204" s="125"/>
      <c r="N204" s="125"/>
      <c r="O204" s="125"/>
      <c r="P204" s="125" t="str">
        <f>廚具衛生設備燈具!W20</f>
        <v>RB-A2660G(B)</v>
      </c>
      <c r="Q204" s="125"/>
      <c r="R204" s="125"/>
      <c r="S204" s="125"/>
      <c r="T204" s="125"/>
      <c r="U204" s="125"/>
      <c r="V204" s="109">
        <v>1</v>
      </c>
      <c r="W204" s="109"/>
      <c r="X204" s="109"/>
      <c r="Y204" s="109" t="s">
        <v>400</v>
      </c>
      <c r="Z204" s="109"/>
      <c r="AA204" s="125">
        <f>廚具衛生設備燈具!AQ20</f>
        <v>21850</v>
      </c>
      <c r="AB204" s="125"/>
      <c r="AC204" s="125"/>
      <c r="AD204" s="125"/>
      <c r="AE204" s="125">
        <f t="shared" si="45"/>
        <v>21850</v>
      </c>
      <c r="AF204" s="125"/>
      <c r="AG204" s="125"/>
      <c r="AH204" s="125"/>
      <c r="AI204" s="200" t="str">
        <f t="shared" si="46"/>
        <v>檯面式雙口瓦斯爐</v>
      </c>
      <c r="AJ204" s="200"/>
      <c r="AK204" s="200"/>
      <c r="AL204" s="200"/>
      <c r="AM204" s="200"/>
      <c r="AN204" s="200"/>
      <c r="AO204" s="200"/>
      <c r="AP204" s="200"/>
      <c r="AQ204" s="170">
        <f t="shared" si="47"/>
        <v>1</v>
      </c>
      <c r="AR204" s="170"/>
      <c r="AS204" s="170"/>
      <c r="AT204" s="170" t="str">
        <f t="shared" si="48"/>
        <v>部</v>
      </c>
      <c r="AU204" s="170"/>
      <c r="AV204" s="200">
        <f>廚具衛生設備燈具!AY20</f>
        <v>18573</v>
      </c>
      <c r="AW204" s="200"/>
      <c r="AX204" s="200"/>
      <c r="AY204" s="200"/>
      <c r="AZ204" s="200">
        <f t="shared" si="49"/>
        <v>18573</v>
      </c>
      <c r="BA204" s="200"/>
      <c r="BB204" s="200"/>
      <c r="BC204" s="200"/>
      <c r="BD204" s="311"/>
      <c r="BE204" s="311"/>
      <c r="BF204" s="311"/>
      <c r="BG204" s="311"/>
      <c r="BH204" s="200"/>
      <c r="BI204" s="200"/>
      <c r="BJ204" s="200"/>
      <c r="BK204" s="200"/>
      <c r="BL204" s="200">
        <v>0</v>
      </c>
      <c r="BM204" s="200"/>
      <c r="BN204" s="200"/>
      <c r="BO204" s="200"/>
      <c r="BP204" s="4"/>
      <c r="BQ204" s="4"/>
      <c r="BR204" s="6"/>
      <c r="BS204" s="6"/>
      <c r="BT204" s="6"/>
      <c r="BU204" s="6"/>
      <c r="BV204" s="6"/>
    </row>
    <row r="205" spans="1:74" ht="20.100000000000001" customHeight="1">
      <c r="A205" s="109">
        <v>15</v>
      </c>
      <c r="B205" s="109"/>
      <c r="C205" s="125" t="str">
        <f>廚具衛生設備燈具!A21</f>
        <v>廚房</v>
      </c>
      <c r="D205" s="125"/>
      <c r="E205" s="125"/>
      <c r="F205" s="125"/>
      <c r="G205" s="125"/>
      <c r="H205" s="125" t="str">
        <f>廚具衛生設備燈具!F21</f>
        <v>落地式洗碗機</v>
      </c>
      <c r="I205" s="125"/>
      <c r="J205" s="125"/>
      <c r="K205" s="125"/>
      <c r="L205" s="125"/>
      <c r="M205" s="125"/>
      <c r="N205" s="125"/>
      <c r="O205" s="125"/>
      <c r="P205" s="125" t="str">
        <f>廚具衛生設備燈具!W21</f>
        <v>SMH4ECX21E</v>
      </c>
      <c r="Q205" s="125"/>
      <c r="R205" s="125"/>
      <c r="S205" s="125"/>
      <c r="T205" s="125"/>
      <c r="U205" s="125"/>
      <c r="V205" s="109">
        <v>1</v>
      </c>
      <c r="W205" s="109"/>
      <c r="X205" s="109"/>
      <c r="Y205" s="109" t="s">
        <v>400</v>
      </c>
      <c r="Z205" s="109"/>
      <c r="AA205" s="125">
        <f>廚具衛生設備燈具!AQ21</f>
        <v>58800</v>
      </c>
      <c r="AB205" s="125"/>
      <c r="AC205" s="125"/>
      <c r="AD205" s="125"/>
      <c r="AE205" s="125">
        <f t="shared" si="45"/>
        <v>58800</v>
      </c>
      <c r="AF205" s="125"/>
      <c r="AG205" s="125"/>
      <c r="AH205" s="125"/>
      <c r="AI205" s="200" t="str">
        <f t="shared" si="46"/>
        <v>落地式洗碗機</v>
      </c>
      <c r="AJ205" s="200"/>
      <c r="AK205" s="200"/>
      <c r="AL205" s="200"/>
      <c r="AM205" s="200"/>
      <c r="AN205" s="200"/>
      <c r="AO205" s="200"/>
      <c r="AP205" s="200"/>
      <c r="AQ205" s="170">
        <f t="shared" si="47"/>
        <v>1</v>
      </c>
      <c r="AR205" s="170"/>
      <c r="AS205" s="170"/>
      <c r="AT205" s="170" t="str">
        <f t="shared" si="48"/>
        <v>部</v>
      </c>
      <c r="AU205" s="170"/>
      <c r="AV205" s="200">
        <f>廚具衛生設備燈具!AY21</f>
        <v>47040</v>
      </c>
      <c r="AW205" s="200"/>
      <c r="AX205" s="200"/>
      <c r="AY205" s="200"/>
      <c r="AZ205" s="200">
        <f t="shared" si="49"/>
        <v>47040</v>
      </c>
      <c r="BA205" s="200"/>
      <c r="BB205" s="200"/>
      <c r="BC205" s="200"/>
      <c r="BD205" s="311"/>
      <c r="BE205" s="311"/>
      <c r="BF205" s="311"/>
      <c r="BG205" s="311"/>
      <c r="BH205" s="200"/>
      <c r="BI205" s="200"/>
      <c r="BJ205" s="200"/>
      <c r="BK205" s="200"/>
      <c r="BL205" s="200">
        <v>0</v>
      </c>
      <c r="BM205" s="200"/>
      <c r="BN205" s="200"/>
      <c r="BO205" s="200"/>
      <c r="BP205" s="4"/>
      <c r="BQ205" s="4"/>
      <c r="BR205" s="6"/>
      <c r="BS205" s="6"/>
      <c r="BT205" s="6"/>
      <c r="BU205" s="6"/>
      <c r="BV205" s="6"/>
    </row>
    <row r="206" spans="1:74" ht="20.100000000000001" customHeight="1">
      <c r="A206" s="109">
        <v>16</v>
      </c>
      <c r="B206" s="109"/>
      <c r="C206" s="125" t="str">
        <f>廚具衛生設備燈具!A22</f>
        <v>廚房</v>
      </c>
      <c r="D206" s="125"/>
      <c r="E206" s="125"/>
      <c r="F206" s="125"/>
      <c r="G206" s="125"/>
      <c r="H206" s="125" t="str">
        <f>廚具衛生設備燈具!F22</f>
        <v>深罩式抽油煙機</v>
      </c>
      <c r="I206" s="125"/>
      <c r="J206" s="125"/>
      <c r="K206" s="125"/>
      <c r="L206" s="125"/>
      <c r="M206" s="125"/>
      <c r="N206" s="125"/>
      <c r="O206" s="125"/>
      <c r="P206" s="125" t="str">
        <f>廚具衛生設備燈具!W22</f>
        <v>DR7790B</v>
      </c>
      <c r="Q206" s="125"/>
      <c r="R206" s="125"/>
      <c r="S206" s="125"/>
      <c r="T206" s="125"/>
      <c r="U206" s="125"/>
      <c r="V206" s="109">
        <v>1</v>
      </c>
      <c r="W206" s="109"/>
      <c r="X206" s="109"/>
      <c r="Y206" s="109" t="s">
        <v>400</v>
      </c>
      <c r="Z206" s="109"/>
      <c r="AA206" s="125">
        <f>廚具衛生設備燈具!AQ22</f>
        <v>26500</v>
      </c>
      <c r="AB206" s="125"/>
      <c r="AC206" s="125"/>
      <c r="AD206" s="125"/>
      <c r="AE206" s="125">
        <f t="shared" si="45"/>
        <v>26500</v>
      </c>
      <c r="AF206" s="125"/>
      <c r="AG206" s="125"/>
      <c r="AH206" s="125"/>
      <c r="AI206" s="200" t="str">
        <f t="shared" si="46"/>
        <v>深罩式抽油煙機</v>
      </c>
      <c r="AJ206" s="200"/>
      <c r="AK206" s="200"/>
      <c r="AL206" s="200"/>
      <c r="AM206" s="200"/>
      <c r="AN206" s="200"/>
      <c r="AO206" s="200"/>
      <c r="AP206" s="200"/>
      <c r="AQ206" s="170">
        <f t="shared" si="47"/>
        <v>1</v>
      </c>
      <c r="AR206" s="170"/>
      <c r="AS206" s="170"/>
      <c r="AT206" s="170" t="str">
        <f t="shared" si="48"/>
        <v>部</v>
      </c>
      <c r="AU206" s="170"/>
      <c r="AV206" s="200">
        <f>廚具衛生設備燈具!AY22</f>
        <v>22525</v>
      </c>
      <c r="AW206" s="200"/>
      <c r="AX206" s="200"/>
      <c r="AY206" s="200"/>
      <c r="AZ206" s="200">
        <f t="shared" si="49"/>
        <v>22525</v>
      </c>
      <c r="BA206" s="200"/>
      <c r="BB206" s="200"/>
      <c r="BC206" s="200"/>
      <c r="BD206" s="311"/>
      <c r="BE206" s="311"/>
      <c r="BF206" s="311"/>
      <c r="BG206" s="311"/>
      <c r="BH206" s="200"/>
      <c r="BI206" s="200"/>
      <c r="BJ206" s="200"/>
      <c r="BK206" s="200"/>
      <c r="BL206" s="200">
        <v>0</v>
      </c>
      <c r="BM206" s="200"/>
      <c r="BN206" s="200"/>
      <c r="BO206" s="200"/>
      <c r="BP206" s="4"/>
      <c r="BQ206" s="4"/>
      <c r="BR206" s="6"/>
      <c r="BS206" s="6"/>
      <c r="BT206" s="6"/>
      <c r="BU206" s="6"/>
      <c r="BV206" s="6"/>
    </row>
    <row r="207" spans="1:74" ht="20.100000000000001" customHeight="1">
      <c r="A207" s="109">
        <v>17</v>
      </c>
      <c r="B207" s="109"/>
      <c r="C207" s="125" t="str">
        <f>廚具衛生設備燈具!A23</f>
        <v>廚房</v>
      </c>
      <c r="D207" s="125"/>
      <c r="E207" s="125"/>
      <c r="F207" s="125"/>
      <c r="G207" s="125"/>
      <c r="H207" s="125" t="str">
        <f>廚具衛生設備燈具!F23</f>
        <v>檯面水槽</v>
      </c>
      <c r="I207" s="125"/>
      <c r="J207" s="125"/>
      <c r="K207" s="125"/>
      <c r="L207" s="125"/>
      <c r="M207" s="125"/>
      <c r="N207" s="125"/>
      <c r="O207" s="125"/>
      <c r="P207" s="125" t="str">
        <f>廚具衛生設備燈具!W23</f>
        <v>KL-167</v>
      </c>
      <c r="Q207" s="125"/>
      <c r="R207" s="125"/>
      <c r="S207" s="125"/>
      <c r="T207" s="125"/>
      <c r="U207" s="125"/>
      <c r="V207" s="109">
        <v>1</v>
      </c>
      <c r="W207" s="109"/>
      <c r="X207" s="109"/>
      <c r="Y207" s="109" t="s">
        <v>395</v>
      </c>
      <c r="Z207" s="109"/>
      <c r="AA207" s="125">
        <f>廚具衛生設備燈具!AQ23</f>
        <v>11400</v>
      </c>
      <c r="AB207" s="125"/>
      <c r="AC207" s="125"/>
      <c r="AD207" s="125"/>
      <c r="AE207" s="125">
        <f t="shared" si="45"/>
        <v>11400</v>
      </c>
      <c r="AF207" s="125"/>
      <c r="AG207" s="125"/>
      <c r="AH207" s="125"/>
      <c r="AI207" s="200" t="str">
        <f t="shared" si="46"/>
        <v>檯面水槽</v>
      </c>
      <c r="AJ207" s="200"/>
      <c r="AK207" s="200"/>
      <c r="AL207" s="200"/>
      <c r="AM207" s="200"/>
      <c r="AN207" s="200"/>
      <c r="AO207" s="200"/>
      <c r="AP207" s="200"/>
      <c r="AQ207" s="170">
        <f t="shared" si="47"/>
        <v>1</v>
      </c>
      <c r="AR207" s="170"/>
      <c r="AS207" s="170"/>
      <c r="AT207" s="170" t="str">
        <f t="shared" si="48"/>
        <v>只</v>
      </c>
      <c r="AU207" s="170"/>
      <c r="AV207" s="200">
        <f>廚具衛生設備燈具!AY23</f>
        <v>7600</v>
      </c>
      <c r="AW207" s="200"/>
      <c r="AX207" s="200"/>
      <c r="AY207" s="200"/>
      <c r="AZ207" s="200">
        <f t="shared" si="49"/>
        <v>7600</v>
      </c>
      <c r="BA207" s="200"/>
      <c r="BB207" s="200"/>
      <c r="BC207" s="200"/>
      <c r="BD207" s="311"/>
      <c r="BE207" s="311"/>
      <c r="BF207" s="311"/>
      <c r="BG207" s="311"/>
      <c r="BH207" s="200"/>
      <c r="BI207" s="200"/>
      <c r="BJ207" s="200"/>
      <c r="BK207" s="200"/>
      <c r="BL207" s="200">
        <v>0</v>
      </c>
      <c r="BM207" s="200"/>
      <c r="BN207" s="200"/>
      <c r="BO207" s="200"/>
      <c r="BP207" s="4"/>
      <c r="BQ207" s="4"/>
      <c r="BR207" s="6"/>
      <c r="BS207" s="6"/>
      <c r="BT207" s="6"/>
      <c r="BU207" s="6"/>
      <c r="BV207" s="6"/>
    </row>
    <row r="208" spans="1:74" ht="20.100000000000001" customHeight="1">
      <c r="A208" s="109">
        <v>18</v>
      </c>
      <c r="B208" s="109"/>
      <c r="C208" s="125" t="str">
        <f>廚具衛生設備燈具!A24</f>
        <v>廚房</v>
      </c>
      <c r="D208" s="125"/>
      <c r="E208" s="125"/>
      <c r="F208" s="125"/>
      <c r="G208" s="125"/>
      <c r="H208" s="125" t="str">
        <f>廚具衛生設備燈具!F24</f>
        <v>上項水槽滴水籃反向</v>
      </c>
      <c r="I208" s="125"/>
      <c r="J208" s="125"/>
      <c r="K208" s="125"/>
      <c r="L208" s="125"/>
      <c r="M208" s="125"/>
      <c r="N208" s="125"/>
      <c r="O208" s="125"/>
      <c r="P208" s="125" t="str">
        <f>廚具衛生設備燈具!W24</f>
        <v>D-2295</v>
      </c>
      <c r="Q208" s="125"/>
      <c r="R208" s="125"/>
      <c r="S208" s="125"/>
      <c r="T208" s="125"/>
      <c r="U208" s="125"/>
      <c r="V208" s="109">
        <v>1</v>
      </c>
      <c r="W208" s="109"/>
      <c r="X208" s="109"/>
      <c r="Y208" s="109" t="s">
        <v>395</v>
      </c>
      <c r="Z208" s="109"/>
      <c r="AA208" s="125">
        <f>廚具衛生設備燈具!AQ24</f>
        <v>525</v>
      </c>
      <c r="AB208" s="125"/>
      <c r="AC208" s="125"/>
      <c r="AD208" s="125"/>
      <c r="AE208" s="125">
        <f>V208*AA208</f>
        <v>525</v>
      </c>
      <c r="AF208" s="125"/>
      <c r="AG208" s="125"/>
      <c r="AH208" s="125"/>
      <c r="AI208" s="200" t="str">
        <f>H208</f>
        <v>上項水槽滴水籃反向</v>
      </c>
      <c r="AJ208" s="200"/>
      <c r="AK208" s="200"/>
      <c r="AL208" s="200"/>
      <c r="AM208" s="200"/>
      <c r="AN208" s="200"/>
      <c r="AO208" s="200"/>
      <c r="AP208" s="200"/>
      <c r="AQ208" s="170">
        <f>V208</f>
        <v>1</v>
      </c>
      <c r="AR208" s="170"/>
      <c r="AS208" s="170"/>
      <c r="AT208" s="170" t="str">
        <f>Y208</f>
        <v>只</v>
      </c>
      <c r="AU208" s="170"/>
      <c r="AV208" s="200">
        <f>廚具衛生設備燈具!AY24</f>
        <v>350</v>
      </c>
      <c r="AW208" s="200"/>
      <c r="AX208" s="200"/>
      <c r="AY208" s="200"/>
      <c r="AZ208" s="200">
        <f>AQ208*AV208</f>
        <v>350</v>
      </c>
      <c r="BA208" s="200"/>
      <c r="BB208" s="200"/>
      <c r="BC208" s="200"/>
      <c r="BD208" s="311"/>
      <c r="BE208" s="311"/>
      <c r="BF208" s="311"/>
      <c r="BG208" s="311"/>
      <c r="BH208" s="200"/>
      <c r="BI208" s="200"/>
      <c r="BJ208" s="200"/>
      <c r="BK208" s="200"/>
      <c r="BL208" s="200">
        <v>0</v>
      </c>
      <c r="BM208" s="200"/>
      <c r="BN208" s="200"/>
      <c r="BO208" s="200"/>
      <c r="BP208" s="4"/>
      <c r="BQ208" s="4"/>
      <c r="BR208" s="6"/>
      <c r="BS208" s="6"/>
      <c r="BT208" s="6"/>
      <c r="BU208" s="6"/>
      <c r="BV208" s="6"/>
    </row>
    <row r="209" spans="1:78" ht="20.100000000000001" customHeight="1">
      <c r="A209" s="109">
        <v>19</v>
      </c>
      <c r="B209" s="109"/>
      <c r="C209" s="125" t="str">
        <f>廚具衛生設備燈具!A25</f>
        <v>廚房</v>
      </c>
      <c r="D209" s="125"/>
      <c r="E209" s="125"/>
      <c r="F209" s="125"/>
      <c r="G209" s="125"/>
      <c r="H209" s="125" t="str">
        <f>廚具衛生設備燈具!F25</f>
        <v>水槽龍頭</v>
      </c>
      <c r="I209" s="125"/>
      <c r="J209" s="125"/>
      <c r="K209" s="125"/>
      <c r="L209" s="125"/>
      <c r="M209" s="125"/>
      <c r="N209" s="125"/>
      <c r="O209" s="125"/>
      <c r="P209" s="125" t="str">
        <f>廚具衛生設備燈具!W25</f>
        <v>C05S050FY</v>
      </c>
      <c r="Q209" s="125"/>
      <c r="R209" s="125"/>
      <c r="S209" s="125"/>
      <c r="T209" s="125"/>
      <c r="U209" s="125"/>
      <c r="V209" s="109">
        <v>1</v>
      </c>
      <c r="W209" s="109"/>
      <c r="X209" s="109"/>
      <c r="Y209" s="109" t="s">
        <v>395</v>
      </c>
      <c r="Z209" s="109"/>
      <c r="AA209" s="125">
        <f>廚具衛生設備燈具!AQ25</f>
        <v>0</v>
      </c>
      <c r="AB209" s="125"/>
      <c r="AC209" s="125"/>
      <c r="AD209" s="125"/>
      <c r="AE209" s="125">
        <f>V209*AA209</f>
        <v>0</v>
      </c>
      <c r="AF209" s="125"/>
      <c r="AG209" s="125"/>
      <c r="AH209" s="125"/>
      <c r="AI209" s="200" t="str">
        <f>H209</f>
        <v>水槽龍頭</v>
      </c>
      <c r="AJ209" s="200"/>
      <c r="AK209" s="200"/>
      <c r="AL209" s="200"/>
      <c r="AM209" s="200"/>
      <c r="AN209" s="200"/>
      <c r="AO209" s="200"/>
      <c r="AP209" s="200"/>
      <c r="AQ209" s="170">
        <f>V209</f>
        <v>1</v>
      </c>
      <c r="AR209" s="170"/>
      <c r="AS209" s="170"/>
      <c r="AT209" s="170" t="str">
        <f>Y209</f>
        <v>只</v>
      </c>
      <c r="AU209" s="170"/>
      <c r="AV209" s="200">
        <f>廚具衛生設備燈具!AY25</f>
        <v>0</v>
      </c>
      <c r="AW209" s="200"/>
      <c r="AX209" s="200"/>
      <c r="AY209" s="200"/>
      <c r="AZ209" s="200">
        <f>AQ209*AV209</f>
        <v>0</v>
      </c>
      <c r="BA209" s="200"/>
      <c r="BB209" s="200"/>
      <c r="BC209" s="200"/>
      <c r="BD209" s="311"/>
      <c r="BE209" s="311"/>
      <c r="BF209" s="311"/>
      <c r="BG209" s="311"/>
      <c r="BH209" s="200"/>
      <c r="BI209" s="200"/>
      <c r="BJ209" s="200"/>
      <c r="BK209" s="200"/>
      <c r="BL209" s="200">
        <v>0</v>
      </c>
      <c r="BM209" s="200"/>
      <c r="BN209" s="200"/>
      <c r="BO209" s="200"/>
      <c r="BP209" s="4"/>
      <c r="BQ209" s="4"/>
      <c r="BR209" s="6"/>
      <c r="BS209" s="6"/>
      <c r="BT209" s="420">
        <f>AE197+AE198</f>
        <v>124180</v>
      </c>
      <c r="BU209" s="420"/>
      <c r="BV209" s="420"/>
      <c r="BW209" s="420"/>
      <c r="BX209" s="420"/>
      <c r="BY209" s="420"/>
      <c r="BZ209" s="420"/>
    </row>
    <row r="210" spans="1:78" ht="20.100000000000001" customHeight="1">
      <c r="A210" s="109">
        <v>20</v>
      </c>
      <c r="B210" s="109"/>
      <c r="C210" s="125" t="str">
        <f>廚具衛生設備燈具!A27</f>
        <v>大盥洗室</v>
      </c>
      <c r="D210" s="125"/>
      <c r="E210" s="125"/>
      <c r="F210" s="125"/>
      <c r="G210" s="125"/>
      <c r="H210" s="125" t="str">
        <f>廚具衛生設備燈具!F27</f>
        <v>盥洗櫃矮櫃</v>
      </c>
      <c r="I210" s="125"/>
      <c r="J210" s="125"/>
      <c r="K210" s="125"/>
      <c r="L210" s="125"/>
      <c r="M210" s="125"/>
      <c r="N210" s="125"/>
      <c r="O210" s="125"/>
      <c r="P210" s="125" t="str">
        <f>廚具衛生設備燈具!W27</f>
        <v>H8710-5B</v>
      </c>
      <c r="Q210" s="125"/>
      <c r="R210" s="125"/>
      <c r="S210" s="125"/>
      <c r="T210" s="125"/>
      <c r="U210" s="125"/>
      <c r="V210" s="109">
        <v>1</v>
      </c>
      <c r="W210" s="109"/>
      <c r="X210" s="109"/>
      <c r="Y210" s="109" t="s">
        <v>352</v>
      </c>
      <c r="Z210" s="109"/>
      <c r="AA210" s="125">
        <f>廚具衛生設備燈具!AQ27</f>
        <v>19680</v>
      </c>
      <c r="AB210" s="125"/>
      <c r="AC210" s="125"/>
      <c r="AD210" s="125"/>
      <c r="AE210" s="125">
        <f t="shared" ref="AE210:AE219" si="50">V210*AA210</f>
        <v>19680</v>
      </c>
      <c r="AF210" s="125"/>
      <c r="AG210" s="125"/>
      <c r="AH210" s="125"/>
      <c r="AI210" s="200" t="str">
        <f t="shared" ref="AI210:AI219" si="51">H210</f>
        <v>盥洗櫃矮櫃</v>
      </c>
      <c r="AJ210" s="200"/>
      <c r="AK210" s="200"/>
      <c r="AL210" s="200"/>
      <c r="AM210" s="200"/>
      <c r="AN210" s="200"/>
      <c r="AO210" s="200"/>
      <c r="AP210" s="200"/>
      <c r="AQ210" s="170">
        <f t="shared" ref="AQ210:AQ219" si="52">V210</f>
        <v>1</v>
      </c>
      <c r="AR210" s="170"/>
      <c r="AS210" s="170"/>
      <c r="AT210" s="170" t="str">
        <f t="shared" ref="AT210:AT219" si="53">Y210</f>
        <v>座</v>
      </c>
      <c r="AU210" s="170"/>
      <c r="AV210" s="200">
        <f>廚具衛生設備燈具!AY27</f>
        <v>13530</v>
      </c>
      <c r="AW210" s="200"/>
      <c r="AX210" s="200"/>
      <c r="AY210" s="200"/>
      <c r="AZ210" s="200">
        <f t="shared" ref="AZ210:AZ219" si="54">AQ210*AV210</f>
        <v>13530</v>
      </c>
      <c r="BA210" s="200"/>
      <c r="BB210" s="200"/>
      <c r="BC210" s="200"/>
      <c r="BD210" s="311"/>
      <c r="BE210" s="311"/>
      <c r="BF210" s="311"/>
      <c r="BG210" s="311"/>
      <c r="BH210" s="200"/>
      <c r="BI210" s="200"/>
      <c r="BJ210" s="200"/>
      <c r="BK210" s="200"/>
      <c r="BL210" s="200">
        <v>0</v>
      </c>
      <c r="BM210" s="200"/>
      <c r="BN210" s="200"/>
      <c r="BO210" s="200"/>
      <c r="BP210" s="4"/>
      <c r="BQ210" s="4"/>
      <c r="BR210" s="6"/>
      <c r="BS210" s="6"/>
      <c r="BT210" s="420">
        <f>SUM(AE191:AH209)</f>
        <v>457510</v>
      </c>
      <c r="BU210" s="420"/>
      <c r="BV210" s="420"/>
      <c r="BW210" s="420"/>
      <c r="BX210" s="420"/>
      <c r="BY210" s="420"/>
      <c r="BZ210" s="420"/>
    </row>
    <row r="211" spans="1:78" ht="20.100000000000001" customHeight="1">
      <c r="A211" s="109">
        <v>21</v>
      </c>
      <c r="B211" s="109"/>
      <c r="C211" s="125" t="str">
        <f>廚具衛生設備燈具!A28</f>
        <v>大盥洗室</v>
      </c>
      <c r="D211" s="125"/>
      <c r="E211" s="125"/>
      <c r="F211" s="125"/>
      <c r="G211" s="125"/>
      <c r="H211" s="125" t="str">
        <f>廚具衛生設備燈具!F28</f>
        <v>人造石門檻</v>
      </c>
      <c r="I211" s="125"/>
      <c r="J211" s="125"/>
      <c r="K211" s="125"/>
      <c r="L211" s="125"/>
      <c r="M211" s="125"/>
      <c r="N211" s="125"/>
      <c r="O211" s="125"/>
      <c r="P211" s="125" t="str">
        <f>廚具衛生設備燈具!W28</f>
        <v>G050</v>
      </c>
      <c r="Q211" s="125"/>
      <c r="R211" s="125"/>
      <c r="S211" s="125"/>
      <c r="T211" s="125"/>
      <c r="U211" s="125"/>
      <c r="V211" s="109">
        <v>80</v>
      </c>
      <c r="W211" s="109"/>
      <c r="X211" s="109"/>
      <c r="Y211" s="109" t="s">
        <v>320</v>
      </c>
      <c r="Z211" s="109"/>
      <c r="AA211" s="125">
        <f>廚具衛生設備燈具!AQ28</f>
        <v>70</v>
      </c>
      <c r="AB211" s="125"/>
      <c r="AC211" s="125"/>
      <c r="AD211" s="125"/>
      <c r="AE211" s="125">
        <f t="shared" si="50"/>
        <v>5600</v>
      </c>
      <c r="AF211" s="125"/>
      <c r="AG211" s="125"/>
      <c r="AH211" s="125"/>
      <c r="AI211" s="200" t="str">
        <f t="shared" si="51"/>
        <v>人造石門檻</v>
      </c>
      <c r="AJ211" s="200"/>
      <c r="AK211" s="200"/>
      <c r="AL211" s="200"/>
      <c r="AM211" s="200"/>
      <c r="AN211" s="200"/>
      <c r="AO211" s="200"/>
      <c r="AP211" s="200"/>
      <c r="AQ211" s="170">
        <f t="shared" si="52"/>
        <v>80</v>
      </c>
      <c r="AR211" s="170"/>
      <c r="AS211" s="170"/>
      <c r="AT211" s="170" t="str">
        <f t="shared" si="53"/>
        <v>㎝</v>
      </c>
      <c r="AU211" s="170"/>
      <c r="AV211" s="200">
        <f>廚具衛生設備燈具!AY28</f>
        <v>56</v>
      </c>
      <c r="AW211" s="200"/>
      <c r="AX211" s="200"/>
      <c r="AY211" s="200"/>
      <c r="AZ211" s="200">
        <f t="shared" si="54"/>
        <v>4480</v>
      </c>
      <c r="BA211" s="200"/>
      <c r="BB211" s="200"/>
      <c r="BC211" s="200"/>
      <c r="BD211" s="311"/>
      <c r="BE211" s="311"/>
      <c r="BF211" s="311"/>
      <c r="BG211" s="311"/>
      <c r="BH211" s="200"/>
      <c r="BI211" s="200"/>
      <c r="BJ211" s="200"/>
      <c r="BK211" s="200"/>
      <c r="BL211" s="200">
        <v>0</v>
      </c>
      <c r="BM211" s="200"/>
      <c r="BN211" s="200"/>
      <c r="BO211" s="200"/>
      <c r="BP211" s="4"/>
      <c r="BQ211" s="4"/>
      <c r="BR211" s="6"/>
      <c r="BS211" s="6"/>
      <c r="BT211" s="420">
        <f>SUM(AZ191:BC209)</f>
        <v>396688</v>
      </c>
      <c r="BU211" s="420"/>
      <c r="BV211" s="420"/>
      <c r="BW211" s="420"/>
      <c r="BX211" s="420"/>
      <c r="BY211" s="420"/>
      <c r="BZ211" s="420"/>
    </row>
    <row r="212" spans="1:78" ht="20.100000000000001" customHeight="1">
      <c r="A212" s="109">
        <v>22</v>
      </c>
      <c r="B212" s="109"/>
      <c r="C212" s="125" t="str">
        <f>廚具衛生設備燈具!A29</f>
        <v>大盥洗室</v>
      </c>
      <c r="D212" s="125"/>
      <c r="E212" s="125"/>
      <c r="F212" s="125"/>
      <c r="G212" s="125"/>
      <c r="H212" s="125" t="str">
        <f>廚具衛生設備燈具!F29</f>
        <v>盥洗面盆</v>
      </c>
      <c r="I212" s="125"/>
      <c r="J212" s="125"/>
      <c r="K212" s="125"/>
      <c r="L212" s="125"/>
      <c r="M212" s="125"/>
      <c r="N212" s="125"/>
      <c r="O212" s="125"/>
      <c r="P212" s="125" t="str">
        <f>廚具衛生設備燈具!W29</f>
        <v>L8711一體盆</v>
      </c>
      <c r="Q212" s="125"/>
      <c r="R212" s="125"/>
      <c r="S212" s="125"/>
      <c r="T212" s="125"/>
      <c r="U212" s="125"/>
      <c r="V212" s="109">
        <v>1</v>
      </c>
      <c r="W212" s="109"/>
      <c r="X212" s="109"/>
      <c r="Y212" s="109" t="s">
        <v>395</v>
      </c>
      <c r="Z212" s="109"/>
      <c r="AA212" s="125">
        <f>廚具衛生設備燈具!AQ29</f>
        <v>8640</v>
      </c>
      <c r="AB212" s="125"/>
      <c r="AC212" s="125"/>
      <c r="AD212" s="125"/>
      <c r="AE212" s="125">
        <f t="shared" si="50"/>
        <v>8640</v>
      </c>
      <c r="AF212" s="125"/>
      <c r="AG212" s="125"/>
      <c r="AH212" s="125"/>
      <c r="AI212" s="200" t="str">
        <f t="shared" si="51"/>
        <v>盥洗面盆</v>
      </c>
      <c r="AJ212" s="200"/>
      <c r="AK212" s="200"/>
      <c r="AL212" s="200"/>
      <c r="AM212" s="200"/>
      <c r="AN212" s="200"/>
      <c r="AO212" s="200"/>
      <c r="AP212" s="200"/>
      <c r="AQ212" s="170">
        <f t="shared" si="52"/>
        <v>1</v>
      </c>
      <c r="AR212" s="170"/>
      <c r="AS212" s="170"/>
      <c r="AT212" s="170" t="str">
        <f t="shared" si="53"/>
        <v>只</v>
      </c>
      <c r="AU212" s="170"/>
      <c r="AV212" s="200">
        <f>廚具衛生設備燈具!AY29</f>
        <v>5940</v>
      </c>
      <c r="AW212" s="200"/>
      <c r="AX212" s="200"/>
      <c r="AY212" s="200"/>
      <c r="AZ212" s="200">
        <f t="shared" si="54"/>
        <v>5940</v>
      </c>
      <c r="BA212" s="200"/>
      <c r="BB212" s="200"/>
      <c r="BC212" s="200"/>
      <c r="BD212" s="311"/>
      <c r="BE212" s="311"/>
      <c r="BF212" s="311"/>
      <c r="BG212" s="311"/>
      <c r="BH212" s="200"/>
      <c r="BI212" s="200"/>
      <c r="BJ212" s="200"/>
      <c r="BK212" s="200"/>
      <c r="BL212" s="200">
        <v>0</v>
      </c>
      <c r="BM212" s="200"/>
      <c r="BN212" s="200"/>
      <c r="BO212" s="200"/>
      <c r="BP212" s="4"/>
      <c r="BQ212" s="4"/>
      <c r="BR212" s="6"/>
      <c r="BS212" s="6"/>
      <c r="BT212" s="6"/>
      <c r="BU212" s="6"/>
      <c r="BV212" s="6"/>
    </row>
    <row r="213" spans="1:78" ht="20.100000000000001" customHeight="1">
      <c r="A213" s="109">
        <v>23</v>
      </c>
      <c r="B213" s="109"/>
      <c r="C213" s="125" t="str">
        <f>廚具衛生設備燈具!A30</f>
        <v>大盥洗室</v>
      </c>
      <c r="D213" s="125"/>
      <c r="E213" s="125"/>
      <c r="F213" s="125"/>
      <c r="G213" s="125"/>
      <c r="H213" s="125" t="str">
        <f>廚具衛生設備燈具!F30</f>
        <v>面盆龍頭</v>
      </c>
      <c r="I213" s="125"/>
      <c r="J213" s="125"/>
      <c r="K213" s="125"/>
      <c r="L213" s="125"/>
      <c r="M213" s="125"/>
      <c r="N213" s="125"/>
      <c r="O213" s="125"/>
      <c r="P213" s="125" t="str">
        <f>廚具衛生設備燈具!W30</f>
        <v>卡帕爾瀑布龍頭</v>
      </c>
      <c r="Q213" s="125"/>
      <c r="R213" s="125"/>
      <c r="S213" s="125"/>
      <c r="T213" s="125"/>
      <c r="U213" s="125"/>
      <c r="V213" s="109">
        <v>1</v>
      </c>
      <c r="W213" s="109"/>
      <c r="X213" s="109"/>
      <c r="Y213" s="109" t="s">
        <v>395</v>
      </c>
      <c r="Z213" s="109"/>
      <c r="AA213" s="125">
        <f>廚具衛生設備燈具!AQ30</f>
        <v>1180</v>
      </c>
      <c r="AB213" s="125"/>
      <c r="AC213" s="125"/>
      <c r="AD213" s="125"/>
      <c r="AE213" s="125">
        <f t="shared" si="50"/>
        <v>1180</v>
      </c>
      <c r="AF213" s="125"/>
      <c r="AG213" s="125"/>
      <c r="AH213" s="125"/>
      <c r="AI213" s="216" t="str">
        <f t="shared" si="51"/>
        <v>面盆龍頭</v>
      </c>
      <c r="AJ213" s="216"/>
      <c r="AK213" s="216"/>
      <c r="AL213" s="216"/>
      <c r="AM213" s="216"/>
      <c r="AN213" s="216"/>
      <c r="AO213" s="216"/>
      <c r="AP213" s="216"/>
      <c r="AQ213" s="312">
        <f t="shared" si="52"/>
        <v>1</v>
      </c>
      <c r="AR213" s="312"/>
      <c r="AS213" s="312"/>
      <c r="AT213" s="312" t="str">
        <f t="shared" si="53"/>
        <v>只</v>
      </c>
      <c r="AU213" s="312"/>
      <c r="AV213" s="216">
        <f>廚具衛生設備燈具!AY30</f>
        <v>826</v>
      </c>
      <c r="AW213" s="216"/>
      <c r="AX213" s="216"/>
      <c r="AY213" s="216"/>
      <c r="AZ213" s="216">
        <f t="shared" si="54"/>
        <v>826</v>
      </c>
      <c r="BA213" s="216"/>
      <c r="BB213" s="216"/>
      <c r="BC213" s="216"/>
      <c r="BD213" s="313">
        <v>45405</v>
      </c>
      <c r="BE213" s="313"/>
      <c r="BF213" s="313"/>
      <c r="BG213" s="313"/>
      <c r="BH213" s="216" t="s">
        <v>2082</v>
      </c>
      <c r="BI213" s="216"/>
      <c r="BJ213" s="216"/>
      <c r="BK213" s="216"/>
      <c r="BL213" s="216">
        <f>AZ213</f>
        <v>826</v>
      </c>
      <c r="BM213" s="216"/>
      <c r="BN213" s="216"/>
      <c r="BO213" s="216"/>
      <c r="BP213" s="4"/>
      <c r="BQ213" s="4"/>
      <c r="BR213" s="6"/>
      <c r="BS213" s="6"/>
      <c r="BT213" s="6"/>
      <c r="BU213" s="6"/>
      <c r="BV213" s="6"/>
    </row>
    <row r="214" spans="1:78" ht="20.100000000000001" customHeight="1">
      <c r="A214" s="109">
        <v>24</v>
      </c>
      <c r="B214" s="109"/>
      <c r="C214" s="125" t="str">
        <f>廚具衛生設備燈具!A31</f>
        <v>小盥洗室</v>
      </c>
      <c r="D214" s="125"/>
      <c r="E214" s="125"/>
      <c r="F214" s="125"/>
      <c r="G214" s="125"/>
      <c r="H214" s="125" t="str">
        <f>廚具衛生設備燈具!F31</f>
        <v>盥洗櫃矮櫃</v>
      </c>
      <c r="I214" s="125"/>
      <c r="J214" s="125"/>
      <c r="K214" s="125"/>
      <c r="L214" s="125"/>
      <c r="M214" s="125"/>
      <c r="N214" s="125"/>
      <c r="O214" s="125"/>
      <c r="P214" s="125" t="str">
        <f>廚具衛生設備燈具!W31</f>
        <v>EH05239ALP</v>
      </c>
      <c r="Q214" s="125"/>
      <c r="R214" s="125"/>
      <c r="S214" s="125"/>
      <c r="T214" s="125"/>
      <c r="U214" s="125"/>
      <c r="V214" s="109">
        <v>1</v>
      </c>
      <c r="W214" s="109"/>
      <c r="X214" s="109"/>
      <c r="Y214" s="109" t="s">
        <v>352</v>
      </c>
      <c r="Z214" s="109"/>
      <c r="AA214" s="125">
        <f>廚具衛生設備燈具!AQ31</f>
        <v>4800</v>
      </c>
      <c r="AB214" s="125"/>
      <c r="AC214" s="125"/>
      <c r="AD214" s="125"/>
      <c r="AE214" s="125">
        <f t="shared" si="50"/>
        <v>4800</v>
      </c>
      <c r="AF214" s="125"/>
      <c r="AG214" s="125"/>
      <c r="AH214" s="125"/>
      <c r="AI214" s="200" t="str">
        <f t="shared" si="51"/>
        <v>盥洗櫃矮櫃</v>
      </c>
      <c r="AJ214" s="200"/>
      <c r="AK214" s="200"/>
      <c r="AL214" s="200"/>
      <c r="AM214" s="200"/>
      <c r="AN214" s="200"/>
      <c r="AO214" s="200"/>
      <c r="AP214" s="200"/>
      <c r="AQ214" s="170">
        <f t="shared" si="52"/>
        <v>1</v>
      </c>
      <c r="AR214" s="170"/>
      <c r="AS214" s="170"/>
      <c r="AT214" s="170" t="str">
        <f t="shared" si="53"/>
        <v>座</v>
      </c>
      <c r="AU214" s="170"/>
      <c r="AV214" s="200">
        <f>廚具衛生設備燈具!AY31</f>
        <v>3168</v>
      </c>
      <c r="AW214" s="200"/>
      <c r="AX214" s="200"/>
      <c r="AY214" s="200"/>
      <c r="AZ214" s="200">
        <f t="shared" si="54"/>
        <v>3168</v>
      </c>
      <c r="BA214" s="200"/>
      <c r="BB214" s="200"/>
      <c r="BC214" s="200"/>
      <c r="BD214" s="311"/>
      <c r="BE214" s="311"/>
      <c r="BF214" s="311"/>
      <c r="BG214" s="311"/>
      <c r="BH214" s="200"/>
      <c r="BI214" s="200"/>
      <c r="BJ214" s="200"/>
      <c r="BK214" s="200"/>
      <c r="BL214" s="200">
        <v>0</v>
      </c>
      <c r="BM214" s="200"/>
      <c r="BN214" s="200"/>
      <c r="BO214" s="200"/>
      <c r="BP214" s="4"/>
      <c r="BQ214" s="4"/>
      <c r="BR214" s="6"/>
      <c r="BS214" s="6"/>
      <c r="BT214" s="6"/>
      <c r="BU214" s="6"/>
      <c r="BV214" s="6"/>
    </row>
    <row r="215" spans="1:78" ht="20.100000000000001" customHeight="1">
      <c r="A215" s="109">
        <v>25</v>
      </c>
      <c r="B215" s="109"/>
      <c r="C215" s="125" t="str">
        <f>廚具衛生設備燈具!A32</f>
        <v>小盥洗室</v>
      </c>
      <c r="D215" s="125"/>
      <c r="E215" s="125"/>
      <c r="F215" s="125"/>
      <c r="G215" s="125"/>
      <c r="H215" s="125" t="str">
        <f>廚具衛生設備燈具!F32</f>
        <v>人造石門檻</v>
      </c>
      <c r="I215" s="125"/>
      <c r="J215" s="125"/>
      <c r="K215" s="125"/>
      <c r="L215" s="125"/>
      <c r="M215" s="125"/>
      <c r="N215" s="125"/>
      <c r="O215" s="125"/>
      <c r="P215" s="125" t="str">
        <f>廚具衛生設備燈具!W32</f>
        <v>G050</v>
      </c>
      <c r="Q215" s="125"/>
      <c r="R215" s="125"/>
      <c r="S215" s="125"/>
      <c r="T215" s="125"/>
      <c r="U215" s="125"/>
      <c r="V215" s="109">
        <v>75</v>
      </c>
      <c r="W215" s="109"/>
      <c r="X215" s="109"/>
      <c r="Y215" s="109" t="s">
        <v>320</v>
      </c>
      <c r="Z215" s="109"/>
      <c r="AA215" s="125">
        <f>廚具衛生設備燈具!AQ32</f>
        <v>70</v>
      </c>
      <c r="AB215" s="125"/>
      <c r="AC215" s="125"/>
      <c r="AD215" s="125"/>
      <c r="AE215" s="125">
        <f t="shared" si="50"/>
        <v>5250</v>
      </c>
      <c r="AF215" s="125"/>
      <c r="AG215" s="125"/>
      <c r="AH215" s="125"/>
      <c r="AI215" s="200" t="str">
        <f t="shared" si="51"/>
        <v>人造石門檻</v>
      </c>
      <c r="AJ215" s="200"/>
      <c r="AK215" s="200"/>
      <c r="AL215" s="200"/>
      <c r="AM215" s="200"/>
      <c r="AN215" s="200"/>
      <c r="AO215" s="200"/>
      <c r="AP215" s="200"/>
      <c r="AQ215" s="170">
        <f t="shared" si="52"/>
        <v>75</v>
      </c>
      <c r="AR215" s="170"/>
      <c r="AS215" s="170"/>
      <c r="AT215" s="170" t="str">
        <f t="shared" si="53"/>
        <v>㎝</v>
      </c>
      <c r="AU215" s="170"/>
      <c r="AV215" s="200">
        <f>廚具衛生設備燈具!AY32</f>
        <v>56</v>
      </c>
      <c r="AW215" s="200"/>
      <c r="AX215" s="200"/>
      <c r="AY215" s="200"/>
      <c r="AZ215" s="200">
        <f t="shared" si="54"/>
        <v>4200</v>
      </c>
      <c r="BA215" s="200"/>
      <c r="BB215" s="200"/>
      <c r="BC215" s="200"/>
      <c r="BD215" s="311"/>
      <c r="BE215" s="311"/>
      <c r="BF215" s="311"/>
      <c r="BG215" s="311"/>
      <c r="BH215" s="200"/>
      <c r="BI215" s="200"/>
      <c r="BJ215" s="200"/>
      <c r="BK215" s="200"/>
      <c r="BL215" s="200">
        <v>0</v>
      </c>
      <c r="BM215" s="200"/>
      <c r="BN215" s="200"/>
      <c r="BO215" s="200"/>
      <c r="BP215" s="4"/>
      <c r="BQ215" s="4"/>
      <c r="BR215" s="6"/>
      <c r="BS215" s="6"/>
      <c r="BT215" s="6"/>
      <c r="BU215" s="6"/>
      <c r="BV215" s="6"/>
    </row>
    <row r="216" spans="1:78" ht="20.100000000000001" customHeight="1">
      <c r="A216" s="109">
        <v>26</v>
      </c>
      <c r="B216" s="109"/>
      <c r="C216" s="125" t="str">
        <f>廚具衛生設備燈具!A33</f>
        <v>小盥洗室</v>
      </c>
      <c r="D216" s="125"/>
      <c r="E216" s="125"/>
      <c r="F216" s="125"/>
      <c r="G216" s="125"/>
      <c r="H216" s="125" t="str">
        <f>廚具衛生設備燈具!F33</f>
        <v>盥洗面盆</v>
      </c>
      <c r="I216" s="125"/>
      <c r="J216" s="125"/>
      <c r="K216" s="125"/>
      <c r="L216" s="125"/>
      <c r="M216" s="125"/>
      <c r="N216" s="125"/>
      <c r="O216" s="125"/>
      <c r="P216" s="125" t="str">
        <f>廚具衛生設備燈具!W33</f>
        <v>LF5239L</v>
      </c>
      <c r="Q216" s="125"/>
      <c r="R216" s="125"/>
      <c r="S216" s="125"/>
      <c r="T216" s="125"/>
      <c r="U216" s="125"/>
      <c r="V216" s="109">
        <v>1</v>
      </c>
      <c r="W216" s="109"/>
      <c r="X216" s="109"/>
      <c r="Y216" s="109" t="s">
        <v>395</v>
      </c>
      <c r="Z216" s="109"/>
      <c r="AA216" s="125">
        <f>廚具衛生設備燈具!AQ33</f>
        <v>3400</v>
      </c>
      <c r="AB216" s="125"/>
      <c r="AC216" s="125"/>
      <c r="AD216" s="125"/>
      <c r="AE216" s="125">
        <f t="shared" si="50"/>
        <v>3400</v>
      </c>
      <c r="AF216" s="125"/>
      <c r="AG216" s="125"/>
      <c r="AH216" s="125"/>
      <c r="AI216" s="200" t="str">
        <f t="shared" si="51"/>
        <v>盥洗面盆</v>
      </c>
      <c r="AJ216" s="200"/>
      <c r="AK216" s="200"/>
      <c r="AL216" s="200"/>
      <c r="AM216" s="200"/>
      <c r="AN216" s="200"/>
      <c r="AO216" s="200"/>
      <c r="AP216" s="200"/>
      <c r="AQ216" s="170">
        <f t="shared" si="52"/>
        <v>1</v>
      </c>
      <c r="AR216" s="170"/>
      <c r="AS216" s="170"/>
      <c r="AT216" s="170" t="str">
        <f t="shared" si="53"/>
        <v>只</v>
      </c>
      <c r="AU216" s="170"/>
      <c r="AV216" s="200">
        <f>廚具衛生設備燈具!AY33</f>
        <v>2244</v>
      </c>
      <c r="AW216" s="200"/>
      <c r="AX216" s="200"/>
      <c r="AY216" s="200"/>
      <c r="AZ216" s="200">
        <f t="shared" si="54"/>
        <v>2244</v>
      </c>
      <c r="BA216" s="200"/>
      <c r="BB216" s="200"/>
      <c r="BC216" s="200"/>
      <c r="BD216" s="311"/>
      <c r="BE216" s="311"/>
      <c r="BF216" s="311"/>
      <c r="BG216" s="311"/>
      <c r="BH216" s="200"/>
      <c r="BI216" s="200"/>
      <c r="BJ216" s="200"/>
      <c r="BK216" s="200"/>
      <c r="BL216" s="200">
        <v>0</v>
      </c>
      <c r="BM216" s="200"/>
      <c r="BN216" s="200"/>
      <c r="BO216" s="200"/>
      <c r="BP216" s="4"/>
      <c r="BQ216" s="4"/>
      <c r="BR216" s="6"/>
      <c r="BS216" s="6"/>
      <c r="BT216" s="6"/>
      <c r="BU216" s="6"/>
      <c r="BV216" s="6"/>
    </row>
    <row r="217" spans="1:78" ht="20.100000000000001" customHeight="1">
      <c r="A217" s="109">
        <v>27</v>
      </c>
      <c r="B217" s="109"/>
      <c r="C217" s="125" t="str">
        <f>廚具衛生設備燈具!A34</f>
        <v>小盥洗室</v>
      </c>
      <c r="D217" s="125"/>
      <c r="E217" s="125"/>
      <c r="F217" s="125"/>
      <c r="G217" s="125"/>
      <c r="H217" s="125" t="str">
        <f>廚具衛生設備燈具!F34</f>
        <v>面盆龍頭</v>
      </c>
      <c r="I217" s="125"/>
      <c r="J217" s="125"/>
      <c r="K217" s="125"/>
      <c r="L217" s="125"/>
      <c r="M217" s="125"/>
      <c r="N217" s="125"/>
      <c r="O217" s="125"/>
      <c r="P217" s="125" t="str">
        <f>廚具衛生設備燈具!W34</f>
        <v>卡帕爾瀑布龍頭</v>
      </c>
      <c r="Q217" s="125"/>
      <c r="R217" s="125"/>
      <c r="S217" s="125"/>
      <c r="T217" s="125"/>
      <c r="U217" s="125"/>
      <c r="V217" s="109">
        <v>1</v>
      </c>
      <c r="W217" s="109"/>
      <c r="X217" s="109"/>
      <c r="Y217" s="109" t="s">
        <v>395</v>
      </c>
      <c r="Z217" s="109"/>
      <c r="AA217" s="125">
        <f>廚具衛生設備燈具!AQ34</f>
        <v>1180</v>
      </c>
      <c r="AB217" s="125"/>
      <c r="AC217" s="125"/>
      <c r="AD217" s="125"/>
      <c r="AE217" s="125">
        <f t="shared" si="50"/>
        <v>1180</v>
      </c>
      <c r="AF217" s="125"/>
      <c r="AG217" s="125"/>
      <c r="AH217" s="125"/>
      <c r="AI217" s="216" t="str">
        <f t="shared" si="51"/>
        <v>面盆龍頭</v>
      </c>
      <c r="AJ217" s="216"/>
      <c r="AK217" s="216"/>
      <c r="AL217" s="216"/>
      <c r="AM217" s="216"/>
      <c r="AN217" s="216"/>
      <c r="AO217" s="216"/>
      <c r="AP217" s="216"/>
      <c r="AQ217" s="312">
        <f t="shared" si="52"/>
        <v>1</v>
      </c>
      <c r="AR217" s="312"/>
      <c r="AS217" s="312"/>
      <c r="AT217" s="312" t="str">
        <f t="shared" si="53"/>
        <v>只</v>
      </c>
      <c r="AU217" s="312"/>
      <c r="AV217" s="216">
        <f>廚具衛生設備燈具!AY34</f>
        <v>826</v>
      </c>
      <c r="AW217" s="216"/>
      <c r="AX217" s="216"/>
      <c r="AY217" s="216"/>
      <c r="AZ217" s="216">
        <f t="shared" si="54"/>
        <v>826</v>
      </c>
      <c r="BA217" s="216"/>
      <c r="BB217" s="216"/>
      <c r="BC217" s="216"/>
      <c r="BD217" s="313">
        <v>45405</v>
      </c>
      <c r="BE217" s="313"/>
      <c r="BF217" s="313"/>
      <c r="BG217" s="313"/>
      <c r="BH217" s="216" t="s">
        <v>2082</v>
      </c>
      <c r="BI217" s="216"/>
      <c r="BJ217" s="216"/>
      <c r="BK217" s="216"/>
      <c r="BL217" s="216">
        <f>AZ217</f>
        <v>826</v>
      </c>
      <c r="BM217" s="216"/>
      <c r="BN217" s="216"/>
      <c r="BO217" s="216"/>
      <c r="BP217" s="4"/>
      <c r="BQ217" s="4"/>
      <c r="BR217" s="6"/>
      <c r="BS217" s="6"/>
      <c r="BT217" s="6"/>
      <c r="BU217" s="6"/>
      <c r="BV217" s="6"/>
    </row>
    <row r="218" spans="1:78" ht="20.100000000000001" customHeight="1">
      <c r="A218" s="109">
        <v>28</v>
      </c>
      <c r="B218" s="109"/>
      <c r="C218" s="125" t="str">
        <f>廚具衛生設備燈具!A35</f>
        <v>衛生間</v>
      </c>
      <c r="D218" s="125"/>
      <c r="E218" s="125"/>
      <c r="F218" s="125"/>
      <c r="G218" s="125"/>
      <c r="H218" s="125" t="str">
        <f>廚具衛生設備燈具!F35</f>
        <v>盥洗櫃矮櫃</v>
      </c>
      <c r="I218" s="125"/>
      <c r="J218" s="125"/>
      <c r="K218" s="125"/>
      <c r="L218" s="125"/>
      <c r="M218" s="125"/>
      <c r="N218" s="125"/>
      <c r="O218" s="125"/>
      <c r="P218" s="125" t="str">
        <f>廚具衛生設備燈具!W35</f>
        <v>EH05239AP</v>
      </c>
      <c r="Q218" s="125"/>
      <c r="R218" s="125"/>
      <c r="S218" s="125"/>
      <c r="T218" s="125"/>
      <c r="U218" s="125"/>
      <c r="V218" s="109">
        <v>1</v>
      </c>
      <c r="W218" s="109"/>
      <c r="X218" s="109"/>
      <c r="Y218" s="109" t="s">
        <v>395</v>
      </c>
      <c r="Z218" s="109"/>
      <c r="AA218" s="125">
        <f>廚具衛生設備燈具!AQ35</f>
        <v>4800</v>
      </c>
      <c r="AB218" s="125"/>
      <c r="AC218" s="125"/>
      <c r="AD218" s="125"/>
      <c r="AE218" s="125">
        <f t="shared" si="50"/>
        <v>4800</v>
      </c>
      <c r="AF218" s="125"/>
      <c r="AG218" s="125"/>
      <c r="AH218" s="125"/>
      <c r="AI218" s="200" t="str">
        <f t="shared" si="51"/>
        <v>盥洗櫃矮櫃</v>
      </c>
      <c r="AJ218" s="200"/>
      <c r="AK218" s="200"/>
      <c r="AL218" s="200"/>
      <c r="AM218" s="200"/>
      <c r="AN218" s="200"/>
      <c r="AO218" s="200"/>
      <c r="AP218" s="200"/>
      <c r="AQ218" s="170">
        <f t="shared" si="52"/>
        <v>1</v>
      </c>
      <c r="AR218" s="170"/>
      <c r="AS218" s="170"/>
      <c r="AT218" s="170" t="str">
        <f t="shared" si="53"/>
        <v>只</v>
      </c>
      <c r="AU218" s="170"/>
      <c r="AV218" s="200">
        <f>廚具衛生設備燈具!AY35</f>
        <v>3168</v>
      </c>
      <c r="AW218" s="200"/>
      <c r="AX218" s="200"/>
      <c r="AY218" s="200"/>
      <c r="AZ218" s="200">
        <f t="shared" si="54"/>
        <v>3168</v>
      </c>
      <c r="BA218" s="200"/>
      <c r="BB218" s="200"/>
      <c r="BC218" s="200"/>
      <c r="BD218" s="311"/>
      <c r="BE218" s="311"/>
      <c r="BF218" s="311"/>
      <c r="BG218" s="311"/>
      <c r="BH218" s="200"/>
      <c r="BI218" s="200"/>
      <c r="BJ218" s="200"/>
      <c r="BK218" s="200"/>
      <c r="BL218" s="200">
        <v>0</v>
      </c>
      <c r="BM218" s="200"/>
      <c r="BN218" s="200"/>
      <c r="BO218" s="200"/>
      <c r="BP218" s="4"/>
      <c r="BQ218" s="4"/>
      <c r="BR218" s="6"/>
      <c r="BS218" s="6"/>
      <c r="BT218" s="6"/>
      <c r="BU218" s="6"/>
      <c r="BV218" s="6"/>
    </row>
    <row r="219" spans="1:78" ht="20.100000000000001" customHeight="1">
      <c r="A219" s="109">
        <v>29</v>
      </c>
      <c r="B219" s="109"/>
      <c r="C219" s="125" t="str">
        <f>廚具衛生設備燈具!A36</f>
        <v>衛生間</v>
      </c>
      <c r="D219" s="125"/>
      <c r="E219" s="125"/>
      <c r="F219" s="125"/>
      <c r="G219" s="125"/>
      <c r="H219" s="125" t="str">
        <f>廚具衛生設備燈具!F36</f>
        <v>人造石門檻</v>
      </c>
      <c r="I219" s="125"/>
      <c r="J219" s="125"/>
      <c r="K219" s="125"/>
      <c r="L219" s="125"/>
      <c r="M219" s="125"/>
      <c r="N219" s="125"/>
      <c r="O219" s="125"/>
      <c r="P219" s="125" t="str">
        <f>廚具衛生設備燈具!W36</f>
        <v>G050</v>
      </c>
      <c r="Q219" s="125"/>
      <c r="R219" s="125"/>
      <c r="S219" s="125"/>
      <c r="T219" s="125"/>
      <c r="U219" s="125"/>
      <c r="V219" s="109">
        <v>80</v>
      </c>
      <c r="W219" s="109"/>
      <c r="X219" s="109"/>
      <c r="Y219" s="109" t="s">
        <v>320</v>
      </c>
      <c r="Z219" s="109"/>
      <c r="AA219" s="125">
        <f>廚具衛生設備燈具!AQ36</f>
        <v>70</v>
      </c>
      <c r="AB219" s="125"/>
      <c r="AC219" s="125"/>
      <c r="AD219" s="125"/>
      <c r="AE219" s="125">
        <f t="shared" si="50"/>
        <v>5600</v>
      </c>
      <c r="AF219" s="125"/>
      <c r="AG219" s="125"/>
      <c r="AH219" s="125"/>
      <c r="AI219" s="200" t="str">
        <f t="shared" si="51"/>
        <v>人造石門檻</v>
      </c>
      <c r="AJ219" s="200"/>
      <c r="AK219" s="200"/>
      <c r="AL219" s="200"/>
      <c r="AM219" s="200"/>
      <c r="AN219" s="200"/>
      <c r="AO219" s="200"/>
      <c r="AP219" s="200"/>
      <c r="AQ219" s="170">
        <f t="shared" si="52"/>
        <v>80</v>
      </c>
      <c r="AR219" s="170"/>
      <c r="AS219" s="170"/>
      <c r="AT219" s="170" t="str">
        <f t="shared" si="53"/>
        <v>㎝</v>
      </c>
      <c r="AU219" s="170"/>
      <c r="AV219" s="200">
        <f>廚具衛生設備燈具!AY36</f>
        <v>56</v>
      </c>
      <c r="AW219" s="200"/>
      <c r="AX219" s="200"/>
      <c r="AY219" s="200"/>
      <c r="AZ219" s="200">
        <f t="shared" si="54"/>
        <v>4480</v>
      </c>
      <c r="BA219" s="200"/>
      <c r="BB219" s="200"/>
      <c r="BC219" s="200"/>
      <c r="BD219" s="311"/>
      <c r="BE219" s="311"/>
      <c r="BF219" s="311"/>
      <c r="BG219" s="311"/>
      <c r="BH219" s="200"/>
      <c r="BI219" s="200"/>
      <c r="BJ219" s="200"/>
      <c r="BK219" s="200"/>
      <c r="BL219" s="200">
        <v>0</v>
      </c>
      <c r="BM219" s="200"/>
      <c r="BN219" s="200"/>
      <c r="BO219" s="200"/>
      <c r="BP219" s="4"/>
      <c r="BQ219" s="4"/>
      <c r="BR219" s="6"/>
      <c r="BS219" s="6"/>
      <c r="BT219" s="6"/>
      <c r="BU219" s="6"/>
      <c r="BV219" s="6"/>
    </row>
    <row r="220" spans="1:78" ht="20.100000000000001" customHeight="1">
      <c r="A220" s="109">
        <v>30</v>
      </c>
      <c r="B220" s="109"/>
      <c r="C220" s="125" t="str">
        <f>廚具衛生設備燈具!A37</f>
        <v>衛生間</v>
      </c>
      <c r="D220" s="125"/>
      <c r="E220" s="125"/>
      <c r="F220" s="125"/>
      <c r="G220" s="125"/>
      <c r="H220" s="125" t="str">
        <f>廚具衛生設備燈具!F37</f>
        <v>盥洗面盆</v>
      </c>
      <c r="I220" s="125"/>
      <c r="J220" s="125"/>
      <c r="K220" s="125"/>
      <c r="L220" s="125"/>
      <c r="M220" s="125"/>
      <c r="N220" s="125"/>
      <c r="O220" s="125"/>
      <c r="P220" s="125" t="str">
        <f>廚具衛生設備燈具!W37</f>
        <v>LF5239R</v>
      </c>
      <c r="Q220" s="125"/>
      <c r="R220" s="125"/>
      <c r="S220" s="125"/>
      <c r="T220" s="125"/>
      <c r="U220" s="125"/>
      <c r="V220" s="109">
        <v>1</v>
      </c>
      <c r="W220" s="109"/>
      <c r="X220" s="109"/>
      <c r="Y220" s="109" t="s">
        <v>395</v>
      </c>
      <c r="Z220" s="109"/>
      <c r="AA220" s="125">
        <f>廚具衛生設備燈具!AQ37</f>
        <v>3400</v>
      </c>
      <c r="AB220" s="125"/>
      <c r="AC220" s="125"/>
      <c r="AD220" s="125"/>
      <c r="AE220" s="125">
        <f t="shared" ref="AE220:AE225" si="55">V220*AA220</f>
        <v>3400</v>
      </c>
      <c r="AF220" s="125"/>
      <c r="AG220" s="125"/>
      <c r="AH220" s="125"/>
      <c r="AI220" s="200" t="str">
        <f>H220</f>
        <v>盥洗面盆</v>
      </c>
      <c r="AJ220" s="200"/>
      <c r="AK220" s="200"/>
      <c r="AL220" s="200"/>
      <c r="AM220" s="200"/>
      <c r="AN220" s="200"/>
      <c r="AO220" s="200"/>
      <c r="AP220" s="200"/>
      <c r="AQ220" s="170">
        <f>V220</f>
        <v>1</v>
      </c>
      <c r="AR220" s="170"/>
      <c r="AS220" s="170"/>
      <c r="AT220" s="170" t="str">
        <f t="shared" ref="AT220:AT225" si="56">Y220</f>
        <v>只</v>
      </c>
      <c r="AU220" s="170"/>
      <c r="AV220" s="200">
        <f>廚具衛生設備燈具!AY37</f>
        <v>2244</v>
      </c>
      <c r="AW220" s="200"/>
      <c r="AX220" s="200"/>
      <c r="AY220" s="200"/>
      <c r="AZ220" s="200">
        <f t="shared" ref="AZ220:AZ225" si="57">AQ220*AV220</f>
        <v>2244</v>
      </c>
      <c r="BA220" s="200"/>
      <c r="BB220" s="200"/>
      <c r="BC220" s="200"/>
      <c r="BD220" s="311"/>
      <c r="BE220" s="311"/>
      <c r="BF220" s="311"/>
      <c r="BG220" s="311"/>
      <c r="BH220" s="200"/>
      <c r="BI220" s="200"/>
      <c r="BJ220" s="200"/>
      <c r="BK220" s="200"/>
      <c r="BL220" s="200">
        <v>0</v>
      </c>
      <c r="BM220" s="200"/>
      <c r="BN220" s="200"/>
      <c r="BO220" s="200"/>
      <c r="BP220" s="4"/>
      <c r="BQ220" s="4"/>
      <c r="BR220" s="6"/>
      <c r="BS220" s="6"/>
      <c r="BT220" s="6"/>
      <c r="BU220" s="6"/>
      <c r="BV220" s="6"/>
    </row>
    <row r="221" spans="1:78" ht="20.100000000000001" customHeight="1">
      <c r="A221" s="109">
        <v>31</v>
      </c>
      <c r="B221" s="109"/>
      <c r="C221" s="125" t="str">
        <f>廚具衛生設備燈具!A38</f>
        <v>衛生間</v>
      </c>
      <c r="D221" s="125"/>
      <c r="E221" s="125"/>
      <c r="F221" s="125"/>
      <c r="G221" s="125"/>
      <c r="H221" s="125" t="str">
        <f>廚具衛生設備燈具!F38</f>
        <v>面盆龍頭</v>
      </c>
      <c r="I221" s="125"/>
      <c r="J221" s="125"/>
      <c r="K221" s="125"/>
      <c r="L221" s="125"/>
      <c r="M221" s="125"/>
      <c r="N221" s="125"/>
      <c r="O221" s="125"/>
      <c r="P221" s="125" t="str">
        <f>廚具衛生設備燈具!W38</f>
        <v>卡帕爾瀑布龍頭</v>
      </c>
      <c r="Q221" s="125"/>
      <c r="R221" s="125"/>
      <c r="S221" s="125"/>
      <c r="T221" s="125"/>
      <c r="U221" s="125"/>
      <c r="V221" s="109">
        <v>1</v>
      </c>
      <c r="W221" s="109"/>
      <c r="X221" s="109"/>
      <c r="Y221" s="109" t="s">
        <v>395</v>
      </c>
      <c r="Z221" s="109"/>
      <c r="AA221" s="125">
        <f>廚具衛生設備燈具!AQ38</f>
        <v>1180</v>
      </c>
      <c r="AB221" s="125"/>
      <c r="AC221" s="125"/>
      <c r="AD221" s="125"/>
      <c r="AE221" s="125">
        <f t="shared" si="55"/>
        <v>1180</v>
      </c>
      <c r="AF221" s="125"/>
      <c r="AG221" s="125"/>
      <c r="AH221" s="125"/>
      <c r="AI221" s="216" t="str">
        <f>H221</f>
        <v>面盆龍頭</v>
      </c>
      <c r="AJ221" s="216"/>
      <c r="AK221" s="216"/>
      <c r="AL221" s="216"/>
      <c r="AM221" s="216"/>
      <c r="AN221" s="216"/>
      <c r="AO221" s="216"/>
      <c r="AP221" s="216"/>
      <c r="AQ221" s="312">
        <f>V221</f>
        <v>1</v>
      </c>
      <c r="AR221" s="312"/>
      <c r="AS221" s="312"/>
      <c r="AT221" s="312" t="str">
        <f t="shared" si="56"/>
        <v>只</v>
      </c>
      <c r="AU221" s="312"/>
      <c r="AV221" s="216">
        <f>廚具衛生設備燈具!AY38</f>
        <v>826</v>
      </c>
      <c r="AW221" s="216"/>
      <c r="AX221" s="216"/>
      <c r="AY221" s="216"/>
      <c r="AZ221" s="216">
        <f t="shared" si="57"/>
        <v>826</v>
      </c>
      <c r="BA221" s="216"/>
      <c r="BB221" s="216"/>
      <c r="BC221" s="216"/>
      <c r="BD221" s="313">
        <v>45405</v>
      </c>
      <c r="BE221" s="313"/>
      <c r="BF221" s="313"/>
      <c r="BG221" s="313"/>
      <c r="BH221" s="216" t="s">
        <v>2082</v>
      </c>
      <c r="BI221" s="216"/>
      <c r="BJ221" s="216"/>
      <c r="BK221" s="216"/>
      <c r="BL221" s="216">
        <f>AZ221</f>
        <v>826</v>
      </c>
      <c r="BM221" s="216"/>
      <c r="BN221" s="216"/>
      <c r="BO221" s="216"/>
      <c r="BP221" s="4"/>
      <c r="BQ221" s="4"/>
      <c r="BR221" s="6"/>
      <c r="BS221" s="6"/>
      <c r="BT221" s="6"/>
      <c r="BU221" s="6"/>
      <c r="BV221" s="6"/>
    </row>
    <row r="222" spans="1:78" ht="20.100000000000001" customHeight="1">
      <c r="A222" s="109">
        <v>32</v>
      </c>
      <c r="B222" s="109"/>
      <c r="C222" s="125" t="str">
        <f>廚具衛生設備燈具!A39</f>
        <v>洗衣間</v>
      </c>
      <c r="D222" s="125"/>
      <c r="E222" s="125"/>
      <c r="F222" s="125"/>
      <c r="G222" s="125"/>
      <c r="H222" s="125" t="str">
        <f>廚具衛生設備燈具!F39</f>
        <v>不銹鋼水槽</v>
      </c>
      <c r="I222" s="125"/>
      <c r="J222" s="125"/>
      <c r="K222" s="125"/>
      <c r="L222" s="125"/>
      <c r="M222" s="125"/>
      <c r="N222" s="125"/>
      <c r="O222" s="125"/>
      <c r="P222" s="125" t="str">
        <f>廚具衛生設備燈具!W39</f>
        <v>無</v>
      </c>
      <c r="Q222" s="125"/>
      <c r="R222" s="125"/>
      <c r="S222" s="125"/>
      <c r="T222" s="125"/>
      <c r="U222" s="125"/>
      <c r="V222" s="109">
        <v>1</v>
      </c>
      <c r="W222" s="109"/>
      <c r="X222" s="109"/>
      <c r="Y222" s="109" t="s">
        <v>320</v>
      </c>
      <c r="Z222" s="109"/>
      <c r="AA222" s="125">
        <f>廚具衛生設備燈具!AQ39</f>
        <v>3500</v>
      </c>
      <c r="AB222" s="125"/>
      <c r="AC222" s="125"/>
      <c r="AD222" s="125"/>
      <c r="AE222" s="125">
        <f t="shared" si="55"/>
        <v>3500</v>
      </c>
      <c r="AF222" s="125"/>
      <c r="AG222" s="125"/>
      <c r="AH222" s="125"/>
      <c r="AI222" s="200" t="str">
        <f>H222</f>
        <v>不銹鋼水槽</v>
      </c>
      <c r="AJ222" s="200"/>
      <c r="AK222" s="200"/>
      <c r="AL222" s="200"/>
      <c r="AM222" s="200"/>
      <c r="AN222" s="200"/>
      <c r="AO222" s="200"/>
      <c r="AP222" s="200"/>
      <c r="AQ222" s="170">
        <f>V222</f>
        <v>1</v>
      </c>
      <c r="AR222" s="170"/>
      <c r="AS222" s="170"/>
      <c r="AT222" s="170" t="str">
        <f t="shared" si="56"/>
        <v>㎝</v>
      </c>
      <c r="AU222" s="170"/>
      <c r="AV222" s="200">
        <f>廚具衛生設備燈具!AY39</f>
        <v>2975</v>
      </c>
      <c r="AW222" s="200"/>
      <c r="AX222" s="200"/>
      <c r="AY222" s="200"/>
      <c r="AZ222" s="200">
        <f t="shared" si="57"/>
        <v>2975</v>
      </c>
      <c r="BA222" s="200"/>
      <c r="BB222" s="200"/>
      <c r="BC222" s="200"/>
      <c r="BD222" s="311"/>
      <c r="BE222" s="311"/>
      <c r="BF222" s="311"/>
      <c r="BG222" s="311"/>
      <c r="BH222" s="200"/>
      <c r="BI222" s="200"/>
      <c r="BJ222" s="200"/>
      <c r="BK222" s="200"/>
      <c r="BL222" s="200">
        <v>0</v>
      </c>
      <c r="BM222" s="200"/>
      <c r="BN222" s="200"/>
      <c r="BO222" s="200"/>
      <c r="BP222" s="4"/>
      <c r="BQ222" s="4"/>
      <c r="BR222" s="6"/>
      <c r="BS222" s="6"/>
      <c r="BT222" s="6"/>
      <c r="BU222" s="6"/>
      <c r="BV222" s="6"/>
    </row>
    <row r="223" spans="1:78" ht="20.100000000000001" customHeight="1">
      <c r="A223" s="109">
        <v>33</v>
      </c>
      <c r="B223" s="109"/>
      <c r="C223" s="125" t="str">
        <f>廚具衛生設備燈具!A40</f>
        <v>洗衣間</v>
      </c>
      <c r="D223" s="125"/>
      <c r="E223" s="125"/>
      <c r="F223" s="125"/>
      <c r="G223" s="125"/>
      <c r="H223" s="125" t="str">
        <f>廚具衛生設備燈具!F40</f>
        <v>水槽龍頭</v>
      </c>
      <c r="I223" s="125"/>
      <c r="J223" s="125"/>
      <c r="K223" s="125"/>
      <c r="L223" s="125"/>
      <c r="M223" s="125"/>
      <c r="N223" s="125"/>
      <c r="O223" s="125"/>
      <c r="P223" s="125" t="str">
        <f>廚具衛生設備燈具!W40</f>
        <v>K766C</v>
      </c>
      <c r="Q223" s="125"/>
      <c r="R223" s="125"/>
      <c r="S223" s="125"/>
      <c r="T223" s="125"/>
      <c r="U223" s="125"/>
      <c r="V223" s="109">
        <v>1</v>
      </c>
      <c r="W223" s="109"/>
      <c r="X223" s="109"/>
      <c r="Y223" s="109" t="s">
        <v>395</v>
      </c>
      <c r="Z223" s="109"/>
      <c r="AA223" s="125">
        <f>廚具衛生設備燈具!AQ40</f>
        <v>3800</v>
      </c>
      <c r="AB223" s="125"/>
      <c r="AC223" s="125"/>
      <c r="AD223" s="125"/>
      <c r="AE223" s="125">
        <f t="shared" si="55"/>
        <v>3800</v>
      </c>
      <c r="AF223" s="125"/>
      <c r="AG223" s="125"/>
      <c r="AH223" s="125"/>
      <c r="AI223" s="200" t="str">
        <f>H223</f>
        <v>水槽龍頭</v>
      </c>
      <c r="AJ223" s="200"/>
      <c r="AK223" s="200"/>
      <c r="AL223" s="200"/>
      <c r="AM223" s="200"/>
      <c r="AN223" s="200"/>
      <c r="AO223" s="200"/>
      <c r="AP223" s="200"/>
      <c r="AQ223" s="170">
        <f>V223</f>
        <v>1</v>
      </c>
      <c r="AR223" s="170"/>
      <c r="AS223" s="170"/>
      <c r="AT223" s="170" t="str">
        <f t="shared" si="56"/>
        <v>只</v>
      </c>
      <c r="AU223" s="170"/>
      <c r="AV223" s="200">
        <f>廚具衛生設備燈具!AY40</f>
        <v>2508</v>
      </c>
      <c r="AW223" s="200"/>
      <c r="AX223" s="200"/>
      <c r="AY223" s="200"/>
      <c r="AZ223" s="200">
        <f t="shared" si="57"/>
        <v>2508</v>
      </c>
      <c r="BA223" s="200"/>
      <c r="BB223" s="200"/>
      <c r="BC223" s="200"/>
      <c r="BD223" s="311"/>
      <c r="BE223" s="311"/>
      <c r="BF223" s="311"/>
      <c r="BG223" s="311"/>
      <c r="BH223" s="200"/>
      <c r="BI223" s="200"/>
      <c r="BJ223" s="200"/>
      <c r="BK223" s="200"/>
      <c r="BL223" s="200">
        <v>0</v>
      </c>
      <c r="BM223" s="200"/>
      <c r="BN223" s="200"/>
      <c r="BO223" s="200"/>
      <c r="BP223" s="4"/>
      <c r="BQ223" s="4"/>
      <c r="BR223" s="6"/>
      <c r="BS223" s="6"/>
      <c r="BT223" s="6"/>
      <c r="BU223" s="6"/>
      <c r="BV223" s="6"/>
    </row>
    <row r="224" spans="1:78" ht="20.100000000000001" customHeight="1">
      <c r="A224" s="109">
        <v>34</v>
      </c>
      <c r="B224" s="109"/>
      <c r="C224" s="125" t="s">
        <v>318</v>
      </c>
      <c r="D224" s="125"/>
      <c r="E224" s="125"/>
      <c r="F224" s="125"/>
      <c r="G224" s="125"/>
      <c r="H224" s="125" t="s">
        <v>2033</v>
      </c>
      <c r="I224" s="125"/>
      <c r="J224" s="125"/>
      <c r="K224" s="125"/>
      <c r="L224" s="125"/>
      <c r="M224" s="125"/>
      <c r="N224" s="125"/>
      <c r="O224" s="125"/>
      <c r="P224" s="125" t="s">
        <v>1557</v>
      </c>
      <c r="Q224" s="125" t="s">
        <v>23</v>
      </c>
      <c r="R224" s="125">
        <v>60</v>
      </c>
      <c r="S224" s="125"/>
      <c r="T224" s="125" t="s">
        <v>320</v>
      </c>
      <c r="U224" s="125"/>
      <c r="V224" s="109">
        <v>0</v>
      </c>
      <c r="W224" s="109"/>
      <c r="X224" s="109"/>
      <c r="Y224" s="109" t="s">
        <v>404</v>
      </c>
      <c r="Z224" s="109"/>
      <c r="AA224" s="125">
        <v>6000</v>
      </c>
      <c r="AB224" s="125"/>
      <c r="AC224" s="125"/>
      <c r="AD224" s="125"/>
      <c r="AE224" s="125">
        <f t="shared" si="55"/>
        <v>0</v>
      </c>
      <c r="AF224" s="125"/>
      <c r="AG224" s="125"/>
      <c r="AH224" s="125"/>
      <c r="AI224" s="200" t="str">
        <f>H224</f>
        <v>廚具設備五金代裝工資</v>
      </c>
      <c r="AJ224" s="200"/>
      <c r="AK224" s="200"/>
      <c r="AL224" s="200"/>
      <c r="AM224" s="200"/>
      <c r="AN224" s="200"/>
      <c r="AO224" s="200"/>
      <c r="AP224" s="200"/>
      <c r="AQ224" s="170">
        <v>1</v>
      </c>
      <c r="AR224" s="170"/>
      <c r="AS224" s="170"/>
      <c r="AT224" s="170" t="str">
        <f t="shared" si="56"/>
        <v>套</v>
      </c>
      <c r="AU224" s="170"/>
      <c r="AV224" s="200">
        <v>5000</v>
      </c>
      <c r="AW224" s="200"/>
      <c r="AX224" s="200"/>
      <c r="AY224" s="200"/>
      <c r="AZ224" s="200">
        <f t="shared" si="57"/>
        <v>5000</v>
      </c>
      <c r="BA224" s="200"/>
      <c r="BB224" s="200"/>
      <c r="BC224" s="200"/>
      <c r="BD224" s="311"/>
      <c r="BE224" s="311"/>
      <c r="BF224" s="311"/>
      <c r="BG224" s="311"/>
      <c r="BH224" s="200"/>
      <c r="BI224" s="200"/>
      <c r="BJ224" s="200"/>
      <c r="BK224" s="200"/>
      <c r="BL224" s="200">
        <v>0</v>
      </c>
      <c r="BM224" s="200"/>
      <c r="BN224" s="200"/>
      <c r="BO224" s="200"/>
      <c r="BP224" s="4"/>
      <c r="BQ224" s="4"/>
      <c r="BR224" s="6"/>
      <c r="BS224" s="6"/>
      <c r="BT224" s="6"/>
      <c r="BU224" s="6"/>
      <c r="BV224" s="6"/>
    </row>
    <row r="225" spans="1:74" ht="20.100000000000001" customHeight="1">
      <c r="A225" s="109">
        <v>35</v>
      </c>
      <c r="B225" s="109"/>
      <c r="C225" s="125"/>
      <c r="D225" s="125"/>
      <c r="E225" s="125"/>
      <c r="F225" s="125"/>
      <c r="G225" s="125"/>
      <c r="H225" s="125"/>
      <c r="I225" s="125"/>
      <c r="J225" s="125"/>
      <c r="K225" s="125"/>
      <c r="L225" s="125"/>
      <c r="M225" s="125"/>
      <c r="N225" s="125"/>
      <c r="O225" s="125"/>
      <c r="P225" s="125"/>
      <c r="Q225" s="125"/>
      <c r="R225" s="125"/>
      <c r="S225" s="125"/>
      <c r="T225" s="125"/>
      <c r="U225" s="125"/>
      <c r="V225" s="109">
        <v>0</v>
      </c>
      <c r="W225" s="109"/>
      <c r="X225" s="109"/>
      <c r="Y225" s="109" t="s">
        <v>315</v>
      </c>
      <c r="Z225" s="109"/>
      <c r="AA225" s="125">
        <v>0</v>
      </c>
      <c r="AB225" s="125"/>
      <c r="AC225" s="125"/>
      <c r="AD225" s="125"/>
      <c r="AE225" s="125">
        <f t="shared" si="55"/>
        <v>0</v>
      </c>
      <c r="AF225" s="125"/>
      <c r="AG225" s="125"/>
      <c r="AH225" s="125"/>
      <c r="AI225" s="200" t="s">
        <v>401</v>
      </c>
      <c r="AJ225" s="200"/>
      <c r="AK225" s="200"/>
      <c r="AL225" s="200"/>
      <c r="AM225" s="200"/>
      <c r="AN225" s="200"/>
      <c r="AO225" s="200"/>
      <c r="AP225" s="200"/>
      <c r="AQ225" s="170">
        <v>1</v>
      </c>
      <c r="AR225" s="170"/>
      <c r="AS225" s="170"/>
      <c r="AT225" s="170" t="str">
        <f t="shared" si="56"/>
        <v>式</v>
      </c>
      <c r="AU225" s="170"/>
      <c r="AV225" s="200">
        <v>2500</v>
      </c>
      <c r="AW225" s="200"/>
      <c r="AX225" s="200"/>
      <c r="AY225" s="200"/>
      <c r="AZ225" s="200">
        <f t="shared" si="57"/>
        <v>2500</v>
      </c>
      <c r="BA225" s="200"/>
      <c r="BB225" s="200"/>
      <c r="BC225" s="200"/>
      <c r="BD225" s="311"/>
      <c r="BE225" s="311"/>
      <c r="BF225" s="311"/>
      <c r="BG225" s="311"/>
      <c r="BH225" s="200"/>
      <c r="BI225" s="200"/>
      <c r="BJ225" s="200"/>
      <c r="BK225" s="200"/>
      <c r="BL225" s="200">
        <v>0</v>
      </c>
      <c r="BM225" s="200"/>
      <c r="BN225" s="200"/>
      <c r="BO225" s="200"/>
      <c r="BP225" s="4"/>
      <c r="BQ225" s="4"/>
      <c r="BR225" s="6"/>
      <c r="BS225" s="6"/>
      <c r="BT225" s="6"/>
      <c r="BU225" s="6"/>
      <c r="BV225" s="6"/>
    </row>
    <row r="226" spans="1:74" s="5" customFormat="1" ht="20.100000000000001" customHeight="1">
      <c r="A226" s="117" t="s">
        <v>318</v>
      </c>
      <c r="B226" s="117"/>
      <c r="C226" s="117"/>
      <c r="D226" s="117"/>
      <c r="E226" s="328" t="str">
        <f>C190</f>
        <v>廚具櫃盥洗櫃暨人造石工程</v>
      </c>
      <c r="F226" s="329"/>
      <c r="G226" s="329"/>
      <c r="H226" s="329"/>
      <c r="I226" s="329"/>
      <c r="J226" s="329"/>
      <c r="K226" s="329"/>
      <c r="L226" s="329"/>
      <c r="M226" s="329"/>
      <c r="N226" s="329"/>
      <c r="O226" s="329"/>
      <c r="P226" s="329"/>
      <c r="Q226" s="329"/>
      <c r="R226" s="329"/>
      <c r="S226" s="329"/>
      <c r="T226" s="329"/>
      <c r="U226" s="329"/>
      <c r="V226" s="330" t="s">
        <v>322</v>
      </c>
      <c r="W226" s="330"/>
      <c r="X226" s="330"/>
      <c r="Y226" s="330"/>
      <c r="Z226" s="331"/>
      <c r="AA226" s="318">
        <f>SUM(AE191:AH225)</f>
        <v>529520</v>
      </c>
      <c r="AB226" s="318"/>
      <c r="AC226" s="318"/>
      <c r="AD226" s="318"/>
      <c r="AE226" s="318"/>
      <c r="AF226" s="318"/>
      <c r="AG226" s="318"/>
      <c r="AH226" s="318"/>
      <c r="AI226" s="319" t="str">
        <f>C190</f>
        <v>廚具櫃盥洗櫃暨人造石工程</v>
      </c>
      <c r="AJ226" s="320"/>
      <c r="AK226" s="320"/>
      <c r="AL226" s="320"/>
      <c r="AM226" s="320"/>
      <c r="AN226" s="320"/>
      <c r="AO226" s="320"/>
      <c r="AP226" s="320"/>
      <c r="AQ226" s="321" t="s">
        <v>323</v>
      </c>
      <c r="AR226" s="321"/>
      <c r="AS226" s="321"/>
      <c r="AT226" s="321"/>
      <c r="AU226" s="322"/>
      <c r="AV226" s="317">
        <f>SUM(AZ191:BC225)</f>
        <v>455603</v>
      </c>
      <c r="AW226" s="317"/>
      <c r="AX226" s="317"/>
      <c r="AY226" s="317"/>
      <c r="AZ226" s="317"/>
      <c r="BA226" s="317"/>
      <c r="BB226" s="317"/>
      <c r="BC226" s="317"/>
      <c r="BD226" s="323" t="s">
        <v>324</v>
      </c>
      <c r="BE226" s="323"/>
      <c r="BF226" s="323"/>
      <c r="BG226" s="323"/>
      <c r="BH226" s="323"/>
      <c r="BI226" s="323"/>
      <c r="BJ226" s="317">
        <f>SUM(BL191:BO225)</f>
        <v>2478</v>
      </c>
      <c r="BK226" s="317"/>
      <c r="BL226" s="317"/>
      <c r="BM226" s="317"/>
      <c r="BN226" s="317"/>
      <c r="BO226" s="317"/>
    </row>
    <row r="227" spans="1:74" ht="20.100000000000001" customHeight="1">
      <c r="A227" s="109" t="s">
        <v>325</v>
      </c>
      <c r="B227" s="109"/>
      <c r="C227" s="109">
        <v>1</v>
      </c>
      <c r="D227" s="109"/>
      <c r="E227" s="388" t="s">
        <v>1494</v>
      </c>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388"/>
      <c r="AE227" s="388"/>
      <c r="AF227" s="388"/>
      <c r="AG227" s="388"/>
      <c r="AH227" s="388"/>
      <c r="AI227" s="336"/>
      <c r="AJ227" s="336"/>
      <c r="AK227" s="336"/>
      <c r="AL227" s="336"/>
      <c r="AM227" s="336"/>
      <c r="AN227" s="336"/>
      <c r="AO227" s="336"/>
      <c r="AP227" s="336"/>
      <c r="AQ227" s="336"/>
      <c r="AR227" s="336"/>
      <c r="AS227" s="336"/>
      <c r="AT227" s="336"/>
      <c r="AU227" s="336"/>
      <c r="AV227" s="336"/>
      <c r="AW227" s="336"/>
      <c r="AX227" s="336"/>
      <c r="AY227" s="336"/>
      <c r="AZ227" s="336"/>
      <c r="BA227" s="336"/>
      <c r="BB227" s="336"/>
      <c r="BC227" s="336"/>
      <c r="BD227" s="387" t="s">
        <v>326</v>
      </c>
      <c r="BE227" s="387"/>
      <c r="BF227" s="387"/>
      <c r="BG227" s="387"/>
      <c r="BH227" s="387"/>
      <c r="BI227" s="387"/>
      <c r="BJ227" s="326">
        <f>AV226-BJ226</f>
        <v>453125</v>
      </c>
      <c r="BK227" s="326"/>
      <c r="BL227" s="326"/>
      <c r="BM227" s="326"/>
      <c r="BN227" s="326"/>
      <c r="BO227" s="326"/>
      <c r="BP227" s="4"/>
      <c r="BQ227" s="4"/>
      <c r="BR227" s="6"/>
      <c r="BS227" s="6"/>
      <c r="BT227" s="6"/>
      <c r="BU227" s="6"/>
      <c r="BV227" s="6"/>
    </row>
    <row r="228" spans="1:74" ht="20.100000000000001" customHeight="1">
      <c r="A228" s="109"/>
      <c r="B228" s="109"/>
      <c r="C228" s="109">
        <v>2</v>
      </c>
      <c r="D228" s="109"/>
      <c r="E228" s="357" t="s">
        <v>1536</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4"/>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4"/>
      <c r="BQ228" s="4"/>
      <c r="BR228" s="6"/>
      <c r="BS228" s="6"/>
      <c r="BT228" s="6"/>
      <c r="BU228" s="6"/>
      <c r="BV228" s="6"/>
    </row>
    <row r="229" spans="1:74" ht="20.100000000000001" customHeight="1">
      <c r="A229" s="109"/>
      <c r="B229" s="109"/>
      <c r="C229" s="109">
        <v>3</v>
      </c>
      <c r="D229" s="109"/>
      <c r="E229" s="332" t="s">
        <v>1524</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4"/>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4"/>
      <c r="BQ229" s="4"/>
      <c r="BR229" s="6"/>
      <c r="BS229" s="6"/>
      <c r="BT229" s="6"/>
      <c r="BU229" s="6"/>
      <c r="BV229" s="6"/>
    </row>
    <row r="230" spans="1:74" ht="20.100000000000001" customHeight="1">
      <c r="A230" s="109"/>
      <c r="B230" s="109"/>
      <c r="C230" s="109">
        <v>4</v>
      </c>
      <c r="D230" s="109"/>
      <c r="E230" s="357" t="s">
        <v>1538</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4"/>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4"/>
      <c r="BQ230" s="4"/>
      <c r="BR230" s="6"/>
      <c r="BS230" s="6"/>
      <c r="BT230" s="6"/>
      <c r="BU230" s="6"/>
      <c r="BV230" s="6"/>
    </row>
    <row r="231" spans="1:74" ht="20.100000000000001" customHeight="1">
      <c r="A231" s="109"/>
      <c r="B231" s="109"/>
      <c r="C231" s="109">
        <v>5</v>
      </c>
      <c r="D231" s="109"/>
      <c r="E231" s="332" t="s">
        <v>1526</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4"/>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4"/>
      <c r="BQ231" s="4"/>
      <c r="BR231" s="6"/>
      <c r="BS231" s="6"/>
      <c r="BT231" s="6"/>
      <c r="BU231" s="6"/>
      <c r="BV231" s="6"/>
    </row>
    <row r="232" spans="1:74" ht="20.100000000000001" customHeight="1">
      <c r="A232" s="109"/>
      <c r="B232" s="109"/>
      <c r="C232" s="109">
        <v>6</v>
      </c>
      <c r="D232" s="109"/>
      <c r="E232" s="417" t="s">
        <v>1544</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4"/>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4"/>
      <c r="BQ232" s="4"/>
      <c r="BR232" s="6"/>
      <c r="BS232" s="6"/>
      <c r="BT232" s="6"/>
      <c r="BU232" s="6"/>
      <c r="BV232" s="6"/>
    </row>
    <row r="233" spans="1:74" ht="20.100000000000001" customHeight="1">
      <c r="A233" s="109"/>
      <c r="B233" s="109"/>
      <c r="C233" s="109">
        <v>7</v>
      </c>
      <c r="D233" s="109"/>
      <c r="E233" s="332" t="s">
        <v>1529</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4"/>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4"/>
      <c r="BQ233" s="4"/>
      <c r="BR233" s="6"/>
      <c r="BS233" s="6"/>
      <c r="BT233" s="6"/>
      <c r="BU233" s="6"/>
      <c r="BV233" s="6"/>
    </row>
    <row r="234" spans="1:74" ht="20.100000000000001" customHeight="1">
      <c r="A234" s="109"/>
      <c r="B234" s="109"/>
      <c r="C234" s="109">
        <v>8</v>
      </c>
      <c r="D234" s="109"/>
      <c r="E234" s="332" t="s">
        <v>1530</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4"/>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4"/>
      <c r="BQ234" s="4"/>
      <c r="BR234" s="6"/>
      <c r="BS234" s="6"/>
      <c r="BT234" s="6"/>
      <c r="BU234" s="6"/>
      <c r="BV234" s="6"/>
    </row>
    <row r="235" spans="1:74" ht="20.100000000000001" customHeight="1">
      <c r="A235" s="109"/>
      <c r="B235" s="109"/>
      <c r="C235" s="109">
        <v>9</v>
      </c>
      <c r="D235" s="109"/>
      <c r="E235" s="332" t="s">
        <v>1531</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4"/>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4"/>
      <c r="BQ235" s="4"/>
      <c r="BR235" s="6"/>
      <c r="BS235" s="6"/>
      <c r="BT235" s="6"/>
      <c r="BU235" s="6"/>
      <c r="BV235" s="6"/>
    </row>
    <row r="236" spans="1:74" ht="20.100000000000001" customHeight="1">
      <c r="A236" s="109"/>
      <c r="B236" s="109"/>
      <c r="C236" s="109">
        <v>10</v>
      </c>
      <c r="D236" s="109"/>
      <c r="E236" s="332" t="s">
        <v>1532</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4"/>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4"/>
      <c r="BQ236" s="4"/>
      <c r="BR236" s="6"/>
      <c r="BS236" s="6"/>
      <c r="BT236" s="6"/>
      <c r="BU236" s="6"/>
      <c r="BV236" s="6"/>
    </row>
    <row r="237" spans="1:74" ht="20.100000000000001" customHeight="1">
      <c r="A237" s="109"/>
      <c r="B237" s="109"/>
      <c r="C237" s="109">
        <v>11</v>
      </c>
      <c r="D237" s="109"/>
      <c r="E237" s="332" t="s">
        <v>1533</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4"/>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4"/>
      <c r="BQ237" s="4"/>
      <c r="BR237" s="6"/>
      <c r="BS237" s="6"/>
      <c r="BT237" s="6"/>
      <c r="BU237" s="6"/>
      <c r="BV237" s="6"/>
    </row>
    <row r="238" spans="1:74" ht="20.100000000000001" customHeight="1">
      <c r="A238" s="109"/>
      <c r="B238" s="109"/>
      <c r="C238" s="109">
        <v>12</v>
      </c>
      <c r="D238" s="109"/>
      <c r="E238" s="332" t="s">
        <v>1534</v>
      </c>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4"/>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4"/>
      <c r="BQ238" s="4"/>
      <c r="BR238" s="6"/>
      <c r="BS238" s="6"/>
      <c r="BT238" s="6"/>
      <c r="BU238" s="6"/>
      <c r="BV238" s="6"/>
    </row>
    <row r="239" spans="1:74" ht="20.100000000000001" customHeight="1">
      <c r="A239" s="109"/>
      <c r="B239" s="109"/>
      <c r="C239" s="109">
        <v>13</v>
      </c>
      <c r="D239" s="109"/>
      <c r="E239" s="332" t="s">
        <v>1535</v>
      </c>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4"/>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4"/>
      <c r="BQ239" s="4"/>
      <c r="BR239" s="6"/>
      <c r="BS239" s="6"/>
      <c r="BT239" s="6"/>
      <c r="BU239" s="6"/>
      <c r="BV239" s="6"/>
    </row>
    <row r="240" spans="1:74" ht="20.100000000000001"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4"/>
      <c r="BQ240" s="4"/>
      <c r="BR240" s="6"/>
      <c r="BS240" s="6"/>
      <c r="BT240" s="6"/>
      <c r="BU240" s="6"/>
      <c r="BV240" s="6"/>
    </row>
    <row r="241" spans="1:74" ht="20.100000000000001" customHeight="1">
      <c r="A241" s="222" t="s">
        <v>402</v>
      </c>
      <c r="B241" s="222"/>
      <c r="C241" s="127" t="s">
        <v>403</v>
      </c>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9"/>
      <c r="AI241" s="335" t="str">
        <f>C241</f>
        <v>衛生設備暨盥洗室五金工程</v>
      </c>
      <c r="AJ241" s="335"/>
      <c r="AK241" s="335"/>
      <c r="AL241" s="335"/>
      <c r="AM241" s="335"/>
      <c r="AN241" s="335"/>
      <c r="AO241" s="335"/>
      <c r="AP241" s="335"/>
      <c r="AQ241" s="335"/>
      <c r="AR241" s="335"/>
      <c r="AS241" s="335"/>
      <c r="AT241" s="335"/>
      <c r="AU241" s="335"/>
      <c r="AV241" s="200" t="s">
        <v>348</v>
      </c>
      <c r="AW241" s="200"/>
      <c r="AX241" s="200"/>
      <c r="AY241" s="200"/>
      <c r="AZ241" s="200"/>
      <c r="BA241" s="200"/>
      <c r="BB241" s="200"/>
      <c r="BC241" s="200"/>
      <c r="BD241" s="325" t="s">
        <v>313</v>
      </c>
      <c r="BE241" s="325"/>
      <c r="BF241" s="325"/>
      <c r="BG241" s="325"/>
      <c r="BH241" s="325"/>
      <c r="BI241" s="325"/>
      <c r="BJ241" s="325"/>
      <c r="BK241" s="325"/>
      <c r="BL241" s="325"/>
      <c r="BM241" s="325"/>
      <c r="BN241" s="325"/>
      <c r="BO241" s="325"/>
      <c r="BP241" s="4"/>
      <c r="BQ241" s="4"/>
      <c r="BR241" s="6"/>
      <c r="BS241" s="6"/>
      <c r="BT241" s="6"/>
      <c r="BU241" s="6"/>
      <c r="BV241" s="6"/>
    </row>
    <row r="242" spans="1:74" ht="20.100000000000001" customHeight="1">
      <c r="A242" s="109">
        <v>1</v>
      </c>
      <c r="B242" s="109"/>
      <c r="C242" s="125" t="str">
        <f>廚具衛生設備燈具!A45</f>
        <v>大盥洗室</v>
      </c>
      <c r="D242" s="125"/>
      <c r="E242" s="125"/>
      <c r="F242" s="125"/>
      <c r="G242" s="125"/>
      <c r="H242" s="125" t="str">
        <f>廚具衛生設備燈具!F45</f>
        <v>沐浴花灑/龍頭</v>
      </c>
      <c r="I242" s="125"/>
      <c r="J242" s="125"/>
      <c r="K242" s="125"/>
      <c r="L242" s="125"/>
      <c r="M242" s="125"/>
      <c r="N242" s="125"/>
      <c r="O242" s="125"/>
      <c r="P242" s="125" t="str">
        <f>廚具衛生設備燈具!W45</f>
        <v>TBV03404J</v>
      </c>
      <c r="Q242" s="125"/>
      <c r="R242" s="125"/>
      <c r="S242" s="125"/>
      <c r="T242" s="125"/>
      <c r="U242" s="125"/>
      <c r="V242" s="109">
        <v>1</v>
      </c>
      <c r="W242" s="109"/>
      <c r="X242" s="109"/>
      <c r="Y242" s="109" t="s">
        <v>383</v>
      </c>
      <c r="Z242" s="109"/>
      <c r="AA242" s="125">
        <f>廚具衛生設備燈具!AQ45</f>
        <v>7777</v>
      </c>
      <c r="AB242" s="125"/>
      <c r="AC242" s="125"/>
      <c r="AD242" s="125"/>
      <c r="AE242" s="125">
        <f t="shared" ref="AE242:AE260" si="58">V242*AA242</f>
        <v>7777</v>
      </c>
      <c r="AF242" s="125"/>
      <c r="AG242" s="125"/>
      <c r="AH242" s="125"/>
      <c r="AI242" s="200" t="str">
        <f t="shared" ref="AI242:AI257" si="59">H242</f>
        <v>沐浴花灑/龍頭</v>
      </c>
      <c r="AJ242" s="200"/>
      <c r="AK242" s="200"/>
      <c r="AL242" s="200"/>
      <c r="AM242" s="200"/>
      <c r="AN242" s="200"/>
      <c r="AO242" s="200"/>
      <c r="AP242" s="200"/>
      <c r="AQ242" s="170">
        <f t="shared" ref="AQ242:AQ257" si="60">V242</f>
        <v>1</v>
      </c>
      <c r="AR242" s="170"/>
      <c r="AS242" s="170"/>
      <c r="AT242" s="170" t="str">
        <f t="shared" ref="AT242:AT257" si="61">Y242</f>
        <v>組</v>
      </c>
      <c r="AU242" s="170"/>
      <c r="AV242" s="200">
        <f>廚具衛生設備燈具!AY45</f>
        <v>5600</v>
      </c>
      <c r="AW242" s="200"/>
      <c r="AX242" s="200"/>
      <c r="AY242" s="200"/>
      <c r="AZ242" s="200">
        <f t="shared" ref="AZ242:AZ260" si="62">AQ242*AV242</f>
        <v>5600</v>
      </c>
      <c r="BA242" s="200"/>
      <c r="BB242" s="200"/>
      <c r="BC242" s="200"/>
      <c r="BD242" s="311">
        <v>44197</v>
      </c>
      <c r="BE242" s="311"/>
      <c r="BF242" s="311"/>
      <c r="BG242" s="311"/>
      <c r="BH242" s="200" t="s">
        <v>316</v>
      </c>
      <c r="BI242" s="200"/>
      <c r="BJ242" s="200"/>
      <c r="BK242" s="200"/>
      <c r="BL242" s="200">
        <v>0</v>
      </c>
      <c r="BM242" s="200"/>
      <c r="BN242" s="200"/>
      <c r="BO242" s="200"/>
      <c r="BP242" s="4"/>
      <c r="BQ242" s="4"/>
      <c r="BR242" s="6"/>
      <c r="BS242" s="6"/>
      <c r="BT242" s="6"/>
      <c r="BU242" s="6"/>
      <c r="BV242" s="6"/>
    </row>
    <row r="243" spans="1:74" ht="20.100000000000001" customHeight="1">
      <c r="A243" s="109">
        <v>2</v>
      </c>
      <c r="B243" s="109"/>
      <c r="C243" s="125" t="str">
        <f>廚具衛生設備燈具!A50</f>
        <v>大盥洗室</v>
      </c>
      <c r="D243" s="125"/>
      <c r="E243" s="125"/>
      <c r="F243" s="125"/>
      <c r="G243" s="125"/>
      <c r="H243" s="125" t="str">
        <f>廚具衛生設備燈具!F50</f>
        <v>10*80地面落水頭</v>
      </c>
      <c r="I243" s="125"/>
      <c r="J243" s="125"/>
      <c r="K243" s="125"/>
      <c r="L243" s="125"/>
      <c r="M243" s="125"/>
      <c r="N243" s="125"/>
      <c r="O243" s="125"/>
      <c r="P243" s="125" t="str">
        <f>廚具衛生設備燈具!W50</f>
        <v>ST1080B</v>
      </c>
      <c r="Q243" s="125"/>
      <c r="R243" s="125"/>
      <c r="S243" s="125"/>
      <c r="T243" s="125"/>
      <c r="U243" s="125"/>
      <c r="V243" s="109">
        <v>1</v>
      </c>
      <c r="W243" s="109"/>
      <c r="X243" s="109"/>
      <c r="Y243" s="109" t="s">
        <v>395</v>
      </c>
      <c r="Z243" s="109"/>
      <c r="AA243" s="125">
        <f>廚具衛生設備燈具!AQ50</f>
        <v>3550</v>
      </c>
      <c r="AB243" s="125"/>
      <c r="AC243" s="125"/>
      <c r="AD243" s="125"/>
      <c r="AE243" s="125">
        <f t="shared" si="58"/>
        <v>3550</v>
      </c>
      <c r="AF243" s="125"/>
      <c r="AG243" s="125"/>
      <c r="AH243" s="125"/>
      <c r="AI243" s="200" t="str">
        <f t="shared" si="59"/>
        <v>10*80地面落水頭</v>
      </c>
      <c r="AJ243" s="200"/>
      <c r="AK243" s="200"/>
      <c r="AL243" s="200"/>
      <c r="AM243" s="200"/>
      <c r="AN243" s="200"/>
      <c r="AO243" s="200"/>
      <c r="AP243" s="200"/>
      <c r="AQ243" s="170">
        <f t="shared" si="60"/>
        <v>1</v>
      </c>
      <c r="AR243" s="170"/>
      <c r="AS243" s="170"/>
      <c r="AT243" s="170" t="str">
        <f t="shared" si="61"/>
        <v>只</v>
      </c>
      <c r="AU243" s="170"/>
      <c r="AV243" s="200">
        <f>廚具衛生設備燈具!AY50</f>
        <v>2343</v>
      </c>
      <c r="AW243" s="200"/>
      <c r="AX243" s="200"/>
      <c r="AY243" s="200"/>
      <c r="AZ243" s="200">
        <f t="shared" si="62"/>
        <v>2343</v>
      </c>
      <c r="BA243" s="200"/>
      <c r="BB243" s="200"/>
      <c r="BC243" s="200"/>
      <c r="BD243" s="311"/>
      <c r="BE243" s="311"/>
      <c r="BF243" s="311"/>
      <c r="BG243" s="311"/>
      <c r="BH243" s="200"/>
      <c r="BI243" s="200"/>
      <c r="BJ243" s="200"/>
      <c r="BK243" s="200"/>
      <c r="BL243" s="200">
        <v>0</v>
      </c>
      <c r="BM243" s="200"/>
      <c r="BN243" s="200"/>
      <c r="BO243" s="200"/>
      <c r="BP243" s="4"/>
      <c r="BQ243" s="4"/>
      <c r="BR243" s="6"/>
      <c r="BS243" s="6"/>
      <c r="BT243" s="6"/>
      <c r="BU243" s="6"/>
      <c r="BV243" s="6"/>
    </row>
    <row r="244" spans="1:74" ht="20.100000000000001" customHeight="1">
      <c r="A244" s="109">
        <v>3</v>
      </c>
      <c r="B244" s="109"/>
      <c r="C244" s="125" t="str">
        <f>廚具衛生設備燈具!A51</f>
        <v>大盥洗室</v>
      </c>
      <c r="D244" s="125"/>
      <c r="E244" s="125"/>
      <c r="F244" s="125"/>
      <c r="G244" s="125"/>
      <c r="H244" s="125" t="str">
        <f>廚具衛生設備燈具!F51</f>
        <v>14*14地面落水頭</v>
      </c>
      <c r="I244" s="125"/>
      <c r="J244" s="125"/>
      <c r="K244" s="125"/>
      <c r="L244" s="125"/>
      <c r="M244" s="125"/>
      <c r="N244" s="125"/>
      <c r="O244" s="125"/>
      <c r="P244" s="125" t="str">
        <f>廚具衛生設備燈具!W51</f>
        <v>ST1425</v>
      </c>
      <c r="Q244" s="125"/>
      <c r="R244" s="125"/>
      <c r="S244" s="125"/>
      <c r="T244" s="125"/>
      <c r="U244" s="125"/>
      <c r="V244" s="109">
        <v>1</v>
      </c>
      <c r="W244" s="109"/>
      <c r="X244" s="109"/>
      <c r="Y244" s="109" t="s">
        <v>395</v>
      </c>
      <c r="Z244" s="109"/>
      <c r="AA244" s="125">
        <f>廚具衛生設備燈具!AQ51</f>
        <v>695</v>
      </c>
      <c r="AB244" s="125"/>
      <c r="AC244" s="125"/>
      <c r="AD244" s="125"/>
      <c r="AE244" s="125">
        <f t="shared" si="58"/>
        <v>695</v>
      </c>
      <c r="AF244" s="125"/>
      <c r="AG244" s="125"/>
      <c r="AH244" s="125"/>
      <c r="AI244" s="200" t="str">
        <f t="shared" si="59"/>
        <v>14*14地面落水頭</v>
      </c>
      <c r="AJ244" s="200"/>
      <c r="AK244" s="200"/>
      <c r="AL244" s="200"/>
      <c r="AM244" s="200"/>
      <c r="AN244" s="200"/>
      <c r="AO244" s="200"/>
      <c r="AP244" s="200"/>
      <c r="AQ244" s="170">
        <f t="shared" si="60"/>
        <v>1</v>
      </c>
      <c r="AR244" s="170"/>
      <c r="AS244" s="170"/>
      <c r="AT244" s="170" t="str">
        <f t="shared" si="61"/>
        <v>只</v>
      </c>
      <c r="AU244" s="170"/>
      <c r="AV244" s="200">
        <f>廚具衛生設備燈具!AY51</f>
        <v>459</v>
      </c>
      <c r="AW244" s="200"/>
      <c r="AX244" s="200"/>
      <c r="AY244" s="200"/>
      <c r="AZ244" s="200">
        <f t="shared" si="62"/>
        <v>459</v>
      </c>
      <c r="BA244" s="200"/>
      <c r="BB244" s="200"/>
      <c r="BC244" s="200"/>
      <c r="BD244" s="311"/>
      <c r="BE244" s="311"/>
      <c r="BF244" s="311"/>
      <c r="BG244" s="311"/>
      <c r="BH244" s="200"/>
      <c r="BI244" s="200"/>
      <c r="BJ244" s="200"/>
      <c r="BK244" s="200"/>
      <c r="BL244" s="200">
        <v>0</v>
      </c>
      <c r="BM244" s="200"/>
      <c r="BN244" s="200"/>
      <c r="BO244" s="200"/>
      <c r="BP244" s="4"/>
      <c r="BQ244" s="4"/>
      <c r="BR244" s="6"/>
      <c r="BS244" s="6"/>
      <c r="BT244" s="6"/>
      <c r="BU244" s="6"/>
      <c r="BV244" s="6"/>
    </row>
    <row r="245" spans="1:74" ht="20.100000000000001" customHeight="1">
      <c r="A245" s="109">
        <v>4</v>
      </c>
      <c r="B245" s="109"/>
      <c r="C245" s="125" t="str">
        <f>廚具衛生設備燈具!A52</f>
        <v>大盥洗室</v>
      </c>
      <c r="D245" s="125"/>
      <c r="E245" s="125"/>
      <c r="F245" s="125"/>
      <c r="G245" s="125"/>
      <c r="H245" s="125" t="str">
        <f>廚具衛生設備燈具!F52</f>
        <v>全自動智慧馬桶</v>
      </c>
      <c r="I245" s="125"/>
      <c r="J245" s="125"/>
      <c r="K245" s="125"/>
      <c r="L245" s="125"/>
      <c r="M245" s="125"/>
      <c r="N245" s="125"/>
      <c r="O245" s="125"/>
      <c r="P245" s="125" t="str">
        <f>廚具衛生設備燈具!W52</f>
        <v>CA1384S</v>
      </c>
      <c r="Q245" s="125"/>
      <c r="R245" s="125"/>
      <c r="S245" s="125"/>
      <c r="T245" s="125"/>
      <c r="U245" s="125"/>
      <c r="V245" s="109">
        <v>1</v>
      </c>
      <c r="W245" s="109"/>
      <c r="X245" s="109"/>
      <c r="Y245" s="109" t="s">
        <v>352</v>
      </c>
      <c r="Z245" s="109"/>
      <c r="AA245" s="125">
        <f>廚具衛生設備燈具!AQ52</f>
        <v>49500</v>
      </c>
      <c r="AB245" s="125"/>
      <c r="AC245" s="125"/>
      <c r="AD245" s="125"/>
      <c r="AE245" s="125">
        <f t="shared" si="58"/>
        <v>49500</v>
      </c>
      <c r="AF245" s="125"/>
      <c r="AG245" s="125"/>
      <c r="AH245" s="125"/>
      <c r="AI245" s="200" t="str">
        <f t="shared" si="59"/>
        <v>全自動智慧馬桶</v>
      </c>
      <c r="AJ245" s="200"/>
      <c r="AK245" s="200"/>
      <c r="AL245" s="200"/>
      <c r="AM245" s="200"/>
      <c r="AN245" s="200"/>
      <c r="AO245" s="200"/>
      <c r="AP245" s="200"/>
      <c r="AQ245" s="170">
        <f t="shared" si="60"/>
        <v>1</v>
      </c>
      <c r="AR245" s="170"/>
      <c r="AS245" s="170"/>
      <c r="AT245" s="170" t="str">
        <f t="shared" si="61"/>
        <v>座</v>
      </c>
      <c r="AU245" s="170"/>
      <c r="AV245" s="200">
        <f>廚具衛生設備燈具!AY52</f>
        <v>32670</v>
      </c>
      <c r="AW245" s="200"/>
      <c r="AX245" s="200"/>
      <c r="AY245" s="200"/>
      <c r="AZ245" s="200">
        <f t="shared" si="62"/>
        <v>32670</v>
      </c>
      <c r="BA245" s="200"/>
      <c r="BB245" s="200"/>
      <c r="BC245" s="200"/>
      <c r="BD245" s="311"/>
      <c r="BE245" s="311"/>
      <c r="BF245" s="311"/>
      <c r="BG245" s="311"/>
      <c r="BH245" s="200"/>
      <c r="BI245" s="200"/>
      <c r="BJ245" s="200"/>
      <c r="BK245" s="200"/>
      <c r="BL245" s="200">
        <v>0</v>
      </c>
      <c r="BM245" s="200"/>
      <c r="BN245" s="200"/>
      <c r="BO245" s="200"/>
      <c r="BP245" s="4"/>
      <c r="BQ245" s="4"/>
      <c r="BR245" s="6"/>
      <c r="BS245" s="6"/>
      <c r="BT245" s="6"/>
      <c r="BU245" s="6"/>
      <c r="BV245" s="6"/>
    </row>
    <row r="246" spans="1:74" ht="20.100000000000001" customHeight="1">
      <c r="A246" s="109">
        <v>5</v>
      </c>
      <c r="B246" s="109"/>
      <c r="C246" s="125" t="str">
        <f>廚具衛生設備燈具!A53</f>
        <v>大盥洗室</v>
      </c>
      <c r="D246" s="125"/>
      <c r="E246" s="125"/>
      <c r="F246" s="125"/>
      <c r="G246" s="125"/>
      <c r="H246" s="125" t="str">
        <f>廚具衛生設備燈具!F53</f>
        <v>馬桶側噴射洗地龍頭</v>
      </c>
      <c r="I246" s="125"/>
      <c r="J246" s="125"/>
      <c r="K246" s="125"/>
      <c r="L246" s="125"/>
      <c r="M246" s="125"/>
      <c r="N246" s="125"/>
      <c r="O246" s="125"/>
      <c r="P246" s="125" t="str">
        <f>廚具衛生設備燈具!W53</f>
        <v>無</v>
      </c>
      <c r="Q246" s="125"/>
      <c r="R246" s="125"/>
      <c r="S246" s="125"/>
      <c r="T246" s="125"/>
      <c r="U246" s="125"/>
      <c r="V246" s="109">
        <v>1</v>
      </c>
      <c r="W246" s="109"/>
      <c r="X246" s="109"/>
      <c r="Y246" s="109" t="s">
        <v>395</v>
      </c>
      <c r="Z246" s="109"/>
      <c r="AA246" s="125">
        <f>廚具衛生設備燈具!AQ53</f>
        <v>1000</v>
      </c>
      <c r="AB246" s="125"/>
      <c r="AC246" s="125"/>
      <c r="AD246" s="125"/>
      <c r="AE246" s="125">
        <f t="shared" si="58"/>
        <v>1000</v>
      </c>
      <c r="AF246" s="125"/>
      <c r="AG246" s="125"/>
      <c r="AH246" s="125"/>
      <c r="AI246" s="200" t="str">
        <f t="shared" si="59"/>
        <v>馬桶側噴射洗地龍頭</v>
      </c>
      <c r="AJ246" s="200"/>
      <c r="AK246" s="200"/>
      <c r="AL246" s="200"/>
      <c r="AM246" s="200"/>
      <c r="AN246" s="200"/>
      <c r="AO246" s="200"/>
      <c r="AP246" s="200"/>
      <c r="AQ246" s="170">
        <f t="shared" si="60"/>
        <v>1</v>
      </c>
      <c r="AR246" s="170"/>
      <c r="AS246" s="170"/>
      <c r="AT246" s="170" t="str">
        <f t="shared" si="61"/>
        <v>只</v>
      </c>
      <c r="AU246" s="170"/>
      <c r="AV246" s="200">
        <f>廚具衛生設備燈具!AY53</f>
        <v>650</v>
      </c>
      <c r="AW246" s="200"/>
      <c r="AX246" s="200"/>
      <c r="AY246" s="200"/>
      <c r="AZ246" s="200">
        <f t="shared" si="62"/>
        <v>650</v>
      </c>
      <c r="BA246" s="200"/>
      <c r="BB246" s="200"/>
      <c r="BC246" s="200"/>
      <c r="BD246" s="311"/>
      <c r="BE246" s="311"/>
      <c r="BF246" s="311"/>
      <c r="BG246" s="311"/>
      <c r="BH246" s="200"/>
      <c r="BI246" s="200"/>
      <c r="BJ246" s="200"/>
      <c r="BK246" s="200"/>
      <c r="BL246" s="200">
        <v>0</v>
      </c>
      <c r="BM246" s="200"/>
      <c r="BN246" s="200"/>
      <c r="BO246" s="200"/>
      <c r="BP246" s="4"/>
      <c r="BQ246" s="4"/>
      <c r="BR246" s="6"/>
      <c r="BS246" s="6"/>
      <c r="BT246" s="6"/>
      <c r="BU246" s="6"/>
      <c r="BV246" s="6"/>
    </row>
    <row r="247" spans="1:74" ht="20.100000000000001" customHeight="1">
      <c r="A247" s="109">
        <v>6</v>
      </c>
      <c r="B247" s="109"/>
      <c r="C247" s="125" t="str">
        <f>廚具衛生設備燈具!A54</f>
        <v>小盥洗室</v>
      </c>
      <c r="D247" s="125"/>
      <c r="E247" s="125"/>
      <c r="F247" s="125"/>
      <c r="G247" s="125"/>
      <c r="H247" s="125" t="str">
        <f>廚具衛生設備燈具!F54</f>
        <v>沐浴花灑/龍頭</v>
      </c>
      <c r="I247" s="125"/>
      <c r="J247" s="125"/>
      <c r="K247" s="125"/>
      <c r="L247" s="125"/>
      <c r="M247" s="125"/>
      <c r="N247" s="125"/>
      <c r="O247" s="125"/>
      <c r="P247" s="125" t="str">
        <f>廚具衛生設備燈具!W54</f>
        <v>TBV03404J</v>
      </c>
      <c r="Q247" s="125"/>
      <c r="R247" s="125"/>
      <c r="S247" s="125"/>
      <c r="T247" s="125"/>
      <c r="U247" s="125"/>
      <c r="V247" s="109">
        <v>1</v>
      </c>
      <c r="W247" s="109"/>
      <c r="X247" s="109"/>
      <c r="Y247" s="109" t="s">
        <v>383</v>
      </c>
      <c r="Z247" s="109"/>
      <c r="AA247" s="125">
        <f>廚具衛生設備燈具!AQ54</f>
        <v>7777</v>
      </c>
      <c r="AB247" s="125"/>
      <c r="AC247" s="125"/>
      <c r="AD247" s="125"/>
      <c r="AE247" s="125">
        <f t="shared" si="58"/>
        <v>7777</v>
      </c>
      <c r="AF247" s="125"/>
      <c r="AG247" s="125"/>
      <c r="AH247" s="125"/>
      <c r="AI247" s="200" t="str">
        <f t="shared" si="59"/>
        <v>沐浴花灑/龍頭</v>
      </c>
      <c r="AJ247" s="200"/>
      <c r="AK247" s="200"/>
      <c r="AL247" s="200"/>
      <c r="AM247" s="200"/>
      <c r="AN247" s="200"/>
      <c r="AO247" s="200"/>
      <c r="AP247" s="200"/>
      <c r="AQ247" s="170">
        <f t="shared" si="60"/>
        <v>1</v>
      </c>
      <c r="AR247" s="170"/>
      <c r="AS247" s="170"/>
      <c r="AT247" s="170" t="str">
        <f t="shared" si="61"/>
        <v>組</v>
      </c>
      <c r="AU247" s="170"/>
      <c r="AV247" s="200">
        <f>廚具衛生設備燈具!AY54</f>
        <v>5600</v>
      </c>
      <c r="AW247" s="200"/>
      <c r="AX247" s="200"/>
      <c r="AY247" s="200"/>
      <c r="AZ247" s="200">
        <f t="shared" si="62"/>
        <v>5600</v>
      </c>
      <c r="BA247" s="200"/>
      <c r="BB247" s="200"/>
      <c r="BC247" s="200"/>
      <c r="BD247" s="311"/>
      <c r="BE247" s="311"/>
      <c r="BF247" s="311"/>
      <c r="BG247" s="311"/>
      <c r="BH247" s="200"/>
      <c r="BI247" s="200"/>
      <c r="BJ247" s="200"/>
      <c r="BK247" s="200"/>
      <c r="BL247" s="200">
        <v>0</v>
      </c>
      <c r="BM247" s="200"/>
      <c r="BN247" s="200"/>
      <c r="BO247" s="200"/>
      <c r="BP247" s="4"/>
      <c r="BQ247" s="4"/>
      <c r="BR247" s="6"/>
      <c r="BS247" s="6"/>
      <c r="BT247" s="6"/>
      <c r="BU247" s="6"/>
      <c r="BV247" s="6"/>
    </row>
    <row r="248" spans="1:74" ht="20.100000000000001" customHeight="1">
      <c r="A248" s="109">
        <v>7</v>
      </c>
      <c r="B248" s="109"/>
      <c r="C248" s="125" t="str">
        <f>廚具衛生設備燈具!A57</f>
        <v>小盥洗室</v>
      </c>
      <c r="D248" s="125"/>
      <c r="E248" s="125"/>
      <c r="F248" s="125"/>
      <c r="G248" s="125"/>
      <c r="H248" s="125" t="str">
        <f>廚具衛生設備燈具!F57</f>
        <v>14*14地面落水頭</v>
      </c>
      <c r="I248" s="125"/>
      <c r="J248" s="125"/>
      <c r="K248" s="125"/>
      <c r="L248" s="125"/>
      <c r="M248" s="125"/>
      <c r="N248" s="125"/>
      <c r="O248" s="125"/>
      <c r="P248" s="125" t="str">
        <f>廚具衛生設備燈具!W57</f>
        <v>ST1425</v>
      </c>
      <c r="Q248" s="125"/>
      <c r="R248" s="125"/>
      <c r="S248" s="125"/>
      <c r="T248" s="125"/>
      <c r="U248" s="125"/>
      <c r="V248" s="109">
        <v>1</v>
      </c>
      <c r="W248" s="109"/>
      <c r="X248" s="109"/>
      <c r="Y248" s="109" t="s">
        <v>395</v>
      </c>
      <c r="Z248" s="109"/>
      <c r="AA248" s="125">
        <f>廚具衛生設備燈具!AQ57</f>
        <v>695</v>
      </c>
      <c r="AB248" s="125"/>
      <c r="AC248" s="125"/>
      <c r="AD248" s="125"/>
      <c r="AE248" s="125">
        <f t="shared" si="58"/>
        <v>695</v>
      </c>
      <c r="AF248" s="125"/>
      <c r="AG248" s="125"/>
      <c r="AH248" s="125"/>
      <c r="AI248" s="200" t="str">
        <f t="shared" si="59"/>
        <v>14*14地面落水頭</v>
      </c>
      <c r="AJ248" s="200"/>
      <c r="AK248" s="200"/>
      <c r="AL248" s="200"/>
      <c r="AM248" s="200"/>
      <c r="AN248" s="200"/>
      <c r="AO248" s="200"/>
      <c r="AP248" s="200"/>
      <c r="AQ248" s="170">
        <f t="shared" si="60"/>
        <v>1</v>
      </c>
      <c r="AR248" s="170"/>
      <c r="AS248" s="170"/>
      <c r="AT248" s="170" t="str">
        <f t="shared" si="61"/>
        <v>只</v>
      </c>
      <c r="AU248" s="170"/>
      <c r="AV248" s="200">
        <f>廚具衛生設備燈具!AY57</f>
        <v>459</v>
      </c>
      <c r="AW248" s="200"/>
      <c r="AX248" s="200"/>
      <c r="AY248" s="200"/>
      <c r="AZ248" s="200">
        <f t="shared" si="62"/>
        <v>459</v>
      </c>
      <c r="BA248" s="200"/>
      <c r="BB248" s="200"/>
      <c r="BC248" s="200"/>
      <c r="BD248" s="311"/>
      <c r="BE248" s="311"/>
      <c r="BF248" s="311"/>
      <c r="BG248" s="311"/>
      <c r="BH248" s="200"/>
      <c r="BI248" s="200"/>
      <c r="BJ248" s="200"/>
      <c r="BK248" s="200"/>
      <c r="BL248" s="200">
        <v>0</v>
      </c>
      <c r="BM248" s="200"/>
      <c r="BN248" s="200"/>
      <c r="BO248" s="200"/>
      <c r="BP248" s="4"/>
      <c r="BQ248" s="4"/>
      <c r="BR248" s="6"/>
      <c r="BS248" s="6"/>
      <c r="BT248" s="6"/>
      <c r="BU248" s="6"/>
      <c r="BV248" s="6"/>
    </row>
    <row r="249" spans="1:74" ht="20.100000000000001" customHeight="1">
      <c r="A249" s="109">
        <v>8</v>
      </c>
      <c r="B249" s="109"/>
      <c r="C249" s="125" t="str">
        <f>廚具衛生設備燈具!A58</f>
        <v>小盥洗室</v>
      </c>
      <c r="D249" s="125"/>
      <c r="E249" s="125"/>
      <c r="F249" s="125"/>
      <c r="G249" s="125"/>
      <c r="H249" s="125" t="str">
        <f>廚具衛生設備燈具!F58</f>
        <v>沖水馬桶</v>
      </c>
      <c r="I249" s="125"/>
      <c r="J249" s="125"/>
      <c r="K249" s="125"/>
      <c r="L249" s="125"/>
      <c r="M249" s="125"/>
      <c r="N249" s="125"/>
      <c r="O249" s="125"/>
      <c r="P249" s="125" t="str">
        <f>廚具衛生設備燈具!W58</f>
        <v>CS1394</v>
      </c>
      <c r="Q249" s="125"/>
      <c r="R249" s="125"/>
      <c r="S249" s="125"/>
      <c r="T249" s="125"/>
      <c r="U249" s="125"/>
      <c r="V249" s="109">
        <v>1</v>
      </c>
      <c r="W249" s="109"/>
      <c r="X249" s="109"/>
      <c r="Y249" s="109" t="s">
        <v>352</v>
      </c>
      <c r="Z249" s="109"/>
      <c r="AA249" s="125">
        <f>廚具衛生設備燈具!AQ58</f>
        <v>10950</v>
      </c>
      <c r="AB249" s="125"/>
      <c r="AC249" s="125"/>
      <c r="AD249" s="125"/>
      <c r="AE249" s="125">
        <f t="shared" si="58"/>
        <v>10950</v>
      </c>
      <c r="AF249" s="125"/>
      <c r="AG249" s="125"/>
      <c r="AH249" s="125"/>
      <c r="AI249" s="200" t="str">
        <f t="shared" si="59"/>
        <v>沖水馬桶</v>
      </c>
      <c r="AJ249" s="200"/>
      <c r="AK249" s="200"/>
      <c r="AL249" s="200"/>
      <c r="AM249" s="200"/>
      <c r="AN249" s="200"/>
      <c r="AO249" s="200"/>
      <c r="AP249" s="200"/>
      <c r="AQ249" s="170">
        <f t="shared" si="60"/>
        <v>1</v>
      </c>
      <c r="AR249" s="170"/>
      <c r="AS249" s="170"/>
      <c r="AT249" s="170" t="str">
        <f t="shared" si="61"/>
        <v>座</v>
      </c>
      <c r="AU249" s="170"/>
      <c r="AV249" s="200">
        <f>廚具衛生設備燈具!AY58</f>
        <v>7227</v>
      </c>
      <c r="AW249" s="200"/>
      <c r="AX249" s="200"/>
      <c r="AY249" s="200"/>
      <c r="AZ249" s="200">
        <f t="shared" si="62"/>
        <v>7227</v>
      </c>
      <c r="BA249" s="200"/>
      <c r="BB249" s="200"/>
      <c r="BC249" s="200"/>
      <c r="BD249" s="311"/>
      <c r="BE249" s="311"/>
      <c r="BF249" s="311"/>
      <c r="BG249" s="311"/>
      <c r="BH249" s="200"/>
      <c r="BI249" s="200"/>
      <c r="BJ249" s="200"/>
      <c r="BK249" s="200"/>
      <c r="BL249" s="200">
        <v>0</v>
      </c>
      <c r="BM249" s="200"/>
      <c r="BN249" s="200"/>
      <c r="BO249" s="200"/>
      <c r="BP249" s="4"/>
      <c r="BQ249" s="4"/>
      <c r="BR249" s="6"/>
      <c r="BS249" s="6"/>
      <c r="BT249" s="6"/>
      <c r="BU249" s="6"/>
      <c r="BV249" s="6"/>
    </row>
    <row r="250" spans="1:74" ht="20.100000000000001" customHeight="1">
      <c r="A250" s="109">
        <v>9</v>
      </c>
      <c r="B250" s="109"/>
      <c r="C250" s="125" t="str">
        <f>廚具衛生設備燈具!A59</f>
        <v>小盥洗室</v>
      </c>
      <c r="D250" s="125"/>
      <c r="E250" s="125"/>
      <c r="F250" s="125"/>
      <c r="G250" s="125"/>
      <c r="H250" s="125" t="str">
        <f>廚具衛生設備燈具!F59</f>
        <v>馬桶便座</v>
      </c>
      <c r="I250" s="125"/>
      <c r="J250" s="125"/>
      <c r="K250" s="125"/>
      <c r="L250" s="125"/>
      <c r="M250" s="125"/>
      <c r="N250" s="125"/>
      <c r="O250" s="125"/>
      <c r="P250" s="125" t="str">
        <f>廚具衛生設備燈具!W59</f>
        <v>CH951SWS</v>
      </c>
      <c r="Q250" s="125"/>
      <c r="R250" s="125"/>
      <c r="S250" s="125"/>
      <c r="T250" s="125"/>
      <c r="U250" s="125"/>
      <c r="V250" s="109">
        <v>1</v>
      </c>
      <c r="W250" s="109"/>
      <c r="X250" s="109"/>
      <c r="Y250" s="109" t="s">
        <v>352</v>
      </c>
      <c r="Z250" s="109"/>
      <c r="AA250" s="125">
        <f>廚具衛生設備燈具!AQ59</f>
        <v>5750</v>
      </c>
      <c r="AB250" s="125"/>
      <c r="AC250" s="125"/>
      <c r="AD250" s="125"/>
      <c r="AE250" s="125">
        <f t="shared" si="58"/>
        <v>5750</v>
      </c>
      <c r="AF250" s="125"/>
      <c r="AG250" s="125"/>
      <c r="AH250" s="125"/>
      <c r="AI250" s="200" t="str">
        <f t="shared" si="59"/>
        <v>馬桶便座</v>
      </c>
      <c r="AJ250" s="200"/>
      <c r="AK250" s="200"/>
      <c r="AL250" s="200"/>
      <c r="AM250" s="200"/>
      <c r="AN250" s="200"/>
      <c r="AO250" s="200"/>
      <c r="AP250" s="200"/>
      <c r="AQ250" s="170">
        <f t="shared" si="60"/>
        <v>1</v>
      </c>
      <c r="AR250" s="170"/>
      <c r="AS250" s="170"/>
      <c r="AT250" s="170" t="str">
        <f t="shared" si="61"/>
        <v>座</v>
      </c>
      <c r="AU250" s="170"/>
      <c r="AV250" s="200">
        <f>廚具衛生設備燈具!AY59</f>
        <v>4600</v>
      </c>
      <c r="AW250" s="200"/>
      <c r="AX250" s="200"/>
      <c r="AY250" s="200"/>
      <c r="AZ250" s="200">
        <f t="shared" si="62"/>
        <v>4600</v>
      </c>
      <c r="BA250" s="200"/>
      <c r="BB250" s="200"/>
      <c r="BC250" s="200"/>
      <c r="BD250" s="311"/>
      <c r="BE250" s="311"/>
      <c r="BF250" s="311"/>
      <c r="BG250" s="311"/>
      <c r="BH250" s="200"/>
      <c r="BI250" s="200"/>
      <c r="BJ250" s="200"/>
      <c r="BK250" s="200"/>
      <c r="BL250" s="200">
        <v>0</v>
      </c>
      <c r="BM250" s="200"/>
      <c r="BN250" s="200"/>
      <c r="BO250" s="200"/>
      <c r="BP250" s="4"/>
      <c r="BQ250" s="6"/>
      <c r="BR250" s="6"/>
      <c r="BS250" s="6"/>
      <c r="BT250" s="6"/>
      <c r="BU250" s="4"/>
      <c r="BV250" s="4"/>
    </row>
    <row r="251" spans="1:74" ht="20.100000000000001" customHeight="1">
      <c r="A251" s="109">
        <v>10</v>
      </c>
      <c r="B251" s="109"/>
      <c r="C251" s="125" t="str">
        <f>廚具衛生設備燈具!A60</f>
        <v>小盥洗室</v>
      </c>
      <c r="D251" s="125"/>
      <c r="E251" s="125"/>
      <c r="F251" s="125"/>
      <c r="G251" s="125"/>
      <c r="H251" s="125" t="str">
        <f>廚具衛生設備燈具!F60</f>
        <v>馬桶側噴射洗地龍頭</v>
      </c>
      <c r="I251" s="125"/>
      <c r="J251" s="125"/>
      <c r="K251" s="125"/>
      <c r="L251" s="125"/>
      <c r="M251" s="125"/>
      <c r="N251" s="125"/>
      <c r="O251" s="125"/>
      <c r="P251" s="125" t="str">
        <f>廚具衛生設備燈具!W60</f>
        <v>無</v>
      </c>
      <c r="Q251" s="125"/>
      <c r="R251" s="125"/>
      <c r="S251" s="125"/>
      <c r="T251" s="125"/>
      <c r="U251" s="125"/>
      <c r="V251" s="109">
        <v>1</v>
      </c>
      <c r="W251" s="109"/>
      <c r="X251" s="109"/>
      <c r="Y251" s="109" t="s">
        <v>395</v>
      </c>
      <c r="Z251" s="109"/>
      <c r="AA251" s="125">
        <f>廚具衛生設備燈具!AQ60</f>
        <v>1000</v>
      </c>
      <c r="AB251" s="125"/>
      <c r="AC251" s="125"/>
      <c r="AD251" s="125"/>
      <c r="AE251" s="125">
        <f t="shared" si="58"/>
        <v>1000</v>
      </c>
      <c r="AF251" s="125"/>
      <c r="AG251" s="125"/>
      <c r="AH251" s="125"/>
      <c r="AI251" s="200" t="str">
        <f t="shared" si="59"/>
        <v>馬桶側噴射洗地龍頭</v>
      </c>
      <c r="AJ251" s="200"/>
      <c r="AK251" s="200"/>
      <c r="AL251" s="200"/>
      <c r="AM251" s="200"/>
      <c r="AN251" s="200"/>
      <c r="AO251" s="200"/>
      <c r="AP251" s="200"/>
      <c r="AQ251" s="170">
        <f t="shared" si="60"/>
        <v>1</v>
      </c>
      <c r="AR251" s="170"/>
      <c r="AS251" s="170"/>
      <c r="AT251" s="170" t="str">
        <f t="shared" si="61"/>
        <v>只</v>
      </c>
      <c r="AU251" s="170"/>
      <c r="AV251" s="200">
        <f>廚具衛生設備燈具!AY60</f>
        <v>650</v>
      </c>
      <c r="AW251" s="200"/>
      <c r="AX251" s="200"/>
      <c r="AY251" s="200"/>
      <c r="AZ251" s="200">
        <f t="shared" si="62"/>
        <v>650</v>
      </c>
      <c r="BA251" s="200"/>
      <c r="BB251" s="200"/>
      <c r="BC251" s="200"/>
      <c r="BD251" s="311"/>
      <c r="BE251" s="311"/>
      <c r="BF251" s="311"/>
      <c r="BG251" s="311"/>
      <c r="BH251" s="200"/>
      <c r="BI251" s="200"/>
      <c r="BJ251" s="200"/>
      <c r="BK251" s="200"/>
      <c r="BL251" s="200">
        <v>0</v>
      </c>
      <c r="BM251" s="200"/>
      <c r="BN251" s="200"/>
      <c r="BO251" s="200"/>
      <c r="BP251" s="4"/>
      <c r="BQ251" s="6"/>
      <c r="BR251" s="6"/>
      <c r="BS251" s="6"/>
      <c r="BT251" s="6"/>
      <c r="BU251" s="4"/>
      <c r="BV251" s="4"/>
    </row>
    <row r="252" spans="1:74" ht="20.100000000000001" customHeight="1">
      <c r="A252" s="109">
        <v>11</v>
      </c>
      <c r="B252" s="109"/>
      <c r="C252" s="125" t="str">
        <f>廚具衛生設備燈具!A63</f>
        <v>衛生間</v>
      </c>
      <c r="D252" s="125"/>
      <c r="E252" s="125"/>
      <c r="F252" s="125"/>
      <c r="G252" s="125"/>
      <c r="H252" s="125" t="str">
        <f>廚具衛生設備燈具!F63</f>
        <v>10*10地面落水頭</v>
      </c>
      <c r="I252" s="125"/>
      <c r="J252" s="125"/>
      <c r="K252" s="125"/>
      <c r="L252" s="125"/>
      <c r="M252" s="125"/>
      <c r="N252" s="125"/>
      <c r="O252" s="125"/>
      <c r="P252" s="125" t="str">
        <f>廚具衛生設備燈具!W63</f>
        <v>ST1010B</v>
      </c>
      <c r="Q252" s="125"/>
      <c r="R252" s="125"/>
      <c r="S252" s="125"/>
      <c r="T252" s="125"/>
      <c r="U252" s="125"/>
      <c r="V252" s="109">
        <v>1</v>
      </c>
      <c r="W252" s="109"/>
      <c r="X252" s="109"/>
      <c r="Y252" s="109" t="s">
        <v>395</v>
      </c>
      <c r="Z252" s="109"/>
      <c r="AA252" s="125">
        <f>廚具衛生設備燈具!AQ63</f>
        <v>275</v>
      </c>
      <c r="AB252" s="125"/>
      <c r="AC252" s="125"/>
      <c r="AD252" s="125"/>
      <c r="AE252" s="125">
        <f t="shared" si="58"/>
        <v>275</v>
      </c>
      <c r="AF252" s="125"/>
      <c r="AG252" s="125"/>
      <c r="AH252" s="125"/>
      <c r="AI252" s="200" t="str">
        <f t="shared" si="59"/>
        <v>10*10地面落水頭</v>
      </c>
      <c r="AJ252" s="200"/>
      <c r="AK252" s="200"/>
      <c r="AL252" s="200"/>
      <c r="AM252" s="200"/>
      <c r="AN252" s="200"/>
      <c r="AO252" s="200"/>
      <c r="AP252" s="200"/>
      <c r="AQ252" s="170">
        <f t="shared" si="60"/>
        <v>1</v>
      </c>
      <c r="AR252" s="170"/>
      <c r="AS252" s="170"/>
      <c r="AT252" s="170" t="str">
        <f t="shared" si="61"/>
        <v>只</v>
      </c>
      <c r="AU252" s="170"/>
      <c r="AV252" s="200">
        <f>廚具衛生設備燈具!AY63</f>
        <v>182</v>
      </c>
      <c r="AW252" s="200"/>
      <c r="AX252" s="200"/>
      <c r="AY252" s="200"/>
      <c r="AZ252" s="200">
        <f t="shared" si="62"/>
        <v>182</v>
      </c>
      <c r="BA252" s="200"/>
      <c r="BB252" s="200"/>
      <c r="BC252" s="200"/>
      <c r="BD252" s="311"/>
      <c r="BE252" s="311"/>
      <c r="BF252" s="311"/>
      <c r="BG252" s="311"/>
      <c r="BH252" s="200"/>
      <c r="BI252" s="200"/>
      <c r="BJ252" s="200"/>
      <c r="BK252" s="200"/>
      <c r="BL252" s="200">
        <v>0</v>
      </c>
      <c r="BM252" s="200"/>
      <c r="BN252" s="200"/>
      <c r="BO252" s="200"/>
      <c r="BP252" s="4"/>
      <c r="BQ252" s="6"/>
      <c r="BR252" s="6"/>
      <c r="BS252" s="6"/>
      <c r="BT252" s="6"/>
      <c r="BU252" s="4"/>
      <c r="BV252" s="4"/>
    </row>
    <row r="253" spans="1:74" ht="20.100000000000001" customHeight="1">
      <c r="A253" s="109">
        <v>12</v>
      </c>
      <c r="B253" s="109"/>
      <c r="C253" s="125" t="str">
        <f>廚具衛生設備燈具!A64</f>
        <v>衛生間</v>
      </c>
      <c r="D253" s="125"/>
      <c r="E253" s="125"/>
      <c r="F253" s="125"/>
      <c r="G253" s="125"/>
      <c r="H253" s="125" t="str">
        <f>廚具衛生設備燈具!F64</f>
        <v>沖水馬桶</v>
      </c>
      <c r="I253" s="125"/>
      <c r="J253" s="125"/>
      <c r="K253" s="125"/>
      <c r="L253" s="125"/>
      <c r="M253" s="125"/>
      <c r="N253" s="125"/>
      <c r="O253" s="125"/>
      <c r="P253" s="125" t="str">
        <f>廚具衛生設備燈具!W64</f>
        <v>CS1394</v>
      </c>
      <c r="Q253" s="125"/>
      <c r="R253" s="125"/>
      <c r="S253" s="125"/>
      <c r="T253" s="125"/>
      <c r="U253" s="125"/>
      <c r="V253" s="109">
        <v>1</v>
      </c>
      <c r="W253" s="109"/>
      <c r="X253" s="109"/>
      <c r="Y253" s="109" t="s">
        <v>352</v>
      </c>
      <c r="Z253" s="109"/>
      <c r="AA253" s="125">
        <f>廚具衛生設備燈具!AQ64</f>
        <v>10950</v>
      </c>
      <c r="AB253" s="125"/>
      <c r="AC253" s="125"/>
      <c r="AD253" s="125"/>
      <c r="AE253" s="125">
        <f t="shared" si="58"/>
        <v>10950</v>
      </c>
      <c r="AF253" s="125"/>
      <c r="AG253" s="125"/>
      <c r="AH253" s="125"/>
      <c r="AI253" s="200" t="str">
        <f t="shared" si="59"/>
        <v>沖水馬桶</v>
      </c>
      <c r="AJ253" s="200"/>
      <c r="AK253" s="200"/>
      <c r="AL253" s="200"/>
      <c r="AM253" s="200"/>
      <c r="AN253" s="200"/>
      <c r="AO253" s="200"/>
      <c r="AP253" s="200"/>
      <c r="AQ253" s="170">
        <f t="shared" si="60"/>
        <v>1</v>
      </c>
      <c r="AR253" s="170"/>
      <c r="AS253" s="170"/>
      <c r="AT253" s="170" t="str">
        <f t="shared" si="61"/>
        <v>座</v>
      </c>
      <c r="AU253" s="170"/>
      <c r="AV253" s="200">
        <f>廚具衛生設備燈具!AY64</f>
        <v>7227</v>
      </c>
      <c r="AW253" s="200"/>
      <c r="AX253" s="200"/>
      <c r="AY253" s="200"/>
      <c r="AZ253" s="200">
        <f t="shared" si="62"/>
        <v>7227</v>
      </c>
      <c r="BA253" s="200"/>
      <c r="BB253" s="200"/>
      <c r="BC253" s="200"/>
      <c r="BD253" s="311"/>
      <c r="BE253" s="311"/>
      <c r="BF253" s="311"/>
      <c r="BG253" s="311"/>
      <c r="BH253" s="200"/>
      <c r="BI253" s="200"/>
      <c r="BJ253" s="200"/>
      <c r="BK253" s="200"/>
      <c r="BL253" s="200">
        <v>0</v>
      </c>
      <c r="BM253" s="200"/>
      <c r="BN253" s="200"/>
      <c r="BO253" s="200"/>
      <c r="BP253" s="4"/>
      <c r="BQ253" s="6"/>
      <c r="BR253" s="6"/>
      <c r="BS253" s="6"/>
      <c r="BT253" s="6"/>
      <c r="BU253" s="4"/>
      <c r="BV253" s="4"/>
    </row>
    <row r="254" spans="1:74" ht="20.100000000000001" customHeight="1">
      <c r="A254" s="109">
        <v>13</v>
      </c>
      <c r="B254" s="109"/>
      <c r="C254" s="125" t="str">
        <f>廚具衛生設備燈具!A65</f>
        <v>衛生間</v>
      </c>
      <c r="D254" s="125"/>
      <c r="E254" s="125"/>
      <c r="F254" s="125"/>
      <c r="G254" s="125"/>
      <c r="H254" s="125" t="str">
        <f>廚具衛生設備燈具!F65</f>
        <v>馬桶便座</v>
      </c>
      <c r="I254" s="125"/>
      <c r="J254" s="125"/>
      <c r="K254" s="125"/>
      <c r="L254" s="125"/>
      <c r="M254" s="125"/>
      <c r="N254" s="125"/>
      <c r="O254" s="125"/>
      <c r="P254" s="125" t="str">
        <f>廚具衛生設備燈具!W65</f>
        <v>CH951SWS</v>
      </c>
      <c r="Q254" s="125"/>
      <c r="R254" s="125"/>
      <c r="S254" s="125"/>
      <c r="T254" s="125"/>
      <c r="U254" s="125"/>
      <c r="V254" s="109">
        <v>1</v>
      </c>
      <c r="W254" s="109"/>
      <c r="X254" s="109"/>
      <c r="Y254" s="109" t="s">
        <v>352</v>
      </c>
      <c r="Z254" s="109"/>
      <c r="AA254" s="125">
        <f>廚具衛生設備燈具!AQ65</f>
        <v>5750</v>
      </c>
      <c r="AB254" s="125"/>
      <c r="AC254" s="125"/>
      <c r="AD254" s="125"/>
      <c r="AE254" s="125">
        <f t="shared" si="58"/>
        <v>5750</v>
      </c>
      <c r="AF254" s="125"/>
      <c r="AG254" s="125"/>
      <c r="AH254" s="125"/>
      <c r="AI254" s="200" t="str">
        <f t="shared" si="59"/>
        <v>馬桶便座</v>
      </c>
      <c r="AJ254" s="200"/>
      <c r="AK254" s="200"/>
      <c r="AL254" s="200"/>
      <c r="AM254" s="200"/>
      <c r="AN254" s="200"/>
      <c r="AO254" s="200"/>
      <c r="AP254" s="200"/>
      <c r="AQ254" s="170">
        <f t="shared" si="60"/>
        <v>1</v>
      </c>
      <c r="AR254" s="170"/>
      <c r="AS254" s="170"/>
      <c r="AT254" s="170" t="str">
        <f t="shared" si="61"/>
        <v>座</v>
      </c>
      <c r="AU254" s="170"/>
      <c r="AV254" s="200">
        <f>廚具衛生設備燈具!AY65</f>
        <v>4600</v>
      </c>
      <c r="AW254" s="200"/>
      <c r="AX254" s="200"/>
      <c r="AY254" s="200"/>
      <c r="AZ254" s="200">
        <f t="shared" si="62"/>
        <v>4600</v>
      </c>
      <c r="BA254" s="200"/>
      <c r="BB254" s="200"/>
      <c r="BC254" s="200"/>
      <c r="BD254" s="311"/>
      <c r="BE254" s="311"/>
      <c r="BF254" s="311"/>
      <c r="BG254" s="311"/>
      <c r="BH254" s="200"/>
      <c r="BI254" s="200"/>
      <c r="BJ254" s="200"/>
      <c r="BK254" s="200"/>
      <c r="BL254" s="200">
        <v>0</v>
      </c>
      <c r="BM254" s="200"/>
      <c r="BN254" s="200"/>
      <c r="BO254" s="200"/>
      <c r="BP254" s="4"/>
      <c r="BQ254" s="6"/>
      <c r="BR254" s="6"/>
      <c r="BS254" s="6"/>
      <c r="BT254" s="6"/>
      <c r="BU254" s="4"/>
      <c r="BV254" s="4"/>
    </row>
    <row r="255" spans="1:74" ht="20.100000000000001" customHeight="1">
      <c r="A255" s="109">
        <v>14</v>
      </c>
      <c r="B255" s="109"/>
      <c r="C255" s="125" t="str">
        <f>廚具衛生設備燈具!A66</f>
        <v>衛生間</v>
      </c>
      <c r="D255" s="125"/>
      <c r="E255" s="125"/>
      <c r="F255" s="125"/>
      <c r="G255" s="125"/>
      <c r="H255" s="125" t="str">
        <f>廚具衛生設備燈具!F66</f>
        <v>馬桶側噴射洗地龍頭</v>
      </c>
      <c r="I255" s="125"/>
      <c r="J255" s="125"/>
      <c r="K255" s="125"/>
      <c r="L255" s="125"/>
      <c r="M255" s="125"/>
      <c r="N255" s="125"/>
      <c r="O255" s="125"/>
      <c r="P255" s="125" t="str">
        <f>廚具衛生設備燈具!W66</f>
        <v>無</v>
      </c>
      <c r="Q255" s="125"/>
      <c r="R255" s="125"/>
      <c r="S255" s="125"/>
      <c r="T255" s="125"/>
      <c r="U255" s="125"/>
      <c r="V255" s="109">
        <v>1</v>
      </c>
      <c r="W255" s="109"/>
      <c r="X255" s="109"/>
      <c r="Y255" s="109" t="s">
        <v>395</v>
      </c>
      <c r="Z255" s="109"/>
      <c r="AA255" s="125">
        <f>廚具衛生設備燈具!AQ66</f>
        <v>1000</v>
      </c>
      <c r="AB255" s="125"/>
      <c r="AC255" s="125"/>
      <c r="AD255" s="125"/>
      <c r="AE255" s="125">
        <f t="shared" si="58"/>
        <v>1000</v>
      </c>
      <c r="AF255" s="125"/>
      <c r="AG255" s="125"/>
      <c r="AH255" s="125"/>
      <c r="AI255" s="200" t="str">
        <f t="shared" si="59"/>
        <v>馬桶側噴射洗地龍頭</v>
      </c>
      <c r="AJ255" s="200"/>
      <c r="AK255" s="200"/>
      <c r="AL255" s="200"/>
      <c r="AM255" s="200"/>
      <c r="AN255" s="200"/>
      <c r="AO255" s="200"/>
      <c r="AP255" s="200"/>
      <c r="AQ255" s="170">
        <f t="shared" si="60"/>
        <v>1</v>
      </c>
      <c r="AR255" s="170"/>
      <c r="AS255" s="170"/>
      <c r="AT255" s="170" t="str">
        <f t="shared" si="61"/>
        <v>只</v>
      </c>
      <c r="AU255" s="170"/>
      <c r="AV255" s="200">
        <f>廚具衛生設備燈具!AY66</f>
        <v>650</v>
      </c>
      <c r="AW255" s="200"/>
      <c r="AX255" s="200"/>
      <c r="AY255" s="200"/>
      <c r="AZ255" s="200">
        <f t="shared" si="62"/>
        <v>650</v>
      </c>
      <c r="BA255" s="200"/>
      <c r="BB255" s="200"/>
      <c r="BC255" s="200"/>
      <c r="BD255" s="311"/>
      <c r="BE255" s="311"/>
      <c r="BF255" s="311"/>
      <c r="BG255" s="311"/>
      <c r="BH255" s="200"/>
      <c r="BI255" s="200"/>
      <c r="BJ255" s="200"/>
      <c r="BK255" s="200"/>
      <c r="BL255" s="200">
        <v>0</v>
      </c>
      <c r="BM255" s="200"/>
      <c r="BN255" s="200"/>
      <c r="BO255" s="200"/>
      <c r="BP255" s="4"/>
      <c r="BQ255" s="4"/>
      <c r="BR255" s="6"/>
      <c r="BS255" s="6"/>
      <c r="BT255" s="6"/>
      <c r="BU255" s="6"/>
      <c r="BV255" s="6"/>
    </row>
    <row r="256" spans="1:74" ht="20.100000000000001" customHeight="1">
      <c r="A256" s="109">
        <v>15</v>
      </c>
      <c r="B256" s="109"/>
      <c r="C256" s="125" t="str">
        <f>廚具衛生設備燈具!A67</f>
        <v>全室</v>
      </c>
      <c r="D256" s="125"/>
      <c r="E256" s="125"/>
      <c r="F256" s="125"/>
      <c r="G256" s="125"/>
      <c r="H256" s="125" t="str">
        <f>廚具衛生設備燈具!F67</f>
        <v>雜項冷水龍頭</v>
      </c>
      <c r="I256" s="125"/>
      <c r="J256" s="125"/>
      <c r="K256" s="125"/>
      <c r="L256" s="125"/>
      <c r="M256" s="125"/>
      <c r="N256" s="125"/>
      <c r="O256" s="125"/>
      <c r="P256" s="125" t="str">
        <f>廚具衛生設備燈具!W67</f>
        <v>W053</v>
      </c>
      <c r="Q256" s="125"/>
      <c r="R256" s="125"/>
      <c r="S256" s="125"/>
      <c r="T256" s="125"/>
      <c r="U256" s="125"/>
      <c r="V256" s="109">
        <v>3</v>
      </c>
      <c r="W256" s="109"/>
      <c r="X256" s="109"/>
      <c r="Y256" s="109" t="s">
        <v>395</v>
      </c>
      <c r="Z256" s="109"/>
      <c r="AA256" s="125">
        <f>廚具衛生設備燈具!AQ67</f>
        <v>795</v>
      </c>
      <c r="AB256" s="125"/>
      <c r="AC256" s="125"/>
      <c r="AD256" s="125"/>
      <c r="AE256" s="125">
        <f t="shared" si="58"/>
        <v>2385</v>
      </c>
      <c r="AF256" s="125"/>
      <c r="AG256" s="125"/>
      <c r="AH256" s="125"/>
      <c r="AI256" s="200" t="str">
        <f t="shared" si="59"/>
        <v>雜項冷水龍頭</v>
      </c>
      <c r="AJ256" s="200"/>
      <c r="AK256" s="200"/>
      <c r="AL256" s="200"/>
      <c r="AM256" s="200"/>
      <c r="AN256" s="200"/>
      <c r="AO256" s="200"/>
      <c r="AP256" s="200"/>
      <c r="AQ256" s="170">
        <f t="shared" si="60"/>
        <v>3</v>
      </c>
      <c r="AR256" s="170"/>
      <c r="AS256" s="170"/>
      <c r="AT256" s="170" t="str">
        <f t="shared" si="61"/>
        <v>只</v>
      </c>
      <c r="AU256" s="170"/>
      <c r="AV256" s="200">
        <f>廚具衛生設備燈具!AY67</f>
        <v>525</v>
      </c>
      <c r="AW256" s="200"/>
      <c r="AX256" s="200"/>
      <c r="AY256" s="200"/>
      <c r="AZ256" s="200">
        <f t="shared" si="62"/>
        <v>1575</v>
      </c>
      <c r="BA256" s="200"/>
      <c r="BB256" s="200"/>
      <c r="BC256" s="200"/>
      <c r="BD256" s="311"/>
      <c r="BE256" s="311"/>
      <c r="BF256" s="311"/>
      <c r="BG256" s="311"/>
      <c r="BH256" s="200"/>
      <c r="BI256" s="200"/>
      <c r="BJ256" s="200"/>
      <c r="BK256" s="200"/>
      <c r="BL256" s="200">
        <v>0</v>
      </c>
      <c r="BM256" s="200"/>
      <c r="BN256" s="200"/>
      <c r="BO256" s="200"/>
      <c r="BP256" s="4"/>
      <c r="BQ256" s="4"/>
      <c r="BR256" s="6"/>
      <c r="BS256" s="6"/>
      <c r="BT256" s="6"/>
      <c r="BU256" s="6"/>
      <c r="BV256" s="6"/>
    </row>
    <row r="257" spans="1:74" ht="20.100000000000001" customHeight="1">
      <c r="A257" s="109">
        <v>16</v>
      </c>
      <c r="B257" s="109"/>
      <c r="C257" s="125" t="str">
        <f>廚具衛生設備燈具!A68</f>
        <v>全室</v>
      </c>
      <c r="D257" s="125"/>
      <c r="E257" s="125"/>
      <c r="F257" s="125"/>
      <c r="G257" s="125"/>
      <c r="H257" s="125" t="str">
        <f>廚具衛生設備燈具!F68</f>
        <v>雜項地面排水</v>
      </c>
      <c r="I257" s="125"/>
      <c r="J257" s="125"/>
      <c r="K257" s="125"/>
      <c r="L257" s="125"/>
      <c r="M257" s="125"/>
      <c r="N257" s="125"/>
      <c r="O257" s="125"/>
      <c r="P257" s="125" t="str">
        <f>廚具衛生設備燈具!W68</f>
        <v>ST1010B</v>
      </c>
      <c r="Q257" s="125"/>
      <c r="R257" s="125"/>
      <c r="S257" s="125"/>
      <c r="T257" s="125"/>
      <c r="U257" s="125"/>
      <c r="V257" s="109">
        <v>3</v>
      </c>
      <c r="W257" s="109"/>
      <c r="X257" s="109"/>
      <c r="Y257" s="109" t="s">
        <v>395</v>
      </c>
      <c r="Z257" s="109"/>
      <c r="AA257" s="125">
        <f>廚具衛生設備燈具!AQ68</f>
        <v>275</v>
      </c>
      <c r="AB257" s="125"/>
      <c r="AC257" s="125"/>
      <c r="AD257" s="125"/>
      <c r="AE257" s="125">
        <f t="shared" si="58"/>
        <v>825</v>
      </c>
      <c r="AF257" s="125"/>
      <c r="AG257" s="125"/>
      <c r="AH257" s="125"/>
      <c r="AI257" s="200" t="str">
        <f t="shared" si="59"/>
        <v>雜項地面排水</v>
      </c>
      <c r="AJ257" s="200"/>
      <c r="AK257" s="200"/>
      <c r="AL257" s="200"/>
      <c r="AM257" s="200"/>
      <c r="AN257" s="200"/>
      <c r="AO257" s="200"/>
      <c r="AP257" s="200"/>
      <c r="AQ257" s="170">
        <f t="shared" si="60"/>
        <v>3</v>
      </c>
      <c r="AR257" s="170"/>
      <c r="AS257" s="170"/>
      <c r="AT257" s="170" t="str">
        <f t="shared" si="61"/>
        <v>只</v>
      </c>
      <c r="AU257" s="170"/>
      <c r="AV257" s="200">
        <f>廚具衛生設備燈具!AY68</f>
        <v>182</v>
      </c>
      <c r="AW257" s="200"/>
      <c r="AX257" s="200"/>
      <c r="AY257" s="200"/>
      <c r="AZ257" s="200">
        <f t="shared" si="62"/>
        <v>546</v>
      </c>
      <c r="BA257" s="200"/>
      <c r="BB257" s="200"/>
      <c r="BC257" s="200"/>
      <c r="BD257" s="311"/>
      <c r="BE257" s="311"/>
      <c r="BF257" s="311"/>
      <c r="BG257" s="311"/>
      <c r="BH257" s="200"/>
      <c r="BI257" s="200"/>
      <c r="BJ257" s="200"/>
      <c r="BK257" s="200"/>
      <c r="BL257" s="200">
        <v>0</v>
      </c>
      <c r="BM257" s="200"/>
      <c r="BN257" s="200"/>
      <c r="BO257" s="200"/>
      <c r="BP257" s="4"/>
      <c r="BQ257" s="4"/>
      <c r="BR257" s="6"/>
      <c r="BS257" s="6"/>
      <c r="BT257" s="6"/>
      <c r="BU257" s="6"/>
      <c r="BV257" s="6"/>
    </row>
    <row r="258" spans="1:74" ht="20.100000000000001" customHeight="1">
      <c r="A258" s="109">
        <v>17</v>
      </c>
      <c r="B258" s="109"/>
      <c r="C258" s="125" t="s">
        <v>2034</v>
      </c>
      <c r="D258" s="125"/>
      <c r="E258" s="125"/>
      <c r="F258" s="125"/>
      <c r="G258" s="125"/>
      <c r="H258" s="125" t="s">
        <v>2035</v>
      </c>
      <c r="I258" s="125"/>
      <c r="J258" s="125"/>
      <c r="K258" s="125"/>
      <c r="L258" s="125"/>
      <c r="M258" s="125"/>
      <c r="N258" s="125"/>
      <c r="O258" s="125"/>
      <c r="P258" s="125"/>
      <c r="Q258" s="125"/>
      <c r="R258" s="125"/>
      <c r="S258" s="125"/>
      <c r="T258" s="125"/>
      <c r="U258" s="125"/>
      <c r="V258" s="109">
        <v>3</v>
      </c>
      <c r="W258" s="109"/>
      <c r="X258" s="109"/>
      <c r="Y258" s="109" t="s">
        <v>395</v>
      </c>
      <c r="Z258" s="109"/>
      <c r="AA258" s="125">
        <v>800</v>
      </c>
      <c r="AB258" s="125"/>
      <c r="AC258" s="125"/>
      <c r="AD258" s="125"/>
      <c r="AE258" s="125">
        <f t="shared" ref="AE258" si="63">V258*AA258</f>
        <v>2400</v>
      </c>
      <c r="AF258" s="125"/>
      <c r="AG258" s="125"/>
      <c r="AH258" s="125"/>
      <c r="AI258" s="200" t="str">
        <f t="shared" ref="AI258" si="64">H258</f>
        <v>不銹鋼高籠落水頭</v>
      </c>
      <c r="AJ258" s="200"/>
      <c r="AK258" s="200"/>
      <c r="AL258" s="200"/>
      <c r="AM258" s="200"/>
      <c r="AN258" s="200"/>
      <c r="AO258" s="200"/>
      <c r="AP258" s="200"/>
      <c r="AQ258" s="170">
        <f t="shared" ref="AQ258" si="65">V258</f>
        <v>3</v>
      </c>
      <c r="AR258" s="170"/>
      <c r="AS258" s="170"/>
      <c r="AT258" s="170" t="str">
        <f t="shared" ref="AT258" si="66">Y258</f>
        <v>只</v>
      </c>
      <c r="AU258" s="170"/>
      <c r="AV258" s="200">
        <v>600</v>
      </c>
      <c r="AW258" s="200"/>
      <c r="AX258" s="200"/>
      <c r="AY258" s="200"/>
      <c r="AZ258" s="200">
        <f t="shared" ref="AZ258" si="67">AQ258*AV258</f>
        <v>1800</v>
      </c>
      <c r="BA258" s="200"/>
      <c r="BB258" s="200"/>
      <c r="BC258" s="200"/>
      <c r="BD258" s="311"/>
      <c r="BE258" s="311"/>
      <c r="BF258" s="311"/>
      <c r="BG258" s="311"/>
      <c r="BH258" s="200"/>
      <c r="BI258" s="200"/>
      <c r="BJ258" s="200"/>
      <c r="BK258" s="200"/>
      <c r="BL258" s="200">
        <v>0</v>
      </c>
      <c r="BM258" s="200"/>
      <c r="BN258" s="200"/>
      <c r="BO258" s="200"/>
      <c r="BP258" s="4"/>
      <c r="BQ258" s="4"/>
      <c r="BR258" s="6"/>
      <c r="BS258" s="6"/>
      <c r="BT258" s="6"/>
      <c r="BU258" s="6"/>
      <c r="BV258" s="6"/>
    </row>
    <row r="259" spans="1:74" ht="20.100000000000001" customHeight="1">
      <c r="A259" s="109">
        <v>18</v>
      </c>
      <c r="B259" s="109"/>
      <c r="C259" s="125" t="s">
        <v>2091</v>
      </c>
      <c r="D259" s="125"/>
      <c r="E259" s="125"/>
      <c r="F259" s="125"/>
      <c r="G259" s="125"/>
      <c r="H259" s="125" t="s">
        <v>2092</v>
      </c>
      <c r="I259" s="125"/>
      <c r="J259" s="125"/>
      <c r="K259" s="125"/>
      <c r="L259" s="125"/>
      <c r="M259" s="125"/>
      <c r="N259" s="125"/>
      <c r="O259" s="125"/>
      <c r="P259" s="125"/>
      <c r="Q259" s="125"/>
      <c r="R259" s="125"/>
      <c r="S259" s="125"/>
      <c r="T259" s="125"/>
      <c r="U259" s="125"/>
      <c r="V259" s="109">
        <v>4</v>
      </c>
      <c r="W259" s="109"/>
      <c r="X259" s="109"/>
      <c r="Y259" s="109" t="s">
        <v>395</v>
      </c>
      <c r="Z259" s="109"/>
      <c r="AA259" s="125">
        <v>300</v>
      </c>
      <c r="AB259" s="125"/>
      <c r="AC259" s="125"/>
      <c r="AD259" s="125"/>
      <c r="AE259" s="125">
        <f t="shared" ref="AE259" si="68">V259*AA259</f>
        <v>1200</v>
      </c>
      <c r="AF259" s="125"/>
      <c r="AG259" s="125"/>
      <c r="AH259" s="125"/>
      <c r="AI259" s="200" t="str">
        <f t="shared" ref="AI259" si="69">H259</f>
        <v>地排不銹鋼存水彎</v>
      </c>
      <c r="AJ259" s="200"/>
      <c r="AK259" s="200"/>
      <c r="AL259" s="200"/>
      <c r="AM259" s="200"/>
      <c r="AN259" s="200"/>
      <c r="AO259" s="200"/>
      <c r="AP259" s="200"/>
      <c r="AQ259" s="170">
        <f t="shared" ref="AQ259" si="70">V259</f>
        <v>4</v>
      </c>
      <c r="AR259" s="170"/>
      <c r="AS259" s="170"/>
      <c r="AT259" s="170" t="str">
        <f t="shared" ref="AT259" si="71">Y259</f>
        <v>只</v>
      </c>
      <c r="AU259" s="170"/>
      <c r="AV259" s="200">
        <v>200</v>
      </c>
      <c r="AW259" s="200"/>
      <c r="AX259" s="200"/>
      <c r="AY259" s="200"/>
      <c r="AZ259" s="200">
        <f t="shared" ref="AZ259" si="72">AQ259*AV259</f>
        <v>800</v>
      </c>
      <c r="BA259" s="200"/>
      <c r="BB259" s="200"/>
      <c r="BC259" s="200"/>
      <c r="BD259" s="311"/>
      <c r="BE259" s="311"/>
      <c r="BF259" s="311"/>
      <c r="BG259" s="311"/>
      <c r="BH259" s="200"/>
      <c r="BI259" s="200"/>
      <c r="BJ259" s="200"/>
      <c r="BK259" s="200"/>
      <c r="BL259" s="200">
        <v>0</v>
      </c>
      <c r="BM259" s="200"/>
      <c r="BN259" s="200"/>
      <c r="BO259" s="200"/>
      <c r="BP259" s="4"/>
      <c r="BQ259" s="4"/>
      <c r="BR259" s="6"/>
      <c r="BS259" s="6"/>
      <c r="BT259" s="6"/>
      <c r="BU259" s="6"/>
      <c r="BV259" s="6"/>
    </row>
    <row r="260" spans="1:74" ht="20.100000000000001" customHeight="1">
      <c r="A260" s="109">
        <v>19</v>
      </c>
      <c r="B260" s="109"/>
      <c r="C260" s="125"/>
      <c r="D260" s="125"/>
      <c r="E260" s="125"/>
      <c r="F260" s="125"/>
      <c r="G260" s="125"/>
      <c r="H260" s="125"/>
      <c r="I260" s="125"/>
      <c r="J260" s="125"/>
      <c r="K260" s="125"/>
      <c r="L260" s="125"/>
      <c r="M260" s="125"/>
      <c r="N260" s="125"/>
      <c r="O260" s="125"/>
      <c r="P260" s="125"/>
      <c r="Q260" s="125" t="s">
        <v>23</v>
      </c>
      <c r="R260" s="125">
        <v>60</v>
      </c>
      <c r="S260" s="125"/>
      <c r="T260" s="125" t="s">
        <v>320</v>
      </c>
      <c r="U260" s="125"/>
      <c r="V260" s="109">
        <v>0</v>
      </c>
      <c r="W260" s="109"/>
      <c r="X260" s="109"/>
      <c r="Y260" s="109" t="s">
        <v>315</v>
      </c>
      <c r="Z260" s="109"/>
      <c r="AA260" s="125">
        <v>0</v>
      </c>
      <c r="AB260" s="125"/>
      <c r="AC260" s="125"/>
      <c r="AD260" s="125"/>
      <c r="AE260" s="125">
        <f t="shared" si="58"/>
        <v>0</v>
      </c>
      <c r="AF260" s="125"/>
      <c r="AG260" s="125"/>
      <c r="AH260" s="125"/>
      <c r="AI260" s="200" t="s">
        <v>2084</v>
      </c>
      <c r="AJ260" s="200"/>
      <c r="AK260" s="200"/>
      <c r="AL260" s="200"/>
      <c r="AM260" s="200"/>
      <c r="AN260" s="200"/>
      <c r="AO260" s="200"/>
      <c r="AP260" s="200"/>
      <c r="AQ260" s="170">
        <v>3</v>
      </c>
      <c r="AR260" s="170"/>
      <c r="AS260" s="170"/>
      <c r="AT260" s="170" t="s">
        <v>2083</v>
      </c>
      <c r="AU260" s="170"/>
      <c r="AV260" s="200">
        <v>5000</v>
      </c>
      <c r="AW260" s="200"/>
      <c r="AX260" s="200"/>
      <c r="AY260" s="200"/>
      <c r="AZ260" s="200">
        <f t="shared" si="62"/>
        <v>15000</v>
      </c>
      <c r="BA260" s="200"/>
      <c r="BB260" s="200"/>
      <c r="BC260" s="200"/>
      <c r="BD260" s="311"/>
      <c r="BE260" s="311"/>
      <c r="BF260" s="311"/>
      <c r="BG260" s="311"/>
      <c r="BH260" s="200"/>
      <c r="BI260" s="200"/>
      <c r="BJ260" s="200"/>
      <c r="BK260" s="200"/>
      <c r="BL260" s="200">
        <v>0</v>
      </c>
      <c r="BM260" s="200"/>
      <c r="BN260" s="200"/>
      <c r="BO260" s="200"/>
      <c r="BP260" s="4"/>
      <c r="BQ260" s="4"/>
      <c r="BR260" s="6"/>
      <c r="BS260" s="6"/>
      <c r="BT260" s="6"/>
      <c r="BU260" s="6"/>
      <c r="BV260" s="6"/>
    </row>
    <row r="261" spans="1:74" s="5" customFormat="1" ht="20.100000000000001" customHeight="1">
      <c r="A261" s="117" t="s">
        <v>318</v>
      </c>
      <c r="B261" s="117"/>
      <c r="C261" s="117"/>
      <c r="D261" s="117"/>
      <c r="E261" s="328" t="str">
        <f>C241</f>
        <v>衛生設備暨盥洗室五金工程</v>
      </c>
      <c r="F261" s="329"/>
      <c r="G261" s="329"/>
      <c r="H261" s="329"/>
      <c r="I261" s="329"/>
      <c r="J261" s="329"/>
      <c r="K261" s="329"/>
      <c r="L261" s="329"/>
      <c r="M261" s="329"/>
      <c r="N261" s="329"/>
      <c r="O261" s="329"/>
      <c r="P261" s="329"/>
      <c r="Q261" s="329"/>
      <c r="R261" s="329"/>
      <c r="S261" s="329"/>
      <c r="T261" s="329"/>
      <c r="U261" s="329"/>
      <c r="V261" s="330" t="s">
        <v>322</v>
      </c>
      <c r="W261" s="330"/>
      <c r="X261" s="330"/>
      <c r="Y261" s="330"/>
      <c r="Z261" s="331"/>
      <c r="AA261" s="318">
        <f>SUM(AE242:AH260)</f>
        <v>113479</v>
      </c>
      <c r="AB261" s="318"/>
      <c r="AC261" s="318"/>
      <c r="AD261" s="318"/>
      <c r="AE261" s="318"/>
      <c r="AF261" s="318"/>
      <c r="AG261" s="318"/>
      <c r="AH261" s="318"/>
      <c r="AI261" s="319" t="str">
        <f>C241</f>
        <v>衛生設備暨盥洗室五金工程</v>
      </c>
      <c r="AJ261" s="320"/>
      <c r="AK261" s="320"/>
      <c r="AL261" s="320"/>
      <c r="AM261" s="320"/>
      <c r="AN261" s="320"/>
      <c r="AO261" s="320"/>
      <c r="AP261" s="320"/>
      <c r="AQ261" s="321" t="s">
        <v>323</v>
      </c>
      <c r="AR261" s="321"/>
      <c r="AS261" s="321"/>
      <c r="AT261" s="321"/>
      <c r="AU261" s="322"/>
      <c r="AV261" s="317">
        <f>SUM(AZ242:BC260)</f>
        <v>92638</v>
      </c>
      <c r="AW261" s="317"/>
      <c r="AX261" s="317"/>
      <c r="AY261" s="317"/>
      <c r="AZ261" s="317"/>
      <c r="BA261" s="317"/>
      <c r="BB261" s="317"/>
      <c r="BC261" s="317"/>
      <c r="BD261" s="323" t="s">
        <v>324</v>
      </c>
      <c r="BE261" s="323"/>
      <c r="BF261" s="323"/>
      <c r="BG261" s="323"/>
      <c r="BH261" s="323"/>
      <c r="BI261" s="323"/>
      <c r="BJ261" s="317">
        <f>SUM(BL242:BO260)</f>
        <v>0</v>
      </c>
      <c r="BK261" s="317"/>
      <c r="BL261" s="317"/>
      <c r="BM261" s="317"/>
      <c r="BN261" s="317"/>
      <c r="BO261" s="317"/>
    </row>
    <row r="262" spans="1:74" ht="20.100000000000001" customHeight="1">
      <c r="A262" s="109" t="s">
        <v>325</v>
      </c>
      <c r="B262" s="109"/>
      <c r="C262" s="109">
        <v>1</v>
      </c>
      <c r="D262" s="109"/>
      <c r="E262" s="361" t="s">
        <v>1406</v>
      </c>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36"/>
      <c r="AJ262" s="336"/>
      <c r="AK262" s="336"/>
      <c r="AL262" s="336"/>
      <c r="AM262" s="336"/>
      <c r="AN262" s="336"/>
      <c r="AO262" s="336"/>
      <c r="AP262" s="336"/>
      <c r="AQ262" s="336"/>
      <c r="AR262" s="336"/>
      <c r="AS262" s="336"/>
      <c r="AT262" s="336"/>
      <c r="AU262" s="336"/>
      <c r="AV262" s="336"/>
      <c r="AW262" s="336"/>
      <c r="AX262" s="336"/>
      <c r="AY262" s="336"/>
      <c r="AZ262" s="336"/>
      <c r="BA262" s="336"/>
      <c r="BB262" s="336"/>
      <c r="BC262" s="336"/>
      <c r="BD262" s="387" t="s">
        <v>326</v>
      </c>
      <c r="BE262" s="387"/>
      <c r="BF262" s="387"/>
      <c r="BG262" s="387"/>
      <c r="BH262" s="387"/>
      <c r="BI262" s="387"/>
      <c r="BJ262" s="326">
        <f>AV261-BJ261</f>
        <v>92638</v>
      </c>
      <c r="BK262" s="326"/>
      <c r="BL262" s="326"/>
      <c r="BM262" s="326"/>
      <c r="BN262" s="326"/>
      <c r="BO262" s="326"/>
      <c r="BP262" s="4"/>
      <c r="BQ262" s="4"/>
      <c r="BR262" s="6"/>
      <c r="BS262" s="6"/>
      <c r="BT262" s="6"/>
      <c r="BU262" s="6"/>
      <c r="BV262" s="6"/>
    </row>
    <row r="263" spans="1:74" ht="20.100000000000001"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4"/>
      <c r="BQ263" s="4"/>
      <c r="BR263" s="6"/>
      <c r="BS263" s="6"/>
      <c r="BT263" s="6"/>
      <c r="BU263" s="6"/>
      <c r="BV263" s="6"/>
    </row>
    <row r="264" spans="1:74" ht="20.100000000000001" customHeight="1">
      <c r="A264" s="222" t="s">
        <v>405</v>
      </c>
      <c r="B264" s="222"/>
      <c r="C264" s="127" t="s">
        <v>406</v>
      </c>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9"/>
      <c r="AI264" s="335" t="str">
        <f>C264</f>
        <v>給排水瓦斯排風管路工程</v>
      </c>
      <c r="AJ264" s="335"/>
      <c r="AK264" s="335"/>
      <c r="AL264" s="335"/>
      <c r="AM264" s="335"/>
      <c r="AN264" s="335"/>
      <c r="AO264" s="335"/>
      <c r="AP264" s="335"/>
      <c r="AQ264" s="335"/>
      <c r="AR264" s="335"/>
      <c r="AS264" s="335"/>
      <c r="AT264" s="335"/>
      <c r="AU264" s="335"/>
      <c r="AV264" s="200" t="s">
        <v>348</v>
      </c>
      <c r="AW264" s="200"/>
      <c r="AX264" s="200"/>
      <c r="AY264" s="200"/>
      <c r="AZ264" s="200"/>
      <c r="BA264" s="200"/>
      <c r="BB264" s="200"/>
      <c r="BC264" s="200"/>
      <c r="BD264" s="325" t="s">
        <v>313</v>
      </c>
      <c r="BE264" s="325"/>
      <c r="BF264" s="325"/>
      <c r="BG264" s="325"/>
      <c r="BH264" s="325"/>
      <c r="BI264" s="325"/>
      <c r="BJ264" s="325"/>
      <c r="BK264" s="325"/>
      <c r="BL264" s="325"/>
      <c r="BM264" s="325"/>
      <c r="BN264" s="325"/>
      <c r="BO264" s="325"/>
      <c r="BP264" s="4"/>
      <c r="BQ264" s="4"/>
      <c r="BR264" s="6"/>
      <c r="BS264" s="6"/>
      <c r="BT264" s="6"/>
      <c r="BU264" s="6"/>
      <c r="BV264" s="6"/>
    </row>
    <row r="265" spans="1:74" ht="20.100000000000001" customHeight="1">
      <c r="A265" s="121">
        <v>1</v>
      </c>
      <c r="B265" s="122"/>
      <c r="C265" s="123" t="s">
        <v>318</v>
      </c>
      <c r="D265" s="124"/>
      <c r="E265" s="124"/>
      <c r="F265" s="124"/>
      <c r="G265" s="131"/>
      <c r="H265" s="123" t="s">
        <v>407</v>
      </c>
      <c r="I265" s="124"/>
      <c r="J265" s="124"/>
      <c r="K265" s="124"/>
      <c r="L265" s="124"/>
      <c r="M265" s="124"/>
      <c r="N265" s="124"/>
      <c r="O265" s="131"/>
      <c r="P265" s="123" t="s">
        <v>408</v>
      </c>
      <c r="Q265" s="124"/>
      <c r="R265" s="124"/>
      <c r="S265" s="124"/>
      <c r="T265" s="124"/>
      <c r="U265" s="131"/>
      <c r="V265" s="121">
        <v>1</v>
      </c>
      <c r="W265" s="119"/>
      <c r="X265" s="122"/>
      <c r="Y265" s="121" t="s">
        <v>315</v>
      </c>
      <c r="Z265" s="122"/>
      <c r="AA265" s="123">
        <v>12000</v>
      </c>
      <c r="AB265" s="124"/>
      <c r="AC265" s="124"/>
      <c r="AD265" s="131"/>
      <c r="AE265" s="123">
        <f t="shared" ref="AE265:AE271" si="73">V265*AA265</f>
        <v>12000</v>
      </c>
      <c r="AF265" s="124"/>
      <c r="AG265" s="124"/>
      <c r="AH265" s="131"/>
      <c r="AI265" s="209" t="str">
        <f t="shared" ref="AI265:AI271" si="74">H265</f>
        <v>給水6分幹管更新</v>
      </c>
      <c r="AJ265" s="210"/>
      <c r="AK265" s="210"/>
      <c r="AL265" s="210"/>
      <c r="AM265" s="210"/>
      <c r="AN265" s="210"/>
      <c r="AO265" s="210"/>
      <c r="AP265" s="211"/>
      <c r="AQ265" s="257">
        <f t="shared" ref="AQ265:AQ271" si="75">V265</f>
        <v>1</v>
      </c>
      <c r="AR265" s="258"/>
      <c r="AS265" s="259"/>
      <c r="AT265" s="257" t="str">
        <f t="shared" ref="AT265:AT271" si="76">Y265</f>
        <v>式</v>
      </c>
      <c r="AU265" s="259"/>
      <c r="AV265" s="209">
        <f>AA265*0.85</f>
        <v>10200</v>
      </c>
      <c r="AW265" s="210"/>
      <c r="AX265" s="210"/>
      <c r="AY265" s="211"/>
      <c r="AZ265" s="209">
        <f t="shared" ref="AZ265:AZ271" si="77">AQ265*AV265</f>
        <v>10200</v>
      </c>
      <c r="BA265" s="210"/>
      <c r="BB265" s="210"/>
      <c r="BC265" s="211"/>
      <c r="BD265" s="311">
        <v>44197</v>
      </c>
      <c r="BE265" s="311"/>
      <c r="BF265" s="311"/>
      <c r="BG265" s="311"/>
      <c r="BH265" s="200" t="s">
        <v>316</v>
      </c>
      <c r="BI265" s="200"/>
      <c r="BJ265" s="200"/>
      <c r="BK265" s="200"/>
      <c r="BL265" s="209">
        <v>0</v>
      </c>
      <c r="BM265" s="210"/>
      <c r="BN265" s="210"/>
      <c r="BO265" s="211"/>
      <c r="BP265" s="4"/>
      <c r="BQ265" s="4"/>
      <c r="BR265" s="6"/>
      <c r="BS265" s="6"/>
      <c r="BT265" s="6"/>
      <c r="BU265" s="6"/>
      <c r="BV265" s="6"/>
    </row>
    <row r="266" spans="1:74" ht="20.100000000000001" customHeight="1">
      <c r="A266" s="121">
        <v>2</v>
      </c>
      <c r="B266" s="122"/>
      <c r="C266" s="123" t="s">
        <v>318</v>
      </c>
      <c r="D266" s="124"/>
      <c r="E266" s="124"/>
      <c r="F266" s="124"/>
      <c r="G266" s="131"/>
      <c r="H266" s="123" t="s">
        <v>409</v>
      </c>
      <c r="I266" s="124"/>
      <c r="J266" s="124"/>
      <c r="K266" s="124"/>
      <c r="L266" s="124"/>
      <c r="M266" s="124"/>
      <c r="N266" s="124"/>
      <c r="O266" s="131"/>
      <c r="P266" s="123" t="s">
        <v>408</v>
      </c>
      <c r="Q266" s="124"/>
      <c r="R266" s="124"/>
      <c r="S266" s="124"/>
      <c r="T266" s="124"/>
      <c r="U266" s="131"/>
      <c r="V266" s="121">
        <v>1</v>
      </c>
      <c r="W266" s="119"/>
      <c r="X266" s="122"/>
      <c r="Y266" s="121" t="s">
        <v>315</v>
      </c>
      <c r="Z266" s="122"/>
      <c r="AA266" s="123">
        <v>15000</v>
      </c>
      <c r="AB266" s="124"/>
      <c r="AC266" s="124"/>
      <c r="AD266" s="131"/>
      <c r="AE266" s="123">
        <f t="shared" si="73"/>
        <v>15000</v>
      </c>
      <c r="AF266" s="124"/>
      <c r="AG266" s="124"/>
      <c r="AH266" s="131"/>
      <c r="AI266" s="209" t="str">
        <f t="shared" si="74"/>
        <v>室內4分冷水管</v>
      </c>
      <c r="AJ266" s="210"/>
      <c r="AK266" s="210"/>
      <c r="AL266" s="210"/>
      <c r="AM266" s="210"/>
      <c r="AN266" s="210"/>
      <c r="AO266" s="210"/>
      <c r="AP266" s="211"/>
      <c r="AQ266" s="257">
        <f t="shared" si="75"/>
        <v>1</v>
      </c>
      <c r="AR266" s="258"/>
      <c r="AS266" s="259"/>
      <c r="AT266" s="257" t="str">
        <f t="shared" si="76"/>
        <v>式</v>
      </c>
      <c r="AU266" s="259"/>
      <c r="AV266" s="209">
        <f>AA266*0.85</f>
        <v>12750</v>
      </c>
      <c r="AW266" s="210"/>
      <c r="AX266" s="210"/>
      <c r="AY266" s="211"/>
      <c r="AZ266" s="209">
        <f t="shared" si="77"/>
        <v>12750</v>
      </c>
      <c r="BA266" s="210"/>
      <c r="BB266" s="210"/>
      <c r="BC266" s="211"/>
      <c r="BD266" s="314"/>
      <c r="BE266" s="315"/>
      <c r="BF266" s="315"/>
      <c r="BG266" s="316"/>
      <c r="BH266" s="209"/>
      <c r="BI266" s="210"/>
      <c r="BJ266" s="210"/>
      <c r="BK266" s="211"/>
      <c r="BL266" s="209">
        <v>0</v>
      </c>
      <c r="BM266" s="210"/>
      <c r="BN266" s="210"/>
      <c r="BO266" s="211"/>
      <c r="BP266" s="4"/>
      <c r="BQ266" s="4"/>
      <c r="BR266" s="6"/>
      <c r="BS266" s="6"/>
      <c r="BT266" s="6"/>
      <c r="BU266" s="6"/>
      <c r="BV266" s="6"/>
    </row>
    <row r="267" spans="1:74" ht="20.100000000000001" customHeight="1">
      <c r="A267" s="121">
        <v>3</v>
      </c>
      <c r="B267" s="122"/>
      <c r="C267" s="123" t="s">
        <v>318</v>
      </c>
      <c r="D267" s="124"/>
      <c r="E267" s="124"/>
      <c r="F267" s="124"/>
      <c r="G267" s="131"/>
      <c r="H267" s="123" t="s">
        <v>410</v>
      </c>
      <c r="I267" s="124"/>
      <c r="J267" s="124"/>
      <c r="K267" s="124"/>
      <c r="L267" s="124"/>
      <c r="M267" s="124"/>
      <c r="N267" s="124"/>
      <c r="O267" s="131"/>
      <c r="P267" s="123" t="s">
        <v>411</v>
      </c>
      <c r="Q267" s="124"/>
      <c r="R267" s="124"/>
      <c r="S267" s="124"/>
      <c r="T267" s="124"/>
      <c r="U267" s="131"/>
      <c r="V267" s="121">
        <v>1</v>
      </c>
      <c r="W267" s="119"/>
      <c r="X267" s="122"/>
      <c r="Y267" s="121" t="s">
        <v>315</v>
      </c>
      <c r="Z267" s="122"/>
      <c r="AA267" s="123">
        <v>50000</v>
      </c>
      <c r="AB267" s="124"/>
      <c r="AC267" s="124"/>
      <c r="AD267" s="131"/>
      <c r="AE267" s="123">
        <f t="shared" si="73"/>
        <v>50000</v>
      </c>
      <c r="AF267" s="124"/>
      <c r="AG267" s="124"/>
      <c r="AH267" s="131"/>
      <c r="AI267" s="209" t="str">
        <f t="shared" si="74"/>
        <v>室內4分熱水車牙管</v>
      </c>
      <c r="AJ267" s="210"/>
      <c r="AK267" s="210"/>
      <c r="AL267" s="210"/>
      <c r="AM267" s="210"/>
      <c r="AN267" s="210"/>
      <c r="AO267" s="210"/>
      <c r="AP267" s="211"/>
      <c r="AQ267" s="257">
        <f t="shared" si="75"/>
        <v>1</v>
      </c>
      <c r="AR267" s="258"/>
      <c r="AS267" s="259"/>
      <c r="AT267" s="257" t="str">
        <f t="shared" si="76"/>
        <v>式</v>
      </c>
      <c r="AU267" s="259"/>
      <c r="AV267" s="209">
        <f>AA267*0.85</f>
        <v>42500</v>
      </c>
      <c r="AW267" s="210"/>
      <c r="AX267" s="210"/>
      <c r="AY267" s="211"/>
      <c r="AZ267" s="209">
        <f t="shared" si="77"/>
        <v>42500</v>
      </c>
      <c r="BA267" s="210"/>
      <c r="BB267" s="210"/>
      <c r="BC267" s="211"/>
      <c r="BD267" s="314"/>
      <c r="BE267" s="315"/>
      <c r="BF267" s="315"/>
      <c r="BG267" s="316"/>
      <c r="BH267" s="209"/>
      <c r="BI267" s="210"/>
      <c r="BJ267" s="210"/>
      <c r="BK267" s="211"/>
      <c r="BL267" s="209">
        <v>0</v>
      </c>
      <c r="BM267" s="210"/>
      <c r="BN267" s="210"/>
      <c r="BO267" s="211"/>
      <c r="BP267" s="4"/>
      <c r="BQ267" s="4"/>
      <c r="BR267" s="6"/>
      <c r="BS267" s="6"/>
      <c r="BT267" s="6"/>
      <c r="BU267" s="6"/>
      <c r="BV267" s="6"/>
    </row>
    <row r="268" spans="1:74" ht="20.100000000000001" customHeight="1">
      <c r="A268" s="121">
        <v>4</v>
      </c>
      <c r="B268" s="122"/>
      <c r="C268" s="123" t="s">
        <v>318</v>
      </c>
      <c r="D268" s="124"/>
      <c r="E268" s="124"/>
      <c r="F268" s="124"/>
      <c r="G268" s="131"/>
      <c r="H268" s="123" t="s">
        <v>412</v>
      </c>
      <c r="I268" s="124"/>
      <c r="J268" s="124"/>
      <c r="K268" s="124"/>
      <c r="L268" s="124"/>
      <c r="M268" s="124"/>
      <c r="N268" s="124"/>
      <c r="O268" s="131"/>
      <c r="P268" s="123" t="s">
        <v>413</v>
      </c>
      <c r="Q268" s="124"/>
      <c r="R268" s="124"/>
      <c r="S268" s="124"/>
      <c r="T268" s="124"/>
      <c r="U268" s="131"/>
      <c r="V268" s="121">
        <v>1</v>
      </c>
      <c r="W268" s="119"/>
      <c r="X268" s="122"/>
      <c r="Y268" s="121" t="s">
        <v>315</v>
      </c>
      <c r="Z268" s="122"/>
      <c r="AA268" s="123">
        <f>ROUNDUP(AA267*0.35,-1)</f>
        <v>17500</v>
      </c>
      <c r="AB268" s="124"/>
      <c r="AC268" s="124"/>
      <c r="AD268" s="131"/>
      <c r="AE268" s="123">
        <f t="shared" si="73"/>
        <v>17500</v>
      </c>
      <c r="AF268" s="124"/>
      <c r="AG268" s="124"/>
      <c r="AH268" s="131"/>
      <c r="AI268" s="209" t="str">
        <f t="shared" si="74"/>
        <v>上項熱水管保溫</v>
      </c>
      <c r="AJ268" s="210"/>
      <c r="AK268" s="210"/>
      <c r="AL268" s="210"/>
      <c r="AM268" s="210"/>
      <c r="AN268" s="210"/>
      <c r="AO268" s="210"/>
      <c r="AP268" s="211"/>
      <c r="AQ268" s="257">
        <f t="shared" si="75"/>
        <v>1</v>
      </c>
      <c r="AR268" s="258"/>
      <c r="AS268" s="259"/>
      <c r="AT268" s="257" t="str">
        <f t="shared" si="76"/>
        <v>式</v>
      </c>
      <c r="AU268" s="259"/>
      <c r="AV268" s="209">
        <f>ROUNDUP(AV267*0.35,-1)</f>
        <v>14880</v>
      </c>
      <c r="AW268" s="210"/>
      <c r="AX268" s="210"/>
      <c r="AY268" s="211"/>
      <c r="AZ268" s="209">
        <f t="shared" si="77"/>
        <v>14880</v>
      </c>
      <c r="BA268" s="210"/>
      <c r="BB268" s="210"/>
      <c r="BC268" s="211"/>
      <c r="BD268" s="314"/>
      <c r="BE268" s="315"/>
      <c r="BF268" s="315"/>
      <c r="BG268" s="316"/>
      <c r="BH268" s="209"/>
      <c r="BI268" s="210"/>
      <c r="BJ268" s="210"/>
      <c r="BK268" s="211"/>
      <c r="BL268" s="209">
        <v>0</v>
      </c>
      <c r="BM268" s="210"/>
      <c r="BN268" s="210"/>
      <c r="BO268" s="211"/>
      <c r="BP268" s="4"/>
      <c r="BQ268" s="4"/>
      <c r="BR268" s="6"/>
      <c r="BS268" s="6"/>
      <c r="BT268" s="6"/>
      <c r="BU268" s="6"/>
      <c r="BV268" s="6"/>
    </row>
    <row r="269" spans="1:74" ht="20.100000000000001" customHeight="1">
      <c r="A269" s="121">
        <v>5</v>
      </c>
      <c r="B269" s="122"/>
      <c r="C269" s="123" t="s">
        <v>318</v>
      </c>
      <c r="D269" s="124"/>
      <c r="E269" s="124"/>
      <c r="F269" s="124"/>
      <c r="G269" s="131"/>
      <c r="H269" s="123" t="s">
        <v>414</v>
      </c>
      <c r="I269" s="124"/>
      <c r="J269" s="124"/>
      <c r="K269" s="124"/>
      <c r="L269" s="124"/>
      <c r="M269" s="124"/>
      <c r="N269" s="124"/>
      <c r="O269" s="131"/>
      <c r="P269" s="123" t="s">
        <v>415</v>
      </c>
      <c r="Q269" s="124"/>
      <c r="R269" s="124"/>
      <c r="S269" s="124"/>
      <c r="T269" s="124"/>
      <c r="U269" s="131"/>
      <c r="V269" s="121">
        <v>1</v>
      </c>
      <c r="W269" s="119"/>
      <c r="X269" s="122"/>
      <c r="Y269" s="121" t="s">
        <v>315</v>
      </c>
      <c r="Z269" s="122"/>
      <c r="AA269" s="123">
        <v>6000</v>
      </c>
      <c r="AB269" s="124"/>
      <c r="AC269" s="124"/>
      <c r="AD269" s="131"/>
      <c r="AE269" s="123">
        <f t="shared" si="73"/>
        <v>6000</v>
      </c>
      <c r="AF269" s="124"/>
      <c r="AG269" s="124"/>
      <c r="AH269" s="131"/>
      <c r="AI269" s="209" t="str">
        <f t="shared" si="74"/>
        <v>總凡而 水壓計 水鎚</v>
      </c>
      <c r="AJ269" s="210"/>
      <c r="AK269" s="210"/>
      <c r="AL269" s="210"/>
      <c r="AM269" s="210"/>
      <c r="AN269" s="210"/>
      <c r="AO269" s="210"/>
      <c r="AP269" s="211"/>
      <c r="AQ269" s="257">
        <f t="shared" si="75"/>
        <v>1</v>
      </c>
      <c r="AR269" s="258"/>
      <c r="AS269" s="259"/>
      <c r="AT269" s="257" t="str">
        <f t="shared" si="76"/>
        <v>式</v>
      </c>
      <c r="AU269" s="259"/>
      <c r="AV269" s="209">
        <v>5000</v>
      </c>
      <c r="AW269" s="210"/>
      <c r="AX269" s="210"/>
      <c r="AY269" s="211"/>
      <c r="AZ269" s="209">
        <f t="shared" si="77"/>
        <v>5000</v>
      </c>
      <c r="BA269" s="210"/>
      <c r="BB269" s="210"/>
      <c r="BC269" s="211"/>
      <c r="BD269" s="314"/>
      <c r="BE269" s="315"/>
      <c r="BF269" s="315"/>
      <c r="BG269" s="316"/>
      <c r="BH269" s="209"/>
      <c r="BI269" s="210"/>
      <c r="BJ269" s="210"/>
      <c r="BK269" s="211"/>
      <c r="BL269" s="209">
        <v>0</v>
      </c>
      <c r="BM269" s="210"/>
      <c r="BN269" s="210"/>
      <c r="BO269" s="211"/>
      <c r="BP269" s="4"/>
      <c r="BQ269" s="4"/>
      <c r="BR269" s="6"/>
      <c r="BS269" s="6"/>
      <c r="BT269" s="6"/>
      <c r="BU269" s="6"/>
      <c r="BV269" s="6"/>
    </row>
    <row r="270" spans="1:74" ht="20.100000000000001" customHeight="1">
      <c r="A270" s="121">
        <v>6</v>
      </c>
      <c r="B270" s="122"/>
      <c r="C270" s="123" t="s">
        <v>318</v>
      </c>
      <c r="D270" s="124"/>
      <c r="E270" s="124"/>
      <c r="F270" s="124"/>
      <c r="G270" s="131"/>
      <c r="H270" s="123" t="str">
        <f>廚具衛生設備燈具!F69</f>
        <v>1/2HP變頻加壓馬達</v>
      </c>
      <c r="I270" s="124"/>
      <c r="J270" s="124"/>
      <c r="K270" s="124"/>
      <c r="L270" s="124"/>
      <c r="M270" s="124"/>
      <c r="N270" s="124"/>
      <c r="O270" s="131"/>
      <c r="P270" s="123" t="str">
        <f>廚具衛生設備燈具!W69</f>
        <v>KQ-400SIC</v>
      </c>
      <c r="Q270" s="124"/>
      <c r="R270" s="124"/>
      <c r="S270" s="124"/>
      <c r="T270" s="124"/>
      <c r="U270" s="131"/>
      <c r="V270" s="121">
        <v>1</v>
      </c>
      <c r="W270" s="119"/>
      <c r="X270" s="122"/>
      <c r="Y270" s="121" t="s">
        <v>315</v>
      </c>
      <c r="Z270" s="122"/>
      <c r="AA270" s="123">
        <f>廚具衛生設備燈具!AQ69</f>
        <v>22000</v>
      </c>
      <c r="AB270" s="124"/>
      <c r="AC270" s="124"/>
      <c r="AD270" s="131"/>
      <c r="AE270" s="123">
        <f t="shared" si="73"/>
        <v>22000</v>
      </c>
      <c r="AF270" s="124"/>
      <c r="AG270" s="124"/>
      <c r="AH270" s="131"/>
      <c r="AI270" s="209" t="str">
        <f t="shared" si="74"/>
        <v>1/2HP變頻加壓馬達</v>
      </c>
      <c r="AJ270" s="210"/>
      <c r="AK270" s="210"/>
      <c r="AL270" s="210"/>
      <c r="AM270" s="210"/>
      <c r="AN270" s="210"/>
      <c r="AO270" s="210"/>
      <c r="AP270" s="211"/>
      <c r="AQ270" s="257">
        <f t="shared" si="75"/>
        <v>1</v>
      </c>
      <c r="AR270" s="258"/>
      <c r="AS270" s="259"/>
      <c r="AT270" s="257" t="str">
        <f t="shared" si="76"/>
        <v>式</v>
      </c>
      <c r="AU270" s="259"/>
      <c r="AV270" s="209">
        <f>廚具衛生設備燈具!AY69</f>
        <v>18700</v>
      </c>
      <c r="AW270" s="210"/>
      <c r="AX270" s="210"/>
      <c r="AY270" s="211"/>
      <c r="AZ270" s="209">
        <f t="shared" si="77"/>
        <v>18700</v>
      </c>
      <c r="BA270" s="210"/>
      <c r="BB270" s="210"/>
      <c r="BC270" s="211"/>
      <c r="BD270" s="314"/>
      <c r="BE270" s="315"/>
      <c r="BF270" s="315"/>
      <c r="BG270" s="316"/>
      <c r="BH270" s="209"/>
      <c r="BI270" s="210"/>
      <c r="BJ270" s="210"/>
      <c r="BK270" s="211"/>
      <c r="BL270" s="209">
        <v>0</v>
      </c>
      <c r="BM270" s="210"/>
      <c r="BN270" s="210"/>
      <c r="BO270" s="211"/>
      <c r="BP270" s="4"/>
      <c r="BQ270" s="4"/>
      <c r="BR270" s="6"/>
      <c r="BS270" s="6"/>
      <c r="BT270" s="6"/>
      <c r="BU270" s="6"/>
      <c r="BV270" s="6"/>
    </row>
    <row r="271" spans="1:74" ht="20.100000000000001" customHeight="1">
      <c r="A271" s="121">
        <v>7</v>
      </c>
      <c r="B271" s="122"/>
      <c r="C271" s="123" t="s">
        <v>318</v>
      </c>
      <c r="D271" s="124"/>
      <c r="E271" s="124"/>
      <c r="F271" s="124"/>
      <c r="G271" s="131"/>
      <c r="H271" s="123" t="s">
        <v>416</v>
      </c>
      <c r="I271" s="124"/>
      <c r="J271" s="124"/>
      <c r="K271" s="124"/>
      <c r="L271" s="124"/>
      <c r="M271" s="124"/>
      <c r="N271" s="124"/>
      <c r="O271" s="131"/>
      <c r="P271" s="123" t="s">
        <v>417</v>
      </c>
      <c r="Q271" s="124"/>
      <c r="R271" s="124"/>
      <c r="S271" s="124"/>
      <c r="T271" s="124"/>
      <c r="U271" s="131"/>
      <c r="V271" s="121">
        <v>1</v>
      </c>
      <c r="W271" s="119"/>
      <c r="X271" s="122"/>
      <c r="Y271" s="121" t="s">
        <v>315</v>
      </c>
      <c r="Z271" s="122"/>
      <c r="AA271" s="123">
        <v>45000</v>
      </c>
      <c r="AB271" s="124"/>
      <c r="AC271" s="124"/>
      <c r="AD271" s="131"/>
      <c r="AE271" s="123">
        <f t="shared" si="73"/>
        <v>45000</v>
      </c>
      <c r="AF271" s="124"/>
      <c r="AG271" s="124"/>
      <c r="AH271" s="131"/>
      <c r="AI271" s="209" t="str">
        <f t="shared" si="74"/>
        <v>排水管路異動</v>
      </c>
      <c r="AJ271" s="210"/>
      <c r="AK271" s="210"/>
      <c r="AL271" s="210"/>
      <c r="AM271" s="210"/>
      <c r="AN271" s="210"/>
      <c r="AO271" s="210"/>
      <c r="AP271" s="211"/>
      <c r="AQ271" s="257">
        <f t="shared" si="75"/>
        <v>1</v>
      </c>
      <c r="AR271" s="258"/>
      <c r="AS271" s="259"/>
      <c r="AT271" s="257" t="str">
        <f t="shared" si="76"/>
        <v>式</v>
      </c>
      <c r="AU271" s="259"/>
      <c r="AV271" s="209">
        <f>AA271*0.85</f>
        <v>38250</v>
      </c>
      <c r="AW271" s="210"/>
      <c r="AX271" s="210"/>
      <c r="AY271" s="211"/>
      <c r="AZ271" s="209">
        <f t="shared" si="77"/>
        <v>38250</v>
      </c>
      <c r="BA271" s="210"/>
      <c r="BB271" s="210"/>
      <c r="BC271" s="211"/>
      <c r="BD271" s="314"/>
      <c r="BE271" s="315"/>
      <c r="BF271" s="315"/>
      <c r="BG271" s="316"/>
      <c r="BH271" s="209"/>
      <c r="BI271" s="210"/>
      <c r="BJ271" s="210"/>
      <c r="BK271" s="211"/>
      <c r="BL271" s="209">
        <v>0</v>
      </c>
      <c r="BM271" s="210"/>
      <c r="BN271" s="210"/>
      <c r="BO271" s="211"/>
      <c r="BP271" s="4"/>
      <c r="BQ271" s="4"/>
      <c r="BR271" s="6"/>
      <c r="BS271" s="6"/>
      <c r="BT271" s="6"/>
      <c r="BU271" s="6"/>
      <c r="BV271" s="6"/>
    </row>
    <row r="272" spans="1:74" ht="20.100000000000001" customHeight="1">
      <c r="A272" s="121">
        <v>8</v>
      </c>
      <c r="B272" s="122"/>
      <c r="C272" s="125" t="s">
        <v>318</v>
      </c>
      <c r="D272" s="125"/>
      <c r="E272" s="125"/>
      <c r="F272" s="125"/>
      <c r="G272" s="125"/>
      <c r="H272" s="125" t="s">
        <v>418</v>
      </c>
      <c r="I272" s="125"/>
      <c r="J272" s="125"/>
      <c r="K272" s="125"/>
      <c r="L272" s="125"/>
      <c r="M272" s="125"/>
      <c r="N272" s="125"/>
      <c r="O272" s="125"/>
      <c r="P272" s="125" t="s">
        <v>419</v>
      </c>
      <c r="Q272" s="125" t="s">
        <v>23</v>
      </c>
      <c r="R272" s="125">
        <v>60</v>
      </c>
      <c r="S272" s="125"/>
      <c r="T272" s="125" t="s">
        <v>320</v>
      </c>
      <c r="U272" s="125"/>
      <c r="V272" s="109">
        <v>1</v>
      </c>
      <c r="W272" s="109"/>
      <c r="X272" s="109"/>
      <c r="Y272" s="109" t="s">
        <v>315</v>
      </c>
      <c r="Z272" s="109"/>
      <c r="AA272" s="125">
        <v>4500</v>
      </c>
      <c r="AB272" s="125"/>
      <c r="AC272" s="125"/>
      <c r="AD272" s="125"/>
      <c r="AE272" s="125">
        <f>V272*AA272</f>
        <v>4500</v>
      </c>
      <c r="AF272" s="125"/>
      <c r="AG272" s="125"/>
      <c r="AH272" s="125"/>
      <c r="AI272" s="200" t="str">
        <f>H272</f>
        <v>抽油煙機排風管配置</v>
      </c>
      <c r="AJ272" s="200"/>
      <c r="AK272" s="200"/>
      <c r="AL272" s="200"/>
      <c r="AM272" s="200"/>
      <c r="AN272" s="200"/>
      <c r="AO272" s="200"/>
      <c r="AP272" s="200"/>
      <c r="AQ272" s="170">
        <f>V272</f>
        <v>1</v>
      </c>
      <c r="AR272" s="170"/>
      <c r="AS272" s="170"/>
      <c r="AT272" s="170" t="str">
        <f>Y272</f>
        <v>式</v>
      </c>
      <c r="AU272" s="170"/>
      <c r="AV272" s="200">
        <v>3000</v>
      </c>
      <c r="AW272" s="200"/>
      <c r="AX272" s="200"/>
      <c r="AY272" s="200"/>
      <c r="AZ272" s="200">
        <f>AQ272*AV272</f>
        <v>3000</v>
      </c>
      <c r="BA272" s="200"/>
      <c r="BB272" s="200"/>
      <c r="BC272" s="200"/>
      <c r="BD272" s="311"/>
      <c r="BE272" s="311"/>
      <c r="BF272" s="311"/>
      <c r="BG272" s="311"/>
      <c r="BH272" s="200"/>
      <c r="BI272" s="200"/>
      <c r="BJ272" s="200"/>
      <c r="BK272" s="200"/>
      <c r="BL272" s="200">
        <v>0</v>
      </c>
      <c r="BM272" s="200"/>
      <c r="BN272" s="200"/>
      <c r="BO272" s="200"/>
      <c r="BP272" s="4"/>
      <c r="BQ272" s="6"/>
    </row>
    <row r="273" spans="1:74" ht="20.100000000000001" customHeight="1">
      <c r="A273" s="121">
        <v>9</v>
      </c>
      <c r="B273" s="122"/>
      <c r="C273" s="125" t="s">
        <v>318</v>
      </c>
      <c r="D273" s="125"/>
      <c r="E273" s="125"/>
      <c r="F273" s="125"/>
      <c r="G273" s="125"/>
      <c r="H273" s="125" t="s">
        <v>1978</v>
      </c>
      <c r="I273" s="125"/>
      <c r="J273" s="125"/>
      <c r="K273" s="125"/>
      <c r="L273" s="125"/>
      <c r="M273" s="125"/>
      <c r="N273" s="125"/>
      <c r="O273" s="125"/>
      <c r="P273" s="125" t="s">
        <v>2026</v>
      </c>
      <c r="Q273" s="125" t="s">
        <v>23</v>
      </c>
      <c r="R273" s="125">
        <v>60</v>
      </c>
      <c r="S273" s="125"/>
      <c r="T273" s="125" t="s">
        <v>320</v>
      </c>
      <c r="U273" s="125"/>
      <c r="V273" s="109">
        <v>1</v>
      </c>
      <c r="W273" s="109"/>
      <c r="X273" s="109"/>
      <c r="Y273" s="109" t="s">
        <v>315</v>
      </c>
      <c r="Z273" s="109"/>
      <c r="AA273" s="125">
        <v>25000</v>
      </c>
      <c r="AB273" s="125"/>
      <c r="AC273" s="125"/>
      <c r="AD273" s="125"/>
      <c r="AE273" s="125">
        <f>V273*AA273</f>
        <v>25000</v>
      </c>
      <c r="AF273" s="125"/>
      <c r="AG273" s="125"/>
      <c r="AH273" s="125"/>
      <c r="AI273" s="200" t="str">
        <f>H273</f>
        <v>屋頂局部水管整新</v>
      </c>
      <c r="AJ273" s="200"/>
      <c r="AK273" s="200"/>
      <c r="AL273" s="200"/>
      <c r="AM273" s="200"/>
      <c r="AN273" s="200"/>
      <c r="AO273" s="200"/>
      <c r="AP273" s="200"/>
      <c r="AQ273" s="170">
        <f>V273</f>
        <v>1</v>
      </c>
      <c r="AR273" s="170"/>
      <c r="AS273" s="170"/>
      <c r="AT273" s="170" t="str">
        <f>Y273</f>
        <v>式</v>
      </c>
      <c r="AU273" s="170"/>
      <c r="AV273" s="200">
        <v>22000</v>
      </c>
      <c r="AW273" s="200"/>
      <c r="AX273" s="200"/>
      <c r="AY273" s="200"/>
      <c r="AZ273" s="200">
        <f>AQ273*AV273</f>
        <v>22000</v>
      </c>
      <c r="BA273" s="200"/>
      <c r="BB273" s="200"/>
      <c r="BC273" s="200"/>
      <c r="BD273" s="311"/>
      <c r="BE273" s="311"/>
      <c r="BF273" s="311"/>
      <c r="BG273" s="311"/>
      <c r="BH273" s="200"/>
      <c r="BI273" s="200"/>
      <c r="BJ273" s="200"/>
      <c r="BK273" s="200"/>
      <c r="BL273" s="200">
        <v>0</v>
      </c>
      <c r="BM273" s="200"/>
      <c r="BN273" s="200"/>
      <c r="BO273" s="200"/>
      <c r="BP273" s="4"/>
      <c r="BQ273" s="6"/>
    </row>
    <row r="274" spans="1:74" ht="20.100000000000001" customHeight="1">
      <c r="A274" s="121">
        <v>10</v>
      </c>
      <c r="B274" s="122"/>
      <c r="C274" s="125"/>
      <c r="D274" s="125"/>
      <c r="E274" s="125"/>
      <c r="F274" s="125"/>
      <c r="G274" s="125"/>
      <c r="H274" s="123"/>
      <c r="I274" s="124"/>
      <c r="J274" s="124"/>
      <c r="K274" s="124"/>
      <c r="L274" s="124"/>
      <c r="M274" s="124"/>
      <c r="N274" s="124"/>
      <c r="O274" s="131"/>
      <c r="P274" s="125"/>
      <c r="Q274" s="125"/>
      <c r="R274" s="125"/>
      <c r="S274" s="125"/>
      <c r="T274" s="125"/>
      <c r="U274" s="125"/>
      <c r="V274" s="109">
        <v>0</v>
      </c>
      <c r="W274" s="109"/>
      <c r="X274" s="109"/>
      <c r="Y274" s="109" t="s">
        <v>315</v>
      </c>
      <c r="Z274" s="109"/>
      <c r="AA274" s="125">
        <v>0</v>
      </c>
      <c r="AB274" s="125"/>
      <c r="AC274" s="125"/>
      <c r="AD274" s="125"/>
      <c r="AE274" s="125">
        <f>V274*AA274</f>
        <v>0</v>
      </c>
      <c r="AF274" s="125"/>
      <c r="AG274" s="125"/>
      <c r="AH274" s="125"/>
      <c r="AI274" s="200">
        <f>H274</f>
        <v>0</v>
      </c>
      <c r="AJ274" s="200"/>
      <c r="AK274" s="200"/>
      <c r="AL274" s="200"/>
      <c r="AM274" s="200"/>
      <c r="AN274" s="200"/>
      <c r="AO274" s="200"/>
      <c r="AP274" s="200"/>
      <c r="AQ274" s="170">
        <f>V274</f>
        <v>0</v>
      </c>
      <c r="AR274" s="170"/>
      <c r="AS274" s="170"/>
      <c r="AT274" s="170" t="str">
        <f>Y274</f>
        <v>式</v>
      </c>
      <c r="AU274" s="170"/>
      <c r="AV274" s="200">
        <v>0</v>
      </c>
      <c r="AW274" s="200"/>
      <c r="AX274" s="200"/>
      <c r="AY274" s="200"/>
      <c r="AZ274" s="200">
        <f>AQ274*AV274</f>
        <v>0</v>
      </c>
      <c r="BA274" s="200"/>
      <c r="BB274" s="200"/>
      <c r="BC274" s="200"/>
      <c r="BD274" s="311"/>
      <c r="BE274" s="311"/>
      <c r="BF274" s="311"/>
      <c r="BG274" s="311"/>
      <c r="BH274" s="200"/>
      <c r="BI274" s="200"/>
      <c r="BJ274" s="200"/>
      <c r="BK274" s="200"/>
      <c r="BL274" s="200">
        <v>0</v>
      </c>
      <c r="BM274" s="200"/>
      <c r="BN274" s="200"/>
      <c r="BO274" s="200"/>
      <c r="BP274" s="4"/>
      <c r="BQ274" s="4"/>
      <c r="BR274" s="6"/>
      <c r="BS274" s="6"/>
      <c r="BT274" s="6"/>
      <c r="BU274" s="6"/>
      <c r="BV274" s="6"/>
    </row>
    <row r="275" spans="1:74" s="5" customFormat="1" ht="20.100000000000001" customHeight="1">
      <c r="A275" s="117" t="s">
        <v>318</v>
      </c>
      <c r="B275" s="117"/>
      <c r="C275" s="117"/>
      <c r="D275" s="117"/>
      <c r="E275" s="328" t="str">
        <f>C264</f>
        <v>給排水瓦斯排風管路工程</v>
      </c>
      <c r="F275" s="329"/>
      <c r="G275" s="329"/>
      <c r="H275" s="329"/>
      <c r="I275" s="329"/>
      <c r="J275" s="329"/>
      <c r="K275" s="329"/>
      <c r="L275" s="329"/>
      <c r="M275" s="329"/>
      <c r="N275" s="329"/>
      <c r="O275" s="329"/>
      <c r="P275" s="329"/>
      <c r="Q275" s="329"/>
      <c r="R275" s="329"/>
      <c r="S275" s="329"/>
      <c r="T275" s="329"/>
      <c r="U275" s="329"/>
      <c r="V275" s="330" t="s">
        <v>322</v>
      </c>
      <c r="W275" s="330"/>
      <c r="X275" s="330"/>
      <c r="Y275" s="330"/>
      <c r="Z275" s="331"/>
      <c r="AA275" s="318">
        <f>SUM(AE265:AH274)</f>
        <v>197000</v>
      </c>
      <c r="AB275" s="318"/>
      <c r="AC275" s="318"/>
      <c r="AD275" s="318"/>
      <c r="AE275" s="318"/>
      <c r="AF275" s="318"/>
      <c r="AG275" s="318"/>
      <c r="AH275" s="318"/>
      <c r="AI275" s="319" t="str">
        <f>C264</f>
        <v>給排水瓦斯排風管路工程</v>
      </c>
      <c r="AJ275" s="320"/>
      <c r="AK275" s="320"/>
      <c r="AL275" s="320"/>
      <c r="AM275" s="320"/>
      <c r="AN275" s="320"/>
      <c r="AO275" s="320"/>
      <c r="AP275" s="320"/>
      <c r="AQ275" s="321" t="s">
        <v>323</v>
      </c>
      <c r="AR275" s="321"/>
      <c r="AS275" s="321"/>
      <c r="AT275" s="321"/>
      <c r="AU275" s="322"/>
      <c r="AV275" s="317">
        <f>SUM(AZ265:BC274)</f>
        <v>167280</v>
      </c>
      <c r="AW275" s="317"/>
      <c r="AX275" s="317"/>
      <c r="AY275" s="317"/>
      <c r="AZ275" s="317"/>
      <c r="BA275" s="317"/>
      <c r="BB275" s="317"/>
      <c r="BC275" s="317"/>
      <c r="BD275" s="323" t="s">
        <v>324</v>
      </c>
      <c r="BE275" s="323"/>
      <c r="BF275" s="323"/>
      <c r="BG275" s="323"/>
      <c r="BH275" s="323"/>
      <c r="BI275" s="323"/>
      <c r="BJ275" s="317">
        <f>SUM(BL265:BO274)</f>
        <v>0</v>
      </c>
      <c r="BK275" s="317"/>
      <c r="BL275" s="317"/>
      <c r="BM275" s="317"/>
      <c r="BN275" s="317"/>
      <c r="BO275" s="317"/>
    </row>
    <row r="276" spans="1:74" ht="20.100000000000001" customHeight="1">
      <c r="A276" s="109" t="s">
        <v>325</v>
      </c>
      <c r="B276" s="109"/>
      <c r="C276" s="109">
        <v>1</v>
      </c>
      <c r="D276" s="109"/>
      <c r="E276" s="388" t="s">
        <v>1494</v>
      </c>
      <c r="F276" s="388"/>
      <c r="G276" s="388"/>
      <c r="H276" s="388"/>
      <c r="I276" s="388"/>
      <c r="J276" s="388"/>
      <c r="K276" s="388"/>
      <c r="L276" s="388"/>
      <c r="M276" s="388"/>
      <c r="N276" s="388"/>
      <c r="O276" s="388"/>
      <c r="P276" s="388"/>
      <c r="Q276" s="388"/>
      <c r="R276" s="388"/>
      <c r="S276" s="388"/>
      <c r="T276" s="388"/>
      <c r="U276" s="388"/>
      <c r="V276" s="388"/>
      <c r="W276" s="388"/>
      <c r="X276" s="388"/>
      <c r="Y276" s="388"/>
      <c r="Z276" s="388"/>
      <c r="AA276" s="388"/>
      <c r="AB276" s="388"/>
      <c r="AC276" s="388"/>
      <c r="AD276" s="388"/>
      <c r="AE276" s="388"/>
      <c r="AF276" s="388"/>
      <c r="AG276" s="388"/>
      <c r="AH276" s="388"/>
      <c r="AI276" s="336"/>
      <c r="AJ276" s="336"/>
      <c r="AK276" s="336"/>
      <c r="AL276" s="336"/>
      <c r="AM276" s="336"/>
      <c r="AN276" s="336"/>
      <c r="AO276" s="336"/>
      <c r="AP276" s="336"/>
      <c r="AQ276" s="336"/>
      <c r="AR276" s="336"/>
      <c r="AS276" s="336"/>
      <c r="AT276" s="336"/>
      <c r="AU276" s="336"/>
      <c r="AV276" s="336"/>
      <c r="AW276" s="336"/>
      <c r="AX276" s="336"/>
      <c r="AY276" s="336"/>
      <c r="AZ276" s="336"/>
      <c r="BA276" s="336"/>
      <c r="BB276" s="336"/>
      <c r="BC276" s="336"/>
      <c r="BD276" s="387" t="s">
        <v>326</v>
      </c>
      <c r="BE276" s="387"/>
      <c r="BF276" s="387"/>
      <c r="BG276" s="387"/>
      <c r="BH276" s="387"/>
      <c r="BI276" s="387"/>
      <c r="BJ276" s="326">
        <f>AV275-BJ275</f>
        <v>167280</v>
      </c>
      <c r="BK276" s="326"/>
      <c r="BL276" s="326"/>
      <c r="BM276" s="326"/>
      <c r="BN276" s="326"/>
      <c r="BO276" s="326"/>
      <c r="BP276" s="4"/>
      <c r="BQ276" s="4"/>
      <c r="BR276" s="6"/>
      <c r="BS276" s="6"/>
      <c r="BT276" s="6"/>
      <c r="BU276" s="6"/>
      <c r="BV276" s="6"/>
    </row>
    <row r="277" spans="1:74" ht="20.100000000000001" customHeight="1">
      <c r="A277" s="109"/>
      <c r="B277" s="109"/>
      <c r="C277" s="109">
        <v>2</v>
      </c>
      <c r="D277" s="109"/>
      <c r="E277" s="332" t="s">
        <v>1558</v>
      </c>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4"/>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4"/>
      <c r="BQ277" s="4"/>
      <c r="BR277" s="6"/>
      <c r="BS277" s="6"/>
      <c r="BT277" s="6"/>
      <c r="BU277" s="6"/>
      <c r="BV277" s="6"/>
    </row>
    <row r="278" spans="1:74" ht="20.100000000000001" customHeight="1">
      <c r="A278" s="109"/>
      <c r="B278" s="109"/>
      <c r="C278" s="109">
        <v>3</v>
      </c>
      <c r="D278" s="109"/>
      <c r="E278" s="332" t="s">
        <v>1559</v>
      </c>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4"/>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4"/>
      <c r="BQ278" s="4"/>
      <c r="BR278" s="6"/>
      <c r="BS278" s="6"/>
      <c r="BT278" s="6"/>
      <c r="BU278" s="6"/>
      <c r="BV278" s="6"/>
    </row>
    <row r="279" spans="1:74" ht="20.100000000000001" customHeight="1">
      <c r="A279" s="109"/>
      <c r="B279" s="109"/>
      <c r="C279" s="109">
        <v>4</v>
      </c>
      <c r="D279" s="109"/>
      <c r="E279" s="332" t="s">
        <v>1560</v>
      </c>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4"/>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4"/>
      <c r="BQ279" s="4"/>
      <c r="BR279" s="6"/>
      <c r="BS279" s="6"/>
      <c r="BT279" s="6"/>
      <c r="BU279" s="6"/>
      <c r="BV279" s="6"/>
    </row>
    <row r="280" spans="1:74" ht="20.100000000000001"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4"/>
      <c r="BQ280" s="4"/>
      <c r="BR280" s="6"/>
      <c r="BS280" s="6"/>
      <c r="BT280" s="6"/>
      <c r="BU280" s="6"/>
      <c r="BV280" s="6"/>
    </row>
    <row r="281" spans="1:74" ht="20.100000000000001" customHeight="1">
      <c r="A281" s="222" t="s">
        <v>420</v>
      </c>
      <c r="B281" s="222"/>
      <c r="C281" s="127" t="s">
        <v>421</v>
      </c>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9"/>
      <c r="AI281" s="335" t="str">
        <f>C281</f>
        <v>消防、對講保全工程</v>
      </c>
      <c r="AJ281" s="335"/>
      <c r="AK281" s="335"/>
      <c r="AL281" s="335"/>
      <c r="AM281" s="335"/>
      <c r="AN281" s="335"/>
      <c r="AO281" s="335"/>
      <c r="AP281" s="335"/>
      <c r="AQ281" s="335"/>
      <c r="AR281" s="335"/>
      <c r="AS281" s="335"/>
      <c r="AT281" s="335"/>
      <c r="AU281" s="335"/>
      <c r="AV281" s="200" t="s">
        <v>348</v>
      </c>
      <c r="AW281" s="200"/>
      <c r="AX281" s="200"/>
      <c r="AY281" s="200"/>
      <c r="AZ281" s="200"/>
      <c r="BA281" s="200"/>
      <c r="BB281" s="200"/>
      <c r="BC281" s="200"/>
      <c r="BD281" s="325" t="s">
        <v>313</v>
      </c>
      <c r="BE281" s="325"/>
      <c r="BF281" s="325"/>
      <c r="BG281" s="325"/>
      <c r="BH281" s="325"/>
      <c r="BI281" s="325"/>
      <c r="BJ281" s="325"/>
      <c r="BK281" s="325"/>
      <c r="BL281" s="325"/>
      <c r="BM281" s="325"/>
      <c r="BN281" s="325"/>
      <c r="BO281" s="325"/>
      <c r="BP281" s="4"/>
      <c r="BQ281" s="4"/>
      <c r="BR281" s="6"/>
      <c r="BS281" s="6"/>
      <c r="BT281" s="6"/>
      <c r="BU281" s="6"/>
      <c r="BV281" s="6"/>
    </row>
    <row r="282" spans="1:74" ht="20.100000000000001" customHeight="1">
      <c r="A282" s="109">
        <v>1</v>
      </c>
      <c r="B282" s="109"/>
      <c r="C282" s="125" t="s">
        <v>318</v>
      </c>
      <c r="D282" s="125"/>
      <c r="E282" s="125"/>
      <c r="F282" s="125"/>
      <c r="G282" s="125"/>
      <c r="H282" s="123" t="s">
        <v>1979</v>
      </c>
      <c r="I282" s="124"/>
      <c r="J282" s="124"/>
      <c r="K282" s="124"/>
      <c r="L282" s="124"/>
      <c r="M282" s="124"/>
      <c r="N282" s="124"/>
      <c r="O282" s="131"/>
      <c r="P282" s="123" t="s">
        <v>1980</v>
      </c>
      <c r="Q282" s="124"/>
      <c r="R282" s="124"/>
      <c r="S282" s="124"/>
      <c r="T282" s="124"/>
      <c r="U282" s="131"/>
      <c r="V282" s="109">
        <v>1</v>
      </c>
      <c r="W282" s="109"/>
      <c r="X282" s="109"/>
      <c r="Y282" s="109" t="s">
        <v>404</v>
      </c>
      <c r="Z282" s="109"/>
      <c r="AA282" s="125">
        <v>15000</v>
      </c>
      <c r="AB282" s="125"/>
      <c r="AC282" s="125"/>
      <c r="AD282" s="125"/>
      <c r="AE282" s="125">
        <f>V282*AA282</f>
        <v>15000</v>
      </c>
      <c r="AF282" s="125"/>
      <c r="AG282" s="125"/>
      <c r="AH282" s="125"/>
      <c r="AI282" s="200" t="str">
        <f>H282</f>
        <v>七樓對講系統</v>
      </c>
      <c r="AJ282" s="200"/>
      <c r="AK282" s="200"/>
      <c r="AL282" s="200"/>
      <c r="AM282" s="200"/>
      <c r="AN282" s="200"/>
      <c r="AO282" s="200"/>
      <c r="AP282" s="200"/>
      <c r="AQ282" s="170">
        <f>V282</f>
        <v>1</v>
      </c>
      <c r="AR282" s="170"/>
      <c r="AS282" s="170"/>
      <c r="AT282" s="170" t="str">
        <f>Y282</f>
        <v>套</v>
      </c>
      <c r="AU282" s="170"/>
      <c r="AV282" s="200">
        <v>6102</v>
      </c>
      <c r="AW282" s="200"/>
      <c r="AX282" s="200"/>
      <c r="AY282" s="200"/>
      <c r="AZ282" s="200">
        <f>AQ282*AV282</f>
        <v>6102</v>
      </c>
      <c r="BA282" s="200"/>
      <c r="BB282" s="200"/>
      <c r="BC282" s="200"/>
      <c r="BD282" s="313">
        <v>45405</v>
      </c>
      <c r="BE282" s="313"/>
      <c r="BF282" s="313"/>
      <c r="BG282" s="313"/>
      <c r="BH282" s="216" t="s">
        <v>2085</v>
      </c>
      <c r="BI282" s="216"/>
      <c r="BJ282" s="216"/>
      <c r="BK282" s="216"/>
      <c r="BL282" s="345">
        <v>6102</v>
      </c>
      <c r="BM282" s="346"/>
      <c r="BN282" s="346"/>
      <c r="BO282" s="347"/>
      <c r="BP282" s="4"/>
      <c r="BQ282" s="4"/>
      <c r="BR282" s="6"/>
      <c r="BS282" s="6"/>
      <c r="BT282" s="6"/>
      <c r="BU282" s="6"/>
      <c r="BV282" s="6"/>
    </row>
    <row r="283" spans="1:74" ht="20.100000000000001" customHeight="1">
      <c r="A283" s="109">
        <v>2</v>
      </c>
      <c r="B283" s="109"/>
      <c r="C283" s="125"/>
      <c r="D283" s="125"/>
      <c r="E283" s="125"/>
      <c r="F283" s="125"/>
      <c r="G283" s="125"/>
      <c r="H283" s="125"/>
      <c r="I283" s="125"/>
      <c r="J283" s="125"/>
      <c r="K283" s="125"/>
      <c r="L283" s="125"/>
      <c r="M283" s="125"/>
      <c r="N283" s="125"/>
      <c r="O283" s="125"/>
      <c r="P283" s="125"/>
      <c r="Q283" s="125"/>
      <c r="R283" s="125"/>
      <c r="S283" s="125"/>
      <c r="T283" s="125"/>
      <c r="U283" s="125"/>
      <c r="V283" s="109">
        <v>0</v>
      </c>
      <c r="W283" s="109"/>
      <c r="X283" s="109"/>
      <c r="Y283" s="109" t="s">
        <v>315</v>
      </c>
      <c r="Z283" s="109"/>
      <c r="AA283" s="125">
        <v>0</v>
      </c>
      <c r="AB283" s="125"/>
      <c r="AC283" s="125"/>
      <c r="AD283" s="125"/>
      <c r="AE283" s="125">
        <f>V283*AA283</f>
        <v>0</v>
      </c>
      <c r="AF283" s="125"/>
      <c r="AG283" s="125"/>
      <c r="AH283" s="125"/>
      <c r="AI283" s="200" t="s">
        <v>2086</v>
      </c>
      <c r="AJ283" s="200"/>
      <c r="AK283" s="200"/>
      <c r="AL283" s="200"/>
      <c r="AM283" s="200"/>
      <c r="AN283" s="200"/>
      <c r="AO283" s="200"/>
      <c r="AP283" s="200"/>
      <c r="AQ283" s="170">
        <v>2</v>
      </c>
      <c r="AR283" s="170"/>
      <c r="AS283" s="170"/>
      <c r="AT283" s="170" t="s">
        <v>2087</v>
      </c>
      <c r="AU283" s="170"/>
      <c r="AV283" s="200">
        <v>2500</v>
      </c>
      <c r="AW283" s="200"/>
      <c r="AX283" s="200"/>
      <c r="AY283" s="200"/>
      <c r="AZ283" s="200">
        <f>AQ283*AV283</f>
        <v>5000</v>
      </c>
      <c r="BA283" s="200"/>
      <c r="BB283" s="200"/>
      <c r="BC283" s="200"/>
      <c r="BD283" s="311"/>
      <c r="BE283" s="311"/>
      <c r="BF283" s="311"/>
      <c r="BG283" s="311"/>
      <c r="BH283" s="200"/>
      <c r="BI283" s="200"/>
      <c r="BJ283" s="200"/>
      <c r="BK283" s="200"/>
      <c r="BL283" s="200"/>
      <c r="BM283" s="200"/>
      <c r="BN283" s="200"/>
      <c r="BO283" s="200"/>
      <c r="BP283" s="4"/>
      <c r="BQ283" s="4"/>
      <c r="BR283" s="6"/>
      <c r="BS283" s="6"/>
      <c r="BT283" s="6"/>
      <c r="BU283" s="6"/>
      <c r="BV283" s="6"/>
    </row>
    <row r="284" spans="1:74" s="5" customFormat="1" ht="20.100000000000001" customHeight="1">
      <c r="A284" s="117" t="s">
        <v>318</v>
      </c>
      <c r="B284" s="117"/>
      <c r="C284" s="117"/>
      <c r="D284" s="117"/>
      <c r="E284" s="328" t="str">
        <f>C281</f>
        <v>消防、對講保全工程</v>
      </c>
      <c r="F284" s="329"/>
      <c r="G284" s="329"/>
      <c r="H284" s="329"/>
      <c r="I284" s="329"/>
      <c r="J284" s="329"/>
      <c r="K284" s="329"/>
      <c r="L284" s="329"/>
      <c r="M284" s="329"/>
      <c r="N284" s="329"/>
      <c r="O284" s="329"/>
      <c r="P284" s="329"/>
      <c r="Q284" s="329"/>
      <c r="R284" s="329"/>
      <c r="S284" s="329"/>
      <c r="T284" s="329"/>
      <c r="U284" s="329"/>
      <c r="V284" s="330" t="s">
        <v>322</v>
      </c>
      <c r="W284" s="330"/>
      <c r="X284" s="330"/>
      <c r="Y284" s="330"/>
      <c r="Z284" s="331"/>
      <c r="AA284" s="318">
        <f>SUM(AE282:AH283)</f>
        <v>15000</v>
      </c>
      <c r="AB284" s="318"/>
      <c r="AC284" s="318"/>
      <c r="AD284" s="318"/>
      <c r="AE284" s="318"/>
      <c r="AF284" s="318"/>
      <c r="AG284" s="318"/>
      <c r="AH284" s="318"/>
      <c r="AI284" s="319" t="str">
        <f>C281</f>
        <v>消防、對講保全工程</v>
      </c>
      <c r="AJ284" s="320"/>
      <c r="AK284" s="320"/>
      <c r="AL284" s="320"/>
      <c r="AM284" s="320"/>
      <c r="AN284" s="320"/>
      <c r="AO284" s="320"/>
      <c r="AP284" s="320"/>
      <c r="AQ284" s="321" t="s">
        <v>323</v>
      </c>
      <c r="AR284" s="321"/>
      <c r="AS284" s="321"/>
      <c r="AT284" s="321"/>
      <c r="AU284" s="322"/>
      <c r="AV284" s="317">
        <f>SUM(AZ282:BC283)</f>
        <v>11102</v>
      </c>
      <c r="AW284" s="317"/>
      <c r="AX284" s="317"/>
      <c r="AY284" s="317"/>
      <c r="AZ284" s="317"/>
      <c r="BA284" s="317"/>
      <c r="BB284" s="317"/>
      <c r="BC284" s="317"/>
      <c r="BD284" s="323" t="s">
        <v>324</v>
      </c>
      <c r="BE284" s="323"/>
      <c r="BF284" s="323"/>
      <c r="BG284" s="323"/>
      <c r="BH284" s="323"/>
      <c r="BI284" s="323"/>
      <c r="BJ284" s="317">
        <f>SUM(BL282:BO283)</f>
        <v>6102</v>
      </c>
      <c r="BK284" s="317"/>
      <c r="BL284" s="317"/>
      <c r="BM284" s="317"/>
      <c r="BN284" s="317"/>
      <c r="BO284" s="317"/>
    </row>
    <row r="285" spans="1:74" ht="20.100000000000001" customHeight="1">
      <c r="A285" s="109" t="s">
        <v>325</v>
      </c>
      <c r="B285" s="109"/>
      <c r="C285" s="109">
        <v>1</v>
      </c>
      <c r="D285" s="109"/>
      <c r="E285" s="388" t="s">
        <v>1494</v>
      </c>
      <c r="F285" s="388"/>
      <c r="G285" s="388"/>
      <c r="H285" s="388"/>
      <c r="I285" s="388"/>
      <c r="J285" s="388"/>
      <c r="K285" s="388"/>
      <c r="L285" s="388"/>
      <c r="M285" s="388"/>
      <c r="N285" s="388"/>
      <c r="O285" s="388"/>
      <c r="P285" s="388"/>
      <c r="Q285" s="388"/>
      <c r="R285" s="388"/>
      <c r="S285" s="388"/>
      <c r="T285" s="388"/>
      <c r="U285" s="388"/>
      <c r="V285" s="388"/>
      <c r="W285" s="388"/>
      <c r="X285" s="388"/>
      <c r="Y285" s="388"/>
      <c r="Z285" s="388"/>
      <c r="AA285" s="388"/>
      <c r="AB285" s="388"/>
      <c r="AC285" s="388"/>
      <c r="AD285" s="388"/>
      <c r="AE285" s="388"/>
      <c r="AF285" s="388"/>
      <c r="AG285" s="388"/>
      <c r="AH285" s="388"/>
      <c r="AI285" s="336"/>
      <c r="AJ285" s="336"/>
      <c r="AK285" s="336"/>
      <c r="AL285" s="336"/>
      <c r="AM285" s="336"/>
      <c r="AN285" s="336"/>
      <c r="AO285" s="336"/>
      <c r="AP285" s="336"/>
      <c r="AQ285" s="336"/>
      <c r="AR285" s="336"/>
      <c r="AS285" s="336"/>
      <c r="AT285" s="336"/>
      <c r="AU285" s="336"/>
      <c r="AV285" s="336"/>
      <c r="AW285" s="336"/>
      <c r="AX285" s="336"/>
      <c r="AY285" s="336"/>
      <c r="AZ285" s="336"/>
      <c r="BA285" s="336"/>
      <c r="BB285" s="336"/>
      <c r="BC285" s="336"/>
      <c r="BD285" s="387" t="s">
        <v>326</v>
      </c>
      <c r="BE285" s="387"/>
      <c r="BF285" s="387"/>
      <c r="BG285" s="387"/>
      <c r="BH285" s="387"/>
      <c r="BI285" s="387"/>
      <c r="BJ285" s="326">
        <f>AV284-BJ284</f>
        <v>5000</v>
      </c>
      <c r="BK285" s="326"/>
      <c r="BL285" s="326"/>
      <c r="BM285" s="326"/>
      <c r="BN285" s="326"/>
      <c r="BO285" s="326"/>
      <c r="BP285" s="4"/>
      <c r="BQ285" s="4"/>
      <c r="BR285" s="6"/>
      <c r="BS285" s="6"/>
      <c r="BT285" s="6"/>
      <c r="BU285" s="6"/>
      <c r="BV285" s="6"/>
    </row>
    <row r="286" spans="1:74" ht="20.100000000000001"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4"/>
      <c r="BQ286" s="6"/>
      <c r="BR286" s="6"/>
      <c r="BS286" s="6"/>
      <c r="BT286" s="6"/>
      <c r="BU286" s="6"/>
      <c r="BV286" s="6"/>
    </row>
    <row r="287" spans="1:74" ht="20.100000000000001" customHeight="1">
      <c r="A287" s="222" t="s">
        <v>422</v>
      </c>
      <c r="B287" s="222"/>
      <c r="C287" s="127" t="s">
        <v>423</v>
      </c>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9"/>
      <c r="AI287" s="335" t="str">
        <f>C287</f>
        <v>電力暨弱電拉管佈線工程</v>
      </c>
      <c r="AJ287" s="335"/>
      <c r="AK287" s="335"/>
      <c r="AL287" s="335"/>
      <c r="AM287" s="335"/>
      <c r="AN287" s="335"/>
      <c r="AO287" s="335"/>
      <c r="AP287" s="335"/>
      <c r="AQ287" s="335"/>
      <c r="AR287" s="335"/>
      <c r="AS287" s="335"/>
      <c r="AT287" s="335"/>
      <c r="AU287" s="335"/>
      <c r="AV287" s="200" t="s">
        <v>348</v>
      </c>
      <c r="AW287" s="200"/>
      <c r="AX287" s="200"/>
      <c r="AY287" s="200"/>
      <c r="AZ287" s="200"/>
      <c r="BA287" s="200"/>
      <c r="BB287" s="200"/>
      <c r="BC287" s="200"/>
      <c r="BD287" s="325" t="s">
        <v>313</v>
      </c>
      <c r="BE287" s="325"/>
      <c r="BF287" s="325"/>
      <c r="BG287" s="325"/>
      <c r="BH287" s="325"/>
      <c r="BI287" s="325"/>
      <c r="BJ287" s="325"/>
      <c r="BK287" s="325"/>
      <c r="BL287" s="325"/>
      <c r="BM287" s="325"/>
      <c r="BN287" s="325"/>
      <c r="BO287" s="325"/>
      <c r="BP287" s="4"/>
      <c r="BQ287" s="6"/>
      <c r="BR287" s="6"/>
      <c r="BS287" s="6"/>
      <c r="BT287" s="6"/>
      <c r="BU287" s="6"/>
      <c r="BV287" s="6"/>
    </row>
    <row r="288" spans="1:74" ht="20.100000000000001" customHeight="1">
      <c r="A288" s="109">
        <v>1</v>
      </c>
      <c r="B288" s="109"/>
      <c r="C288" s="125" t="s">
        <v>318</v>
      </c>
      <c r="D288" s="125"/>
      <c r="E288" s="125"/>
      <c r="F288" s="125"/>
      <c r="G288" s="125"/>
      <c r="H288" s="123" t="s">
        <v>424</v>
      </c>
      <c r="I288" s="124"/>
      <c r="J288" s="124"/>
      <c r="K288" s="124"/>
      <c r="L288" s="124"/>
      <c r="M288" s="124"/>
      <c r="N288" s="124"/>
      <c r="O288" s="131"/>
      <c r="P288" s="123" t="s">
        <v>425</v>
      </c>
      <c r="Q288" s="124"/>
      <c r="R288" s="124"/>
      <c r="S288" s="124"/>
      <c r="T288" s="124"/>
      <c r="U288" s="131"/>
      <c r="V288" s="109">
        <v>1</v>
      </c>
      <c r="W288" s="109"/>
      <c r="X288" s="109"/>
      <c r="Y288" s="109" t="s">
        <v>315</v>
      </c>
      <c r="Z288" s="109"/>
      <c r="AA288" s="125">
        <v>20000</v>
      </c>
      <c r="AB288" s="125"/>
      <c r="AC288" s="125"/>
      <c r="AD288" s="125"/>
      <c r="AE288" s="125">
        <f t="shared" ref="AE288:AE308" si="78">V288*AA288</f>
        <v>20000</v>
      </c>
      <c r="AF288" s="125"/>
      <c r="AG288" s="125"/>
      <c r="AH288" s="125"/>
      <c r="AI288" s="200" t="str">
        <f t="shared" ref="AI288:AI308" si="79">H288</f>
        <v>電箱幹線移位</v>
      </c>
      <c r="AJ288" s="200"/>
      <c r="AK288" s="200"/>
      <c r="AL288" s="200"/>
      <c r="AM288" s="200"/>
      <c r="AN288" s="200"/>
      <c r="AO288" s="200"/>
      <c r="AP288" s="200"/>
      <c r="AQ288" s="170">
        <f t="shared" ref="AQ288:AQ308" si="80">V288</f>
        <v>1</v>
      </c>
      <c r="AR288" s="170"/>
      <c r="AS288" s="170"/>
      <c r="AT288" s="170" t="str">
        <f t="shared" ref="AT288:AT308" si="81">Y288</f>
        <v>式</v>
      </c>
      <c r="AU288" s="170"/>
      <c r="AV288" s="200">
        <v>18000</v>
      </c>
      <c r="AW288" s="200"/>
      <c r="AX288" s="200"/>
      <c r="AY288" s="200"/>
      <c r="AZ288" s="200">
        <f t="shared" ref="AZ288:AZ308" si="82">AQ288*AV288</f>
        <v>18000</v>
      </c>
      <c r="BA288" s="200"/>
      <c r="BB288" s="200"/>
      <c r="BC288" s="200"/>
      <c r="BD288" s="313">
        <v>45415</v>
      </c>
      <c r="BE288" s="313"/>
      <c r="BF288" s="313"/>
      <c r="BG288" s="313"/>
      <c r="BH288" s="216" t="s">
        <v>316</v>
      </c>
      <c r="BI288" s="216"/>
      <c r="BJ288" s="216"/>
      <c r="BK288" s="216"/>
      <c r="BL288" s="345">
        <v>200000</v>
      </c>
      <c r="BM288" s="346"/>
      <c r="BN288" s="346"/>
      <c r="BO288" s="347"/>
      <c r="BP288" s="4"/>
      <c r="BQ288" s="6"/>
      <c r="BR288" s="6"/>
      <c r="BS288" s="6"/>
      <c r="BT288" s="6"/>
      <c r="BU288" s="6"/>
      <c r="BV288" s="6"/>
    </row>
    <row r="289" spans="1:74" ht="20.100000000000001" customHeight="1">
      <c r="A289" s="109">
        <v>2</v>
      </c>
      <c r="B289" s="109"/>
      <c r="C289" s="125" t="s">
        <v>318</v>
      </c>
      <c r="D289" s="125"/>
      <c r="E289" s="125"/>
      <c r="F289" s="125"/>
      <c r="G289" s="125"/>
      <c r="H289" s="123" t="s">
        <v>1975</v>
      </c>
      <c r="I289" s="124"/>
      <c r="J289" s="124"/>
      <c r="K289" s="124"/>
      <c r="L289" s="124"/>
      <c r="M289" s="124"/>
      <c r="N289" s="124"/>
      <c r="O289" s="131"/>
      <c r="P289" s="123" t="s">
        <v>426</v>
      </c>
      <c r="Q289" s="124"/>
      <c r="R289" s="124"/>
      <c r="S289" s="124"/>
      <c r="T289" s="124"/>
      <c r="U289" s="131"/>
      <c r="V289" s="109">
        <v>1</v>
      </c>
      <c r="W289" s="109"/>
      <c r="X289" s="109"/>
      <c r="Y289" s="109" t="s">
        <v>352</v>
      </c>
      <c r="Z289" s="109"/>
      <c r="AA289" s="125">
        <v>55000</v>
      </c>
      <c r="AB289" s="125"/>
      <c r="AC289" s="125"/>
      <c r="AD289" s="125"/>
      <c r="AE289" s="125">
        <f t="shared" si="78"/>
        <v>55000</v>
      </c>
      <c r="AF289" s="125"/>
      <c r="AG289" s="125"/>
      <c r="AH289" s="125"/>
      <c r="AI289" s="200" t="str">
        <f t="shared" si="79"/>
        <v>55PIN匯流排箱更新</v>
      </c>
      <c r="AJ289" s="200"/>
      <c r="AK289" s="200"/>
      <c r="AL289" s="200"/>
      <c r="AM289" s="200"/>
      <c r="AN289" s="200"/>
      <c r="AO289" s="200"/>
      <c r="AP289" s="200"/>
      <c r="AQ289" s="170">
        <f t="shared" si="80"/>
        <v>1</v>
      </c>
      <c r="AR289" s="170"/>
      <c r="AS289" s="170"/>
      <c r="AT289" s="170" t="str">
        <f t="shared" si="81"/>
        <v>座</v>
      </c>
      <c r="AU289" s="170"/>
      <c r="AV289" s="200">
        <v>48000</v>
      </c>
      <c r="AW289" s="200"/>
      <c r="AX289" s="200"/>
      <c r="AY289" s="200"/>
      <c r="AZ289" s="200">
        <f t="shared" si="82"/>
        <v>48000</v>
      </c>
      <c r="BA289" s="200"/>
      <c r="BB289" s="200"/>
      <c r="BC289" s="200"/>
      <c r="BD289" s="348">
        <v>45443</v>
      </c>
      <c r="BE289" s="349"/>
      <c r="BF289" s="349"/>
      <c r="BG289" s="350"/>
      <c r="BH289" s="345" t="s">
        <v>2095</v>
      </c>
      <c r="BI289" s="346"/>
      <c r="BJ289" s="346"/>
      <c r="BK289" s="347"/>
      <c r="BL289" s="345">
        <v>250000</v>
      </c>
      <c r="BM289" s="346"/>
      <c r="BN289" s="346"/>
      <c r="BO289" s="347"/>
      <c r="BP289" s="4"/>
      <c r="BQ289" s="6"/>
      <c r="BR289" s="6"/>
      <c r="BS289" s="6"/>
      <c r="BT289" s="6"/>
      <c r="BU289" s="6"/>
      <c r="BV289" s="6"/>
    </row>
    <row r="290" spans="1:74" ht="20.100000000000001" customHeight="1">
      <c r="A290" s="109">
        <v>3</v>
      </c>
      <c r="B290" s="109"/>
      <c r="C290" s="125" t="s">
        <v>318</v>
      </c>
      <c r="D290" s="125"/>
      <c r="E290" s="125"/>
      <c r="F290" s="125"/>
      <c r="G290" s="125"/>
      <c r="H290" s="123" t="s">
        <v>1976</v>
      </c>
      <c r="I290" s="124"/>
      <c r="J290" s="124"/>
      <c r="K290" s="124"/>
      <c r="L290" s="124"/>
      <c r="M290" s="124"/>
      <c r="N290" s="124"/>
      <c r="O290" s="131"/>
      <c r="P290" s="123"/>
      <c r="Q290" s="124"/>
      <c r="R290" s="124"/>
      <c r="S290" s="124"/>
      <c r="T290" s="124"/>
      <c r="U290" s="131"/>
      <c r="V290" s="109">
        <v>1</v>
      </c>
      <c r="W290" s="109"/>
      <c r="X290" s="109"/>
      <c r="Y290" s="109" t="s">
        <v>352</v>
      </c>
      <c r="Z290" s="109"/>
      <c r="AA290" s="125">
        <v>35000</v>
      </c>
      <c r="AB290" s="125"/>
      <c r="AC290" s="125"/>
      <c r="AD290" s="125"/>
      <c r="AE290" s="125">
        <f>V290*AA290</f>
        <v>35000</v>
      </c>
      <c r="AF290" s="125"/>
      <c r="AG290" s="125"/>
      <c r="AH290" s="125"/>
      <c r="AI290" s="200" t="str">
        <f>H290</f>
        <v>7.5K電子乾式變壓器</v>
      </c>
      <c r="AJ290" s="200"/>
      <c r="AK290" s="200"/>
      <c r="AL290" s="200"/>
      <c r="AM290" s="200"/>
      <c r="AN290" s="200"/>
      <c r="AO290" s="200"/>
      <c r="AP290" s="200"/>
      <c r="AQ290" s="170">
        <f>V290</f>
        <v>1</v>
      </c>
      <c r="AR290" s="170"/>
      <c r="AS290" s="170"/>
      <c r="AT290" s="170" t="str">
        <f>Y290</f>
        <v>座</v>
      </c>
      <c r="AU290" s="170"/>
      <c r="AV290" s="200">
        <v>28000</v>
      </c>
      <c r="AW290" s="200"/>
      <c r="AX290" s="200"/>
      <c r="AY290" s="200"/>
      <c r="AZ290" s="200">
        <f>AQ290*AV290</f>
        <v>28000</v>
      </c>
      <c r="BA290" s="200"/>
      <c r="BB290" s="200"/>
      <c r="BC290" s="200"/>
      <c r="BD290" s="314"/>
      <c r="BE290" s="315"/>
      <c r="BF290" s="315"/>
      <c r="BG290" s="316"/>
      <c r="BH290" s="209"/>
      <c r="BI290" s="210"/>
      <c r="BJ290" s="210"/>
      <c r="BK290" s="211"/>
      <c r="BL290" s="209">
        <v>0</v>
      </c>
      <c r="BM290" s="210"/>
      <c r="BN290" s="210"/>
      <c r="BO290" s="211"/>
      <c r="BP290" s="4"/>
      <c r="BQ290" s="6"/>
      <c r="BR290" s="6"/>
      <c r="BS290" s="6"/>
      <c r="BT290" s="6"/>
      <c r="BU290" s="6"/>
      <c r="BV290" s="6"/>
    </row>
    <row r="291" spans="1:74" ht="20.100000000000001" customHeight="1">
      <c r="A291" s="109">
        <v>4</v>
      </c>
      <c r="B291" s="109"/>
      <c r="C291" s="125" t="s">
        <v>318</v>
      </c>
      <c r="D291" s="125"/>
      <c r="E291" s="125"/>
      <c r="F291" s="125"/>
      <c r="G291" s="125"/>
      <c r="H291" s="123" t="s">
        <v>1977</v>
      </c>
      <c r="I291" s="124"/>
      <c r="J291" s="124"/>
      <c r="K291" s="124"/>
      <c r="L291" s="124"/>
      <c r="M291" s="124"/>
      <c r="N291" s="124"/>
      <c r="O291" s="131"/>
      <c r="P291" s="123" t="s">
        <v>427</v>
      </c>
      <c r="Q291" s="124"/>
      <c r="R291" s="124"/>
      <c r="S291" s="124"/>
      <c r="T291" s="124"/>
      <c r="U291" s="131"/>
      <c r="V291" s="109">
        <v>1</v>
      </c>
      <c r="W291" s="109"/>
      <c r="X291" s="109"/>
      <c r="Y291" s="109" t="s">
        <v>428</v>
      </c>
      <c r="Z291" s="109"/>
      <c r="AA291" s="125">
        <v>5000</v>
      </c>
      <c r="AB291" s="125"/>
      <c r="AC291" s="125"/>
      <c r="AD291" s="125"/>
      <c r="AE291" s="125">
        <f>V291*AA291</f>
        <v>5000</v>
      </c>
      <c r="AF291" s="125"/>
      <c r="AG291" s="125"/>
      <c r="AH291" s="125"/>
      <c r="AI291" s="200" t="str">
        <f>H291</f>
        <v>40A 8㎟供電迴路</v>
      </c>
      <c r="AJ291" s="200"/>
      <c r="AK291" s="200"/>
      <c r="AL291" s="200"/>
      <c r="AM291" s="200"/>
      <c r="AN291" s="200"/>
      <c r="AO291" s="200"/>
      <c r="AP291" s="200"/>
      <c r="AQ291" s="170">
        <f>V291</f>
        <v>1</v>
      </c>
      <c r="AR291" s="170"/>
      <c r="AS291" s="170"/>
      <c r="AT291" s="170" t="str">
        <f>Y291</f>
        <v>迴</v>
      </c>
      <c r="AU291" s="170"/>
      <c r="AV291" s="200">
        <v>2600</v>
      </c>
      <c r="AW291" s="200"/>
      <c r="AX291" s="200"/>
      <c r="AY291" s="200"/>
      <c r="AZ291" s="200">
        <f>AQ291*AV291</f>
        <v>2600</v>
      </c>
      <c r="BA291" s="200"/>
      <c r="BB291" s="200"/>
      <c r="BC291" s="200"/>
      <c r="BD291" s="314"/>
      <c r="BE291" s="315"/>
      <c r="BF291" s="315"/>
      <c r="BG291" s="316"/>
      <c r="BH291" s="209"/>
      <c r="BI291" s="210"/>
      <c r="BJ291" s="210"/>
      <c r="BK291" s="211"/>
      <c r="BL291" s="209">
        <v>0</v>
      </c>
      <c r="BM291" s="210"/>
      <c r="BN291" s="210"/>
      <c r="BO291" s="211"/>
      <c r="BP291" s="4"/>
      <c r="BQ291" s="6"/>
      <c r="BR291" s="6"/>
      <c r="BS291" s="6"/>
      <c r="BT291" s="6"/>
      <c r="BU291" s="6"/>
      <c r="BV291" s="6"/>
    </row>
    <row r="292" spans="1:74" ht="20.100000000000001" customHeight="1">
      <c r="A292" s="109">
        <v>5</v>
      </c>
      <c r="B292" s="109"/>
      <c r="C292" s="125" t="s">
        <v>318</v>
      </c>
      <c r="D292" s="125"/>
      <c r="E292" s="125"/>
      <c r="F292" s="125"/>
      <c r="G292" s="125"/>
      <c r="H292" s="123" t="s">
        <v>521</v>
      </c>
      <c r="I292" s="124"/>
      <c r="J292" s="124"/>
      <c r="K292" s="124"/>
      <c r="L292" s="124"/>
      <c r="M292" s="124"/>
      <c r="N292" s="124"/>
      <c r="O292" s="131"/>
      <c r="P292" s="123" t="s">
        <v>427</v>
      </c>
      <c r="Q292" s="124"/>
      <c r="R292" s="124"/>
      <c r="S292" s="124"/>
      <c r="T292" s="124"/>
      <c r="U292" s="131"/>
      <c r="V292" s="109">
        <v>27</v>
      </c>
      <c r="W292" s="109"/>
      <c r="X292" s="109"/>
      <c r="Y292" s="109" t="s">
        <v>428</v>
      </c>
      <c r="Z292" s="109"/>
      <c r="AA292" s="125">
        <v>3000</v>
      </c>
      <c r="AB292" s="125"/>
      <c r="AC292" s="125"/>
      <c r="AD292" s="125"/>
      <c r="AE292" s="125">
        <f t="shared" si="78"/>
        <v>81000</v>
      </c>
      <c r="AF292" s="125"/>
      <c r="AG292" s="125"/>
      <c r="AH292" s="125"/>
      <c r="AI292" s="200" t="str">
        <f t="shared" si="79"/>
        <v>30A 5.5㎟供電迴路</v>
      </c>
      <c r="AJ292" s="200"/>
      <c r="AK292" s="200"/>
      <c r="AL292" s="200"/>
      <c r="AM292" s="200"/>
      <c r="AN292" s="200"/>
      <c r="AO292" s="200"/>
      <c r="AP292" s="200"/>
      <c r="AQ292" s="170">
        <f t="shared" si="80"/>
        <v>27</v>
      </c>
      <c r="AR292" s="170"/>
      <c r="AS292" s="170"/>
      <c r="AT292" s="170" t="str">
        <f t="shared" si="81"/>
        <v>迴</v>
      </c>
      <c r="AU292" s="170"/>
      <c r="AV292" s="200">
        <v>2600</v>
      </c>
      <c r="AW292" s="200"/>
      <c r="AX292" s="200"/>
      <c r="AY292" s="200"/>
      <c r="AZ292" s="200">
        <f t="shared" si="82"/>
        <v>70200</v>
      </c>
      <c r="BA292" s="200"/>
      <c r="BB292" s="200"/>
      <c r="BC292" s="200"/>
      <c r="BD292" s="314"/>
      <c r="BE292" s="315"/>
      <c r="BF292" s="315"/>
      <c r="BG292" s="316"/>
      <c r="BH292" s="209"/>
      <c r="BI292" s="210"/>
      <c r="BJ292" s="210"/>
      <c r="BK292" s="211"/>
      <c r="BL292" s="209">
        <v>0</v>
      </c>
      <c r="BM292" s="210"/>
      <c r="BN292" s="210"/>
      <c r="BO292" s="211"/>
      <c r="BP292" s="4"/>
      <c r="BQ292" s="6"/>
      <c r="BR292" s="6"/>
      <c r="BS292" s="6"/>
      <c r="BT292" s="6"/>
      <c r="BU292" s="6"/>
      <c r="BV292" s="6"/>
    </row>
    <row r="293" spans="1:74" ht="20.100000000000001" customHeight="1">
      <c r="A293" s="109">
        <v>6</v>
      </c>
      <c r="B293" s="109"/>
      <c r="C293" s="125" t="s">
        <v>318</v>
      </c>
      <c r="D293" s="125"/>
      <c r="E293" s="125"/>
      <c r="F293" s="125"/>
      <c r="G293" s="125"/>
      <c r="H293" s="123" t="s">
        <v>429</v>
      </c>
      <c r="I293" s="124"/>
      <c r="J293" s="124"/>
      <c r="K293" s="124"/>
      <c r="L293" s="124"/>
      <c r="M293" s="124"/>
      <c r="N293" s="124"/>
      <c r="O293" s="131"/>
      <c r="P293" s="123" t="s">
        <v>430</v>
      </c>
      <c r="Q293" s="124"/>
      <c r="R293" s="124"/>
      <c r="S293" s="124"/>
      <c r="T293" s="124"/>
      <c r="U293" s="131"/>
      <c r="V293" s="109">
        <v>126</v>
      </c>
      <c r="W293" s="109"/>
      <c r="X293" s="109"/>
      <c r="Y293" s="109" t="s">
        <v>380</v>
      </c>
      <c r="Z293" s="109"/>
      <c r="AA293" s="125">
        <v>1200</v>
      </c>
      <c r="AB293" s="125"/>
      <c r="AC293" s="125"/>
      <c r="AD293" s="125"/>
      <c r="AE293" s="125">
        <f t="shared" si="78"/>
        <v>151200</v>
      </c>
      <c r="AF293" s="125"/>
      <c r="AG293" s="125"/>
      <c r="AH293" s="125"/>
      <c r="AI293" s="200" t="str">
        <f t="shared" si="79"/>
        <v>插座電源配線</v>
      </c>
      <c r="AJ293" s="200"/>
      <c r="AK293" s="200"/>
      <c r="AL293" s="200"/>
      <c r="AM293" s="200"/>
      <c r="AN293" s="200"/>
      <c r="AO293" s="200"/>
      <c r="AP293" s="200"/>
      <c r="AQ293" s="170">
        <f t="shared" si="80"/>
        <v>126</v>
      </c>
      <c r="AR293" s="170"/>
      <c r="AS293" s="170"/>
      <c r="AT293" s="170" t="str">
        <f t="shared" si="81"/>
        <v>口</v>
      </c>
      <c r="AU293" s="170"/>
      <c r="AV293" s="200">
        <v>1000</v>
      </c>
      <c r="AW293" s="200"/>
      <c r="AX293" s="200"/>
      <c r="AY293" s="200"/>
      <c r="AZ293" s="200">
        <f t="shared" si="82"/>
        <v>126000</v>
      </c>
      <c r="BA293" s="200"/>
      <c r="BB293" s="200"/>
      <c r="BC293" s="200"/>
      <c r="BD293" s="314"/>
      <c r="BE293" s="315"/>
      <c r="BF293" s="315"/>
      <c r="BG293" s="316"/>
      <c r="BH293" s="209"/>
      <c r="BI293" s="210"/>
      <c r="BJ293" s="210"/>
      <c r="BK293" s="211"/>
      <c r="BL293" s="209">
        <v>0</v>
      </c>
      <c r="BM293" s="210"/>
      <c r="BN293" s="210"/>
      <c r="BO293" s="211"/>
      <c r="BP293" s="4"/>
      <c r="BQ293" s="6"/>
      <c r="BR293" s="6"/>
      <c r="BS293" s="6"/>
      <c r="BT293" s="6"/>
      <c r="BU293" s="6"/>
      <c r="BV293" s="6"/>
    </row>
    <row r="294" spans="1:74" ht="20.100000000000001" customHeight="1">
      <c r="A294" s="109">
        <v>7</v>
      </c>
      <c r="B294" s="109"/>
      <c r="C294" s="125" t="s">
        <v>318</v>
      </c>
      <c r="D294" s="125"/>
      <c r="E294" s="125"/>
      <c r="F294" s="125"/>
      <c r="G294" s="125"/>
      <c r="H294" s="123" t="s">
        <v>2108</v>
      </c>
      <c r="I294" s="124"/>
      <c r="J294" s="124"/>
      <c r="K294" s="124"/>
      <c r="L294" s="124"/>
      <c r="M294" s="124"/>
      <c r="N294" s="124"/>
      <c r="O294" s="131"/>
      <c r="P294" s="123"/>
      <c r="Q294" s="124"/>
      <c r="R294" s="124"/>
      <c r="S294" s="124"/>
      <c r="T294" s="124"/>
      <c r="U294" s="131"/>
      <c r="V294" s="109">
        <v>126</v>
      </c>
      <c r="W294" s="109"/>
      <c r="X294" s="109"/>
      <c r="Y294" s="109" t="s">
        <v>395</v>
      </c>
      <c r="Z294" s="109"/>
      <c r="AA294" s="125">
        <v>200</v>
      </c>
      <c r="AB294" s="125"/>
      <c r="AC294" s="125"/>
      <c r="AD294" s="125"/>
      <c r="AE294" s="125">
        <f t="shared" si="78"/>
        <v>25200</v>
      </c>
      <c r="AF294" s="125"/>
      <c r="AG294" s="125"/>
      <c r="AH294" s="125"/>
      <c r="AI294" s="200" t="str">
        <f t="shared" si="79"/>
        <v>單/雙聯插座面板</v>
      </c>
      <c r="AJ294" s="200"/>
      <c r="AK294" s="200"/>
      <c r="AL294" s="200"/>
      <c r="AM294" s="200"/>
      <c r="AN294" s="200"/>
      <c r="AO294" s="200"/>
      <c r="AP294" s="200"/>
      <c r="AQ294" s="170">
        <f t="shared" si="80"/>
        <v>126</v>
      </c>
      <c r="AR294" s="170"/>
      <c r="AS294" s="170"/>
      <c r="AT294" s="170" t="str">
        <f t="shared" si="81"/>
        <v>只</v>
      </c>
      <c r="AU294" s="170"/>
      <c r="AV294" s="200">
        <v>120</v>
      </c>
      <c r="AW294" s="200"/>
      <c r="AX294" s="200"/>
      <c r="AY294" s="200"/>
      <c r="AZ294" s="200">
        <f t="shared" si="82"/>
        <v>15120</v>
      </c>
      <c r="BA294" s="200"/>
      <c r="BB294" s="200"/>
      <c r="BC294" s="200"/>
      <c r="BD294" s="314"/>
      <c r="BE294" s="315"/>
      <c r="BF294" s="315"/>
      <c r="BG294" s="316"/>
      <c r="BH294" s="209" t="s">
        <v>431</v>
      </c>
      <c r="BI294" s="210"/>
      <c r="BJ294" s="210"/>
      <c r="BK294" s="211"/>
      <c r="BL294" s="356">
        <f>AZ294</f>
        <v>15120</v>
      </c>
      <c r="BM294" s="210"/>
      <c r="BN294" s="210"/>
      <c r="BO294" s="211"/>
      <c r="BP294" s="4"/>
      <c r="BQ294" s="6"/>
      <c r="BR294" s="6"/>
      <c r="BS294" s="6"/>
      <c r="BT294" s="6"/>
      <c r="BU294" s="6"/>
      <c r="BV294" s="6"/>
    </row>
    <row r="295" spans="1:74" ht="20.100000000000001" customHeight="1">
      <c r="A295" s="109">
        <v>8</v>
      </c>
      <c r="B295" s="109"/>
      <c r="C295" s="125" t="s">
        <v>318</v>
      </c>
      <c r="D295" s="125"/>
      <c r="E295" s="125"/>
      <c r="F295" s="125"/>
      <c r="G295" s="125"/>
      <c r="H295" s="123" t="s">
        <v>433</v>
      </c>
      <c r="I295" s="124"/>
      <c r="J295" s="124"/>
      <c r="K295" s="124"/>
      <c r="L295" s="124"/>
      <c r="M295" s="124"/>
      <c r="N295" s="124"/>
      <c r="O295" s="131"/>
      <c r="P295" s="123" t="s">
        <v>430</v>
      </c>
      <c r="Q295" s="124"/>
      <c r="R295" s="124"/>
      <c r="S295" s="124"/>
      <c r="T295" s="124"/>
      <c r="U295" s="131"/>
      <c r="V295" s="109">
        <v>29</v>
      </c>
      <c r="W295" s="109"/>
      <c r="X295" s="109"/>
      <c r="Y295" s="109" t="s">
        <v>380</v>
      </c>
      <c r="Z295" s="109"/>
      <c r="AA295" s="125">
        <v>1200</v>
      </c>
      <c r="AB295" s="125"/>
      <c r="AC295" s="125"/>
      <c r="AD295" s="125"/>
      <c r="AE295" s="125">
        <f t="shared" si="78"/>
        <v>34800</v>
      </c>
      <c r="AF295" s="125"/>
      <c r="AG295" s="125"/>
      <c r="AH295" s="125"/>
      <c r="AI295" s="200" t="str">
        <f t="shared" si="79"/>
        <v>燈具單切電源配線</v>
      </c>
      <c r="AJ295" s="200"/>
      <c r="AK295" s="200"/>
      <c r="AL295" s="200"/>
      <c r="AM295" s="200"/>
      <c r="AN295" s="200"/>
      <c r="AO295" s="200"/>
      <c r="AP295" s="200"/>
      <c r="AQ295" s="170">
        <f t="shared" si="80"/>
        <v>29</v>
      </c>
      <c r="AR295" s="170"/>
      <c r="AS295" s="170"/>
      <c r="AT295" s="170" t="str">
        <f t="shared" si="81"/>
        <v>口</v>
      </c>
      <c r="AU295" s="170"/>
      <c r="AV295" s="200">
        <v>1000</v>
      </c>
      <c r="AW295" s="200"/>
      <c r="AX295" s="200"/>
      <c r="AY295" s="200"/>
      <c r="AZ295" s="200">
        <f t="shared" si="82"/>
        <v>29000</v>
      </c>
      <c r="BA295" s="200"/>
      <c r="BB295" s="200"/>
      <c r="BC295" s="200"/>
      <c r="BD295" s="314"/>
      <c r="BE295" s="315"/>
      <c r="BF295" s="315"/>
      <c r="BG295" s="316"/>
      <c r="BH295" s="209"/>
      <c r="BI295" s="210"/>
      <c r="BJ295" s="210"/>
      <c r="BK295" s="211"/>
      <c r="BL295" s="209">
        <v>0</v>
      </c>
      <c r="BM295" s="210"/>
      <c r="BN295" s="210"/>
      <c r="BO295" s="211"/>
      <c r="BP295" s="4"/>
      <c r="BQ295" s="6"/>
      <c r="BR295" s="6"/>
      <c r="BS295" s="6"/>
      <c r="BT295" s="6"/>
      <c r="BU295" s="6"/>
      <c r="BV295" s="6"/>
    </row>
    <row r="296" spans="1:74" ht="20.100000000000001" customHeight="1">
      <c r="A296" s="109">
        <v>9</v>
      </c>
      <c r="B296" s="109"/>
      <c r="C296" s="125" t="s">
        <v>318</v>
      </c>
      <c r="D296" s="125"/>
      <c r="E296" s="125"/>
      <c r="F296" s="125"/>
      <c r="G296" s="125"/>
      <c r="H296" s="123" t="s">
        <v>434</v>
      </c>
      <c r="I296" s="124"/>
      <c r="J296" s="124"/>
      <c r="K296" s="124"/>
      <c r="L296" s="124"/>
      <c r="M296" s="124"/>
      <c r="N296" s="124"/>
      <c r="O296" s="131"/>
      <c r="P296" s="123" t="s">
        <v>430</v>
      </c>
      <c r="Q296" s="124"/>
      <c r="R296" s="124"/>
      <c r="S296" s="124"/>
      <c r="T296" s="124"/>
      <c r="U296" s="131"/>
      <c r="V296" s="109">
        <v>32</v>
      </c>
      <c r="W296" s="109"/>
      <c r="X296" s="109"/>
      <c r="Y296" s="109" t="s">
        <v>380</v>
      </c>
      <c r="Z296" s="109"/>
      <c r="AA296" s="125">
        <v>1700</v>
      </c>
      <c r="AB296" s="125"/>
      <c r="AC296" s="125"/>
      <c r="AD296" s="125"/>
      <c r="AE296" s="125">
        <f t="shared" si="78"/>
        <v>54400</v>
      </c>
      <c r="AF296" s="125"/>
      <c r="AG296" s="125"/>
      <c r="AH296" s="125"/>
      <c r="AI296" s="200" t="str">
        <f t="shared" si="79"/>
        <v>燈具雙切電源配線</v>
      </c>
      <c r="AJ296" s="200"/>
      <c r="AK296" s="200"/>
      <c r="AL296" s="200"/>
      <c r="AM296" s="200"/>
      <c r="AN296" s="200"/>
      <c r="AO296" s="200"/>
      <c r="AP296" s="200"/>
      <c r="AQ296" s="170">
        <f t="shared" si="80"/>
        <v>32</v>
      </c>
      <c r="AR296" s="170"/>
      <c r="AS296" s="170"/>
      <c r="AT296" s="170" t="str">
        <f t="shared" si="81"/>
        <v>口</v>
      </c>
      <c r="AU296" s="170"/>
      <c r="AV296" s="200">
        <v>1400</v>
      </c>
      <c r="AW296" s="200"/>
      <c r="AX296" s="200"/>
      <c r="AY296" s="200"/>
      <c r="AZ296" s="200">
        <f t="shared" si="82"/>
        <v>44800</v>
      </c>
      <c r="BA296" s="200"/>
      <c r="BB296" s="200"/>
      <c r="BC296" s="200"/>
      <c r="BD296" s="314"/>
      <c r="BE296" s="315"/>
      <c r="BF296" s="315"/>
      <c r="BG296" s="316"/>
      <c r="BH296" s="209"/>
      <c r="BI296" s="210"/>
      <c r="BJ296" s="210"/>
      <c r="BK296" s="211"/>
      <c r="BL296" s="209">
        <v>0</v>
      </c>
      <c r="BM296" s="210"/>
      <c r="BN296" s="210"/>
      <c r="BO296" s="211"/>
      <c r="BP296" s="4"/>
      <c r="BQ296" s="6"/>
      <c r="BR296" s="6"/>
      <c r="BS296" s="6"/>
      <c r="BT296" s="6"/>
      <c r="BU296" s="6"/>
      <c r="BV296" s="6"/>
    </row>
    <row r="297" spans="1:74" ht="20.100000000000001" customHeight="1">
      <c r="A297" s="109">
        <v>10</v>
      </c>
      <c r="B297" s="109"/>
      <c r="C297" s="125" t="s">
        <v>318</v>
      </c>
      <c r="D297" s="125"/>
      <c r="E297" s="125"/>
      <c r="F297" s="125"/>
      <c r="G297" s="125"/>
      <c r="H297" s="123" t="s">
        <v>435</v>
      </c>
      <c r="I297" s="124"/>
      <c r="J297" s="124"/>
      <c r="K297" s="124"/>
      <c r="L297" s="124"/>
      <c r="M297" s="124"/>
      <c r="N297" s="124"/>
      <c r="O297" s="131"/>
      <c r="P297" s="123" t="s">
        <v>430</v>
      </c>
      <c r="Q297" s="124"/>
      <c r="R297" s="124"/>
      <c r="S297" s="124"/>
      <c r="T297" s="124"/>
      <c r="U297" s="131"/>
      <c r="V297" s="109">
        <v>0</v>
      </c>
      <c r="W297" s="109"/>
      <c r="X297" s="109"/>
      <c r="Y297" s="109" t="s">
        <v>380</v>
      </c>
      <c r="Z297" s="109"/>
      <c r="AA297" s="125">
        <v>2200</v>
      </c>
      <c r="AB297" s="125"/>
      <c r="AC297" s="125"/>
      <c r="AD297" s="125"/>
      <c r="AE297" s="125">
        <f t="shared" si="78"/>
        <v>0</v>
      </c>
      <c r="AF297" s="125"/>
      <c r="AG297" s="125"/>
      <c r="AH297" s="125"/>
      <c r="AI297" s="200" t="str">
        <f t="shared" si="79"/>
        <v>燈具三切電源配線</v>
      </c>
      <c r="AJ297" s="200"/>
      <c r="AK297" s="200"/>
      <c r="AL297" s="200"/>
      <c r="AM297" s="200"/>
      <c r="AN297" s="200"/>
      <c r="AO297" s="200"/>
      <c r="AP297" s="200"/>
      <c r="AQ297" s="170">
        <f t="shared" si="80"/>
        <v>0</v>
      </c>
      <c r="AR297" s="170"/>
      <c r="AS297" s="170"/>
      <c r="AT297" s="170" t="str">
        <f t="shared" si="81"/>
        <v>口</v>
      </c>
      <c r="AU297" s="170"/>
      <c r="AV297" s="200">
        <v>1800</v>
      </c>
      <c r="AW297" s="200"/>
      <c r="AX297" s="200"/>
      <c r="AY297" s="200"/>
      <c r="AZ297" s="200">
        <f t="shared" si="82"/>
        <v>0</v>
      </c>
      <c r="BA297" s="200"/>
      <c r="BB297" s="200"/>
      <c r="BC297" s="200"/>
      <c r="BD297" s="314"/>
      <c r="BE297" s="315"/>
      <c r="BF297" s="315"/>
      <c r="BG297" s="316"/>
      <c r="BH297" s="209"/>
      <c r="BI297" s="210"/>
      <c r="BJ297" s="210"/>
      <c r="BK297" s="211"/>
      <c r="BL297" s="209">
        <v>0</v>
      </c>
      <c r="BM297" s="210"/>
      <c r="BN297" s="210"/>
      <c r="BO297" s="211"/>
      <c r="BP297" s="4"/>
      <c r="BQ297" s="6"/>
      <c r="BR297" s="6"/>
      <c r="BS297" s="6"/>
      <c r="BT297" s="6"/>
      <c r="BU297" s="6"/>
      <c r="BV297" s="6"/>
    </row>
    <row r="298" spans="1:74" ht="20.100000000000001" customHeight="1">
      <c r="A298" s="109">
        <v>11</v>
      </c>
      <c r="B298" s="109"/>
      <c r="C298" s="125" t="s">
        <v>281</v>
      </c>
      <c r="D298" s="125"/>
      <c r="E298" s="125"/>
      <c r="F298" s="125"/>
      <c r="G298" s="125"/>
      <c r="H298" s="123" t="s">
        <v>436</v>
      </c>
      <c r="I298" s="124"/>
      <c r="J298" s="124"/>
      <c r="K298" s="124"/>
      <c r="L298" s="124"/>
      <c r="M298" s="124"/>
      <c r="N298" s="124"/>
      <c r="O298" s="131"/>
      <c r="P298" s="123"/>
      <c r="Q298" s="124"/>
      <c r="R298" s="124"/>
      <c r="S298" s="124"/>
      <c r="T298" s="124"/>
      <c r="U298" s="131"/>
      <c r="V298" s="109">
        <v>0</v>
      </c>
      <c r="W298" s="109"/>
      <c r="X298" s="109"/>
      <c r="Y298" s="109" t="s">
        <v>395</v>
      </c>
      <c r="Z298" s="109"/>
      <c r="AA298" s="125">
        <v>650</v>
      </c>
      <c r="AB298" s="125"/>
      <c r="AC298" s="125"/>
      <c r="AD298" s="125"/>
      <c r="AE298" s="125">
        <f t="shared" si="78"/>
        <v>0</v>
      </c>
      <c r="AF298" s="125"/>
      <c r="AG298" s="125"/>
      <c r="AH298" s="125"/>
      <c r="AI298" s="200" t="str">
        <f t="shared" si="79"/>
        <v>感應式燈具開關</v>
      </c>
      <c r="AJ298" s="200"/>
      <c r="AK298" s="200"/>
      <c r="AL298" s="200"/>
      <c r="AM298" s="200"/>
      <c r="AN298" s="200"/>
      <c r="AO298" s="200"/>
      <c r="AP298" s="200"/>
      <c r="AQ298" s="170">
        <f t="shared" si="80"/>
        <v>0</v>
      </c>
      <c r="AR298" s="170"/>
      <c r="AS298" s="170"/>
      <c r="AT298" s="170" t="str">
        <f t="shared" si="81"/>
        <v>只</v>
      </c>
      <c r="AU298" s="170"/>
      <c r="AV298" s="200">
        <v>420</v>
      </c>
      <c r="AW298" s="200"/>
      <c r="AX298" s="200"/>
      <c r="AY298" s="200"/>
      <c r="AZ298" s="200">
        <f t="shared" si="82"/>
        <v>0</v>
      </c>
      <c r="BA298" s="200"/>
      <c r="BB298" s="200"/>
      <c r="BC298" s="200"/>
      <c r="BD298" s="314"/>
      <c r="BE298" s="315"/>
      <c r="BF298" s="315"/>
      <c r="BG298" s="316"/>
      <c r="BH298" s="209"/>
      <c r="BI298" s="210"/>
      <c r="BJ298" s="210"/>
      <c r="BK298" s="211"/>
      <c r="BL298" s="209">
        <v>0</v>
      </c>
      <c r="BM298" s="210"/>
      <c r="BN298" s="210"/>
      <c r="BO298" s="211"/>
      <c r="BP298" s="4"/>
      <c r="BQ298" s="6"/>
      <c r="BR298" s="6"/>
      <c r="BS298" s="6"/>
      <c r="BT298" s="6"/>
      <c r="BU298" s="6"/>
      <c r="BV298" s="6"/>
    </row>
    <row r="299" spans="1:74" ht="20.100000000000001" customHeight="1">
      <c r="A299" s="109">
        <v>12</v>
      </c>
      <c r="B299" s="109"/>
      <c r="C299" s="125" t="s">
        <v>318</v>
      </c>
      <c r="D299" s="125"/>
      <c r="E299" s="125"/>
      <c r="F299" s="125"/>
      <c r="G299" s="125"/>
      <c r="H299" s="123" t="s">
        <v>437</v>
      </c>
      <c r="I299" s="124"/>
      <c r="J299" s="124"/>
      <c r="K299" s="124"/>
      <c r="L299" s="124"/>
      <c r="M299" s="124"/>
      <c r="N299" s="124"/>
      <c r="O299" s="131"/>
      <c r="P299" s="123" t="s">
        <v>438</v>
      </c>
      <c r="Q299" s="124"/>
      <c r="R299" s="124"/>
      <c r="S299" s="124"/>
      <c r="T299" s="124"/>
      <c r="U299" s="131"/>
      <c r="V299" s="109">
        <f>SUM(V295:X297)</f>
        <v>61</v>
      </c>
      <c r="W299" s="109"/>
      <c r="X299" s="109"/>
      <c r="Y299" s="109" t="s">
        <v>395</v>
      </c>
      <c r="Z299" s="109"/>
      <c r="AA299" s="125">
        <v>220</v>
      </c>
      <c r="AB299" s="125"/>
      <c r="AC299" s="125"/>
      <c r="AD299" s="125"/>
      <c r="AE299" s="125">
        <f t="shared" si="78"/>
        <v>13420</v>
      </c>
      <c r="AF299" s="125"/>
      <c r="AG299" s="125"/>
      <c r="AH299" s="125"/>
      <c r="AI299" s="200" t="str">
        <f t="shared" si="79"/>
        <v>燈具開關面板</v>
      </c>
      <c r="AJ299" s="200"/>
      <c r="AK299" s="200"/>
      <c r="AL299" s="200"/>
      <c r="AM299" s="200"/>
      <c r="AN299" s="200"/>
      <c r="AO299" s="200"/>
      <c r="AP299" s="200"/>
      <c r="AQ299" s="170">
        <f t="shared" si="80"/>
        <v>61</v>
      </c>
      <c r="AR299" s="170"/>
      <c r="AS299" s="170"/>
      <c r="AT299" s="170" t="str">
        <f t="shared" si="81"/>
        <v>只</v>
      </c>
      <c r="AU299" s="170"/>
      <c r="AV299" s="200">
        <v>200</v>
      </c>
      <c r="AW299" s="200"/>
      <c r="AX299" s="200"/>
      <c r="AY299" s="200"/>
      <c r="AZ299" s="200">
        <f t="shared" si="82"/>
        <v>12200</v>
      </c>
      <c r="BA299" s="200"/>
      <c r="BB299" s="200"/>
      <c r="BC299" s="200"/>
      <c r="BD299" s="314"/>
      <c r="BE299" s="315"/>
      <c r="BF299" s="315"/>
      <c r="BG299" s="316"/>
      <c r="BH299" s="209"/>
      <c r="BI299" s="210"/>
      <c r="BJ299" s="210"/>
      <c r="BK299" s="211"/>
      <c r="BL299" s="209">
        <v>0</v>
      </c>
      <c r="BM299" s="210"/>
      <c r="BN299" s="210"/>
      <c r="BO299" s="211"/>
      <c r="BP299" s="4"/>
      <c r="BQ299" s="6"/>
      <c r="BR299" s="6"/>
      <c r="BS299" s="6"/>
      <c r="BT299" s="6"/>
      <c r="BU299" s="6"/>
      <c r="BV299" s="6"/>
    </row>
    <row r="300" spans="1:74" ht="20.100000000000001" customHeight="1">
      <c r="A300" s="109">
        <v>13</v>
      </c>
      <c r="B300" s="109"/>
      <c r="C300" s="125" t="s">
        <v>318</v>
      </c>
      <c r="D300" s="125"/>
      <c r="E300" s="125"/>
      <c r="F300" s="125"/>
      <c r="G300" s="125"/>
      <c r="H300" s="123" t="s">
        <v>2105</v>
      </c>
      <c r="I300" s="124"/>
      <c r="J300" s="124"/>
      <c r="K300" s="124"/>
      <c r="L300" s="124"/>
      <c r="M300" s="124"/>
      <c r="N300" s="124"/>
      <c r="O300" s="131"/>
      <c r="P300" s="123" t="s">
        <v>438</v>
      </c>
      <c r="Q300" s="124"/>
      <c r="R300" s="124"/>
      <c r="S300" s="124"/>
      <c r="T300" s="124"/>
      <c r="U300" s="131"/>
      <c r="V300" s="109">
        <v>5</v>
      </c>
      <c r="W300" s="109"/>
      <c r="X300" s="109"/>
      <c r="Y300" s="109" t="s">
        <v>395</v>
      </c>
      <c r="Z300" s="109"/>
      <c r="AA300" s="125">
        <v>1500</v>
      </c>
      <c r="AB300" s="125"/>
      <c r="AC300" s="125"/>
      <c r="AD300" s="125"/>
      <c r="AE300" s="125">
        <f t="shared" ref="AE300" si="83">V300*AA300</f>
        <v>7500</v>
      </c>
      <c r="AF300" s="125"/>
      <c r="AG300" s="125"/>
      <c r="AH300" s="125"/>
      <c r="AI300" s="200" t="str">
        <f t="shared" ref="AI300" si="84">H300</f>
        <v>定時開關面板</v>
      </c>
      <c r="AJ300" s="200"/>
      <c r="AK300" s="200"/>
      <c r="AL300" s="200"/>
      <c r="AM300" s="200"/>
      <c r="AN300" s="200"/>
      <c r="AO300" s="200"/>
      <c r="AP300" s="200"/>
      <c r="AQ300" s="170">
        <f t="shared" ref="AQ300" si="85">V300</f>
        <v>5</v>
      </c>
      <c r="AR300" s="170"/>
      <c r="AS300" s="170"/>
      <c r="AT300" s="170" t="str">
        <f t="shared" ref="AT300" si="86">Y300</f>
        <v>只</v>
      </c>
      <c r="AU300" s="170"/>
      <c r="AV300" s="200">
        <v>1300</v>
      </c>
      <c r="AW300" s="200"/>
      <c r="AX300" s="200"/>
      <c r="AY300" s="200"/>
      <c r="AZ300" s="200">
        <f t="shared" ref="AZ300" si="87">AQ300*AV300</f>
        <v>6500</v>
      </c>
      <c r="BA300" s="200"/>
      <c r="BB300" s="200"/>
      <c r="BC300" s="200"/>
      <c r="BD300" s="314"/>
      <c r="BE300" s="315"/>
      <c r="BF300" s="315"/>
      <c r="BG300" s="316"/>
      <c r="BH300" s="209"/>
      <c r="BI300" s="210"/>
      <c r="BJ300" s="210"/>
      <c r="BK300" s="211"/>
      <c r="BL300" s="209">
        <v>0</v>
      </c>
      <c r="BM300" s="210"/>
      <c r="BN300" s="210"/>
      <c r="BO300" s="211"/>
      <c r="BP300" s="4"/>
      <c r="BQ300" s="6"/>
      <c r="BR300" s="6"/>
      <c r="BS300" s="6"/>
      <c r="BT300" s="6"/>
      <c r="BU300" s="6"/>
      <c r="BV300" s="6"/>
    </row>
    <row r="301" spans="1:74" ht="20.100000000000001" customHeight="1">
      <c r="A301" s="109">
        <v>14</v>
      </c>
      <c r="B301" s="109"/>
      <c r="C301" s="125" t="s">
        <v>318</v>
      </c>
      <c r="D301" s="125"/>
      <c r="E301" s="125"/>
      <c r="F301" s="125"/>
      <c r="G301" s="125"/>
      <c r="H301" s="123" t="s">
        <v>439</v>
      </c>
      <c r="I301" s="124"/>
      <c r="J301" s="124"/>
      <c r="K301" s="124"/>
      <c r="L301" s="124"/>
      <c r="M301" s="124"/>
      <c r="N301" s="124"/>
      <c r="O301" s="131"/>
      <c r="P301" s="123" t="s">
        <v>430</v>
      </c>
      <c r="Q301" s="124"/>
      <c r="R301" s="124"/>
      <c r="S301" s="124"/>
      <c r="T301" s="124"/>
      <c r="U301" s="131"/>
      <c r="V301" s="109">
        <f>V381+106</f>
        <v>188</v>
      </c>
      <c r="W301" s="109"/>
      <c r="X301" s="109"/>
      <c r="Y301" s="109" t="s">
        <v>380</v>
      </c>
      <c r="Z301" s="109"/>
      <c r="AA301" s="125">
        <v>800</v>
      </c>
      <c r="AB301" s="125"/>
      <c r="AC301" s="125"/>
      <c r="AD301" s="125"/>
      <c r="AE301" s="125">
        <f t="shared" si="78"/>
        <v>150400</v>
      </c>
      <c r="AF301" s="125"/>
      <c r="AG301" s="125"/>
      <c r="AH301" s="125"/>
      <c r="AI301" s="200" t="str">
        <f t="shared" si="79"/>
        <v>燈具出口配線</v>
      </c>
      <c r="AJ301" s="200"/>
      <c r="AK301" s="200"/>
      <c r="AL301" s="200"/>
      <c r="AM301" s="200"/>
      <c r="AN301" s="200"/>
      <c r="AO301" s="200"/>
      <c r="AP301" s="200"/>
      <c r="AQ301" s="170">
        <f t="shared" si="80"/>
        <v>188</v>
      </c>
      <c r="AR301" s="170"/>
      <c r="AS301" s="170"/>
      <c r="AT301" s="170" t="str">
        <f t="shared" si="81"/>
        <v>口</v>
      </c>
      <c r="AU301" s="170"/>
      <c r="AV301" s="200">
        <v>600</v>
      </c>
      <c r="AW301" s="200"/>
      <c r="AX301" s="200"/>
      <c r="AY301" s="200"/>
      <c r="AZ301" s="200">
        <f t="shared" si="82"/>
        <v>112800</v>
      </c>
      <c r="BA301" s="200"/>
      <c r="BB301" s="200"/>
      <c r="BC301" s="200"/>
      <c r="BD301" s="314"/>
      <c r="BE301" s="315"/>
      <c r="BF301" s="315"/>
      <c r="BG301" s="316"/>
      <c r="BH301" s="209"/>
      <c r="BI301" s="210"/>
      <c r="BJ301" s="210"/>
      <c r="BK301" s="211"/>
      <c r="BL301" s="209">
        <v>0</v>
      </c>
      <c r="BM301" s="210"/>
      <c r="BN301" s="210"/>
      <c r="BO301" s="211"/>
      <c r="BP301" s="4"/>
      <c r="BQ301" s="6"/>
      <c r="BR301" s="6"/>
      <c r="BS301" s="6"/>
      <c r="BT301" s="6"/>
      <c r="BU301" s="6"/>
      <c r="BV301" s="6"/>
    </row>
    <row r="302" spans="1:74" ht="20.100000000000001" customHeight="1">
      <c r="A302" s="109">
        <v>15</v>
      </c>
      <c r="B302" s="109"/>
      <c r="C302" s="125" t="s">
        <v>318</v>
      </c>
      <c r="D302" s="125"/>
      <c r="E302" s="125"/>
      <c r="F302" s="125"/>
      <c r="G302" s="125"/>
      <c r="H302" s="125" t="s">
        <v>440</v>
      </c>
      <c r="I302" s="125"/>
      <c r="J302" s="125"/>
      <c r="K302" s="125"/>
      <c r="L302" s="125"/>
      <c r="M302" s="125"/>
      <c r="N302" s="125"/>
      <c r="O302" s="125"/>
      <c r="P302" s="123" t="s">
        <v>430</v>
      </c>
      <c r="Q302" s="124"/>
      <c r="R302" s="124"/>
      <c r="S302" s="124"/>
      <c r="T302" s="124"/>
      <c r="U302" s="131"/>
      <c r="V302" s="109">
        <v>1</v>
      </c>
      <c r="W302" s="109"/>
      <c r="X302" s="109"/>
      <c r="Y302" s="109" t="s">
        <v>315</v>
      </c>
      <c r="Z302" s="109"/>
      <c r="AA302" s="125">
        <v>4800</v>
      </c>
      <c r="AB302" s="125"/>
      <c r="AC302" s="125"/>
      <c r="AD302" s="125"/>
      <c r="AE302" s="125">
        <f t="shared" si="78"/>
        <v>4800</v>
      </c>
      <c r="AF302" s="125"/>
      <c r="AG302" s="125"/>
      <c r="AH302" s="125"/>
      <c r="AI302" s="200" t="str">
        <f t="shared" si="79"/>
        <v>電話幹線拉設</v>
      </c>
      <c r="AJ302" s="200"/>
      <c r="AK302" s="200"/>
      <c r="AL302" s="200"/>
      <c r="AM302" s="200"/>
      <c r="AN302" s="200"/>
      <c r="AO302" s="200"/>
      <c r="AP302" s="200"/>
      <c r="AQ302" s="170">
        <f t="shared" si="80"/>
        <v>1</v>
      </c>
      <c r="AR302" s="170"/>
      <c r="AS302" s="170"/>
      <c r="AT302" s="170" t="str">
        <f t="shared" si="81"/>
        <v>式</v>
      </c>
      <c r="AU302" s="170"/>
      <c r="AV302" s="200">
        <v>4000</v>
      </c>
      <c r="AW302" s="200"/>
      <c r="AX302" s="200"/>
      <c r="AY302" s="200"/>
      <c r="AZ302" s="200">
        <f t="shared" si="82"/>
        <v>4000</v>
      </c>
      <c r="BA302" s="200"/>
      <c r="BB302" s="200"/>
      <c r="BC302" s="200"/>
      <c r="BD302" s="311"/>
      <c r="BE302" s="311"/>
      <c r="BF302" s="311"/>
      <c r="BG302" s="311"/>
      <c r="BH302" s="200"/>
      <c r="BI302" s="200"/>
      <c r="BJ302" s="200"/>
      <c r="BK302" s="200"/>
      <c r="BL302" s="200">
        <v>0</v>
      </c>
      <c r="BM302" s="200"/>
      <c r="BN302" s="200"/>
      <c r="BO302" s="200"/>
      <c r="BP302" s="4"/>
      <c r="BQ302" s="6"/>
      <c r="BR302" s="6"/>
      <c r="BS302" s="6"/>
      <c r="BT302" s="6"/>
      <c r="BU302" s="6"/>
      <c r="BV302" s="6"/>
    </row>
    <row r="303" spans="1:74" ht="20.100000000000001" customHeight="1">
      <c r="A303" s="109">
        <v>16</v>
      </c>
      <c r="B303" s="109"/>
      <c r="C303" s="125" t="s">
        <v>318</v>
      </c>
      <c r="D303" s="125"/>
      <c r="E303" s="125"/>
      <c r="F303" s="125"/>
      <c r="G303" s="125"/>
      <c r="H303" s="125" t="s">
        <v>441</v>
      </c>
      <c r="I303" s="125"/>
      <c r="J303" s="125"/>
      <c r="K303" s="125"/>
      <c r="L303" s="125"/>
      <c r="M303" s="125"/>
      <c r="N303" s="125"/>
      <c r="O303" s="125"/>
      <c r="P303" s="123" t="s">
        <v>430</v>
      </c>
      <c r="Q303" s="124"/>
      <c r="R303" s="124"/>
      <c r="S303" s="124"/>
      <c r="T303" s="124"/>
      <c r="U303" s="131"/>
      <c r="V303" s="109">
        <v>1</v>
      </c>
      <c r="W303" s="109"/>
      <c r="X303" s="109"/>
      <c r="Y303" s="109" t="s">
        <v>315</v>
      </c>
      <c r="Z303" s="109"/>
      <c r="AA303" s="125">
        <v>4800</v>
      </c>
      <c r="AB303" s="125"/>
      <c r="AC303" s="125"/>
      <c r="AD303" s="125"/>
      <c r="AE303" s="125">
        <f t="shared" si="78"/>
        <v>4800</v>
      </c>
      <c r="AF303" s="125"/>
      <c r="AG303" s="125"/>
      <c r="AH303" s="125"/>
      <c r="AI303" s="200" t="str">
        <f t="shared" si="79"/>
        <v>Cable(電視)幹線拉設</v>
      </c>
      <c r="AJ303" s="200"/>
      <c r="AK303" s="200"/>
      <c r="AL303" s="200"/>
      <c r="AM303" s="200"/>
      <c r="AN303" s="200"/>
      <c r="AO303" s="200"/>
      <c r="AP303" s="200"/>
      <c r="AQ303" s="170">
        <f t="shared" si="80"/>
        <v>1</v>
      </c>
      <c r="AR303" s="170"/>
      <c r="AS303" s="170"/>
      <c r="AT303" s="170" t="str">
        <f t="shared" si="81"/>
        <v>式</v>
      </c>
      <c r="AU303" s="170"/>
      <c r="AV303" s="200">
        <v>4000</v>
      </c>
      <c r="AW303" s="200"/>
      <c r="AX303" s="200"/>
      <c r="AY303" s="200"/>
      <c r="AZ303" s="200">
        <f t="shared" si="82"/>
        <v>4000</v>
      </c>
      <c r="BA303" s="200"/>
      <c r="BB303" s="200"/>
      <c r="BC303" s="200"/>
      <c r="BD303" s="311"/>
      <c r="BE303" s="311"/>
      <c r="BF303" s="311"/>
      <c r="BG303" s="311"/>
      <c r="BH303" s="200"/>
      <c r="BI303" s="200"/>
      <c r="BJ303" s="200"/>
      <c r="BK303" s="200"/>
      <c r="BL303" s="200">
        <v>0</v>
      </c>
      <c r="BM303" s="200"/>
      <c r="BN303" s="200"/>
      <c r="BO303" s="200"/>
      <c r="BP303" s="4"/>
      <c r="BQ303" s="6"/>
      <c r="BR303" s="6"/>
      <c r="BS303" s="6"/>
      <c r="BT303" s="6"/>
      <c r="BU303" s="6"/>
      <c r="BV303" s="6"/>
    </row>
    <row r="304" spans="1:74" ht="20.100000000000001" customHeight="1">
      <c r="A304" s="109">
        <v>17</v>
      </c>
      <c r="B304" s="109"/>
      <c r="C304" s="125" t="s">
        <v>318</v>
      </c>
      <c r="D304" s="125"/>
      <c r="E304" s="125"/>
      <c r="F304" s="125"/>
      <c r="G304" s="125"/>
      <c r="H304" s="125" t="s">
        <v>444</v>
      </c>
      <c r="I304" s="125"/>
      <c r="J304" s="125"/>
      <c r="K304" s="125"/>
      <c r="L304" s="125"/>
      <c r="M304" s="125"/>
      <c r="N304" s="125"/>
      <c r="O304" s="125"/>
      <c r="P304" s="123" t="s">
        <v>430</v>
      </c>
      <c r="Q304" s="124"/>
      <c r="R304" s="124"/>
      <c r="S304" s="124"/>
      <c r="T304" s="124"/>
      <c r="U304" s="131"/>
      <c r="V304" s="109">
        <v>1</v>
      </c>
      <c r="W304" s="109"/>
      <c r="X304" s="109"/>
      <c r="Y304" s="109" t="s">
        <v>380</v>
      </c>
      <c r="Z304" s="109"/>
      <c r="AA304" s="125">
        <v>2200</v>
      </c>
      <c r="AB304" s="125"/>
      <c r="AC304" s="125"/>
      <c r="AD304" s="125"/>
      <c r="AE304" s="125">
        <f t="shared" si="78"/>
        <v>2200</v>
      </c>
      <c r="AF304" s="125"/>
      <c r="AG304" s="125"/>
      <c r="AH304" s="125"/>
      <c r="AI304" s="200" t="str">
        <f t="shared" si="79"/>
        <v>電話插座配線</v>
      </c>
      <c r="AJ304" s="200"/>
      <c r="AK304" s="200"/>
      <c r="AL304" s="200"/>
      <c r="AM304" s="200"/>
      <c r="AN304" s="200"/>
      <c r="AO304" s="200"/>
      <c r="AP304" s="200"/>
      <c r="AQ304" s="170">
        <f t="shared" si="80"/>
        <v>1</v>
      </c>
      <c r="AR304" s="170"/>
      <c r="AS304" s="170"/>
      <c r="AT304" s="170" t="str">
        <f t="shared" si="81"/>
        <v>口</v>
      </c>
      <c r="AU304" s="170"/>
      <c r="AV304" s="200">
        <v>2000</v>
      </c>
      <c r="AW304" s="200"/>
      <c r="AX304" s="200"/>
      <c r="AY304" s="200"/>
      <c r="AZ304" s="200">
        <f t="shared" si="82"/>
        <v>2000</v>
      </c>
      <c r="BA304" s="200"/>
      <c r="BB304" s="200"/>
      <c r="BC304" s="200"/>
      <c r="BD304" s="311"/>
      <c r="BE304" s="311"/>
      <c r="BF304" s="311"/>
      <c r="BG304" s="311"/>
      <c r="BH304" s="200"/>
      <c r="BI304" s="200"/>
      <c r="BJ304" s="200"/>
      <c r="BK304" s="200"/>
      <c r="BL304" s="200">
        <v>0</v>
      </c>
      <c r="BM304" s="200"/>
      <c r="BN304" s="200"/>
      <c r="BO304" s="200"/>
      <c r="BP304" s="4"/>
      <c r="BQ304" s="6"/>
      <c r="BR304" s="6"/>
      <c r="BS304" s="6"/>
      <c r="BT304" s="6"/>
      <c r="BU304" s="6"/>
      <c r="BV304" s="6"/>
    </row>
    <row r="305" spans="1:74" ht="20.100000000000001" customHeight="1">
      <c r="A305" s="109">
        <v>18</v>
      </c>
      <c r="B305" s="109"/>
      <c r="C305" s="125" t="s">
        <v>318</v>
      </c>
      <c r="D305" s="125"/>
      <c r="E305" s="125"/>
      <c r="F305" s="125"/>
      <c r="G305" s="125"/>
      <c r="H305" s="125" t="s">
        <v>445</v>
      </c>
      <c r="I305" s="125"/>
      <c r="J305" s="125"/>
      <c r="K305" s="125"/>
      <c r="L305" s="125"/>
      <c r="M305" s="125"/>
      <c r="N305" s="125"/>
      <c r="O305" s="125"/>
      <c r="P305" s="123" t="s">
        <v>430</v>
      </c>
      <c r="Q305" s="124"/>
      <c r="R305" s="124"/>
      <c r="S305" s="124"/>
      <c r="T305" s="124"/>
      <c r="U305" s="131"/>
      <c r="V305" s="109">
        <v>1</v>
      </c>
      <c r="W305" s="109"/>
      <c r="X305" s="109"/>
      <c r="Y305" s="109" t="s">
        <v>380</v>
      </c>
      <c r="Z305" s="109"/>
      <c r="AA305" s="125">
        <v>2200</v>
      </c>
      <c r="AB305" s="125"/>
      <c r="AC305" s="125"/>
      <c r="AD305" s="125"/>
      <c r="AE305" s="125">
        <f t="shared" si="78"/>
        <v>2200</v>
      </c>
      <c r="AF305" s="125"/>
      <c r="AG305" s="125"/>
      <c r="AH305" s="125"/>
      <c r="AI305" s="200" t="str">
        <f t="shared" si="79"/>
        <v>Cable(電視)插座配線</v>
      </c>
      <c r="AJ305" s="200"/>
      <c r="AK305" s="200"/>
      <c r="AL305" s="200"/>
      <c r="AM305" s="200"/>
      <c r="AN305" s="200"/>
      <c r="AO305" s="200"/>
      <c r="AP305" s="200"/>
      <c r="AQ305" s="170">
        <f t="shared" si="80"/>
        <v>1</v>
      </c>
      <c r="AR305" s="170"/>
      <c r="AS305" s="170"/>
      <c r="AT305" s="170" t="str">
        <f t="shared" si="81"/>
        <v>口</v>
      </c>
      <c r="AU305" s="170"/>
      <c r="AV305" s="200">
        <v>2000</v>
      </c>
      <c r="AW305" s="200"/>
      <c r="AX305" s="200"/>
      <c r="AY305" s="200"/>
      <c r="AZ305" s="200">
        <f t="shared" si="82"/>
        <v>2000</v>
      </c>
      <c r="BA305" s="200"/>
      <c r="BB305" s="200"/>
      <c r="BC305" s="200"/>
      <c r="BD305" s="311"/>
      <c r="BE305" s="311"/>
      <c r="BF305" s="311"/>
      <c r="BG305" s="311"/>
      <c r="BH305" s="200"/>
      <c r="BI305" s="200"/>
      <c r="BJ305" s="200"/>
      <c r="BK305" s="200"/>
      <c r="BL305" s="200">
        <v>0</v>
      </c>
      <c r="BM305" s="200"/>
      <c r="BN305" s="200"/>
      <c r="BO305" s="200"/>
      <c r="BP305" s="4"/>
      <c r="BQ305" s="6"/>
      <c r="BR305" s="6"/>
      <c r="BS305" s="6"/>
      <c r="BT305" s="6"/>
      <c r="BU305" s="6"/>
      <c r="BV305" s="6"/>
    </row>
    <row r="306" spans="1:74" ht="20.100000000000001" customHeight="1">
      <c r="A306" s="109">
        <v>19</v>
      </c>
      <c r="B306" s="109"/>
      <c r="C306" s="125" t="s">
        <v>318</v>
      </c>
      <c r="D306" s="125"/>
      <c r="E306" s="125"/>
      <c r="F306" s="125"/>
      <c r="G306" s="125"/>
      <c r="H306" s="125" t="s">
        <v>446</v>
      </c>
      <c r="I306" s="125"/>
      <c r="J306" s="125"/>
      <c r="K306" s="125"/>
      <c r="L306" s="125"/>
      <c r="M306" s="125"/>
      <c r="N306" s="125"/>
      <c r="O306" s="125"/>
      <c r="P306" s="123" t="s">
        <v>430</v>
      </c>
      <c r="Q306" s="124"/>
      <c r="R306" s="124"/>
      <c r="S306" s="124"/>
      <c r="T306" s="124"/>
      <c r="U306" s="131"/>
      <c r="V306" s="109">
        <v>10</v>
      </c>
      <c r="W306" s="109"/>
      <c r="X306" s="109"/>
      <c r="Y306" s="109" t="s">
        <v>380</v>
      </c>
      <c r="Z306" s="109"/>
      <c r="AA306" s="125">
        <v>2200</v>
      </c>
      <c r="AB306" s="125"/>
      <c r="AC306" s="125"/>
      <c r="AD306" s="125"/>
      <c r="AE306" s="125">
        <f t="shared" si="78"/>
        <v>22000</v>
      </c>
      <c r="AF306" s="125"/>
      <c r="AG306" s="125"/>
      <c r="AH306" s="125"/>
      <c r="AI306" s="200" t="str">
        <f t="shared" si="79"/>
        <v>網路插座配線</v>
      </c>
      <c r="AJ306" s="200"/>
      <c r="AK306" s="200"/>
      <c r="AL306" s="200"/>
      <c r="AM306" s="200"/>
      <c r="AN306" s="200"/>
      <c r="AO306" s="200"/>
      <c r="AP306" s="200"/>
      <c r="AQ306" s="170">
        <f t="shared" si="80"/>
        <v>10</v>
      </c>
      <c r="AR306" s="170"/>
      <c r="AS306" s="170"/>
      <c r="AT306" s="170" t="str">
        <f t="shared" si="81"/>
        <v>口</v>
      </c>
      <c r="AU306" s="170"/>
      <c r="AV306" s="200">
        <v>2000</v>
      </c>
      <c r="AW306" s="200"/>
      <c r="AX306" s="200"/>
      <c r="AY306" s="200"/>
      <c r="AZ306" s="200">
        <f t="shared" si="82"/>
        <v>20000</v>
      </c>
      <c r="BA306" s="200"/>
      <c r="BB306" s="200"/>
      <c r="BC306" s="200"/>
      <c r="BD306" s="311"/>
      <c r="BE306" s="311"/>
      <c r="BF306" s="311"/>
      <c r="BG306" s="311"/>
      <c r="BH306" s="200"/>
      <c r="BI306" s="200"/>
      <c r="BJ306" s="200"/>
      <c r="BK306" s="200"/>
      <c r="BL306" s="200">
        <v>0</v>
      </c>
      <c r="BM306" s="200"/>
      <c r="BN306" s="200"/>
      <c r="BO306" s="200"/>
      <c r="BP306" s="4"/>
      <c r="BQ306" s="6"/>
      <c r="BR306" s="6"/>
      <c r="BS306" s="6"/>
      <c r="BT306" s="6"/>
      <c r="BU306" s="6"/>
      <c r="BV306" s="6"/>
    </row>
    <row r="307" spans="1:74" ht="20.100000000000001" customHeight="1">
      <c r="A307" s="109">
        <v>20</v>
      </c>
      <c r="B307" s="109"/>
      <c r="C307" s="125" t="s">
        <v>318</v>
      </c>
      <c r="D307" s="125"/>
      <c r="E307" s="125"/>
      <c r="F307" s="125"/>
      <c r="G307" s="125"/>
      <c r="H307" s="125" t="s">
        <v>2109</v>
      </c>
      <c r="I307" s="125"/>
      <c r="J307" s="125"/>
      <c r="K307" s="125"/>
      <c r="L307" s="125"/>
      <c r="M307" s="125"/>
      <c r="N307" s="125"/>
      <c r="O307" s="125"/>
      <c r="P307" s="125" t="s">
        <v>438</v>
      </c>
      <c r="Q307" s="125"/>
      <c r="R307" s="125"/>
      <c r="S307" s="125"/>
      <c r="T307" s="125"/>
      <c r="U307" s="125"/>
      <c r="V307" s="109">
        <f>SUM(V304:X306)</f>
        <v>12</v>
      </c>
      <c r="W307" s="109"/>
      <c r="X307" s="109"/>
      <c r="Y307" s="109" t="s">
        <v>395</v>
      </c>
      <c r="Z307" s="109"/>
      <c r="AA307" s="125">
        <v>220</v>
      </c>
      <c r="AB307" s="125"/>
      <c r="AC307" s="125"/>
      <c r="AD307" s="125"/>
      <c r="AE307" s="125">
        <f t="shared" si="78"/>
        <v>2640</v>
      </c>
      <c r="AF307" s="125"/>
      <c r="AG307" s="125"/>
      <c r="AH307" s="125"/>
      <c r="AI307" s="200" t="str">
        <f t="shared" si="79"/>
        <v>弱電插座面板/接頭</v>
      </c>
      <c r="AJ307" s="200"/>
      <c r="AK307" s="200"/>
      <c r="AL307" s="200"/>
      <c r="AM307" s="200"/>
      <c r="AN307" s="200"/>
      <c r="AO307" s="200"/>
      <c r="AP307" s="200"/>
      <c r="AQ307" s="170">
        <f t="shared" si="80"/>
        <v>12</v>
      </c>
      <c r="AR307" s="170"/>
      <c r="AS307" s="170"/>
      <c r="AT307" s="170" t="str">
        <f t="shared" si="81"/>
        <v>只</v>
      </c>
      <c r="AU307" s="170"/>
      <c r="AV307" s="200">
        <v>200</v>
      </c>
      <c r="AW307" s="200"/>
      <c r="AX307" s="200"/>
      <c r="AY307" s="200"/>
      <c r="AZ307" s="200">
        <f t="shared" si="82"/>
        <v>2400</v>
      </c>
      <c r="BA307" s="200"/>
      <c r="BB307" s="200"/>
      <c r="BC307" s="200"/>
      <c r="BD307" s="311"/>
      <c r="BE307" s="311"/>
      <c r="BF307" s="311"/>
      <c r="BG307" s="311"/>
      <c r="BH307" s="200"/>
      <c r="BI307" s="200"/>
      <c r="BJ307" s="200"/>
      <c r="BK307" s="200"/>
      <c r="BL307" s="200">
        <v>0</v>
      </c>
      <c r="BM307" s="200"/>
      <c r="BN307" s="200"/>
      <c r="BO307" s="200"/>
      <c r="BP307" s="4"/>
      <c r="BQ307" s="6"/>
      <c r="BR307" s="6"/>
      <c r="BS307" s="6"/>
      <c r="BT307" s="6"/>
      <c r="BU307" s="6"/>
      <c r="BV307" s="6"/>
    </row>
    <row r="308" spans="1:74" ht="20.100000000000001" customHeight="1">
      <c r="A308" s="109">
        <v>21</v>
      </c>
      <c r="B308" s="109"/>
      <c r="C308" s="125"/>
      <c r="D308" s="125"/>
      <c r="E308" s="125"/>
      <c r="F308" s="125"/>
      <c r="G308" s="125"/>
      <c r="H308" s="125"/>
      <c r="I308" s="125"/>
      <c r="J308" s="125"/>
      <c r="K308" s="125"/>
      <c r="L308" s="125"/>
      <c r="M308" s="125"/>
      <c r="N308" s="125"/>
      <c r="O308" s="125"/>
      <c r="P308" s="125"/>
      <c r="Q308" s="125"/>
      <c r="R308" s="125"/>
      <c r="S308" s="125"/>
      <c r="T308" s="125"/>
      <c r="U308" s="125"/>
      <c r="V308" s="109">
        <v>0</v>
      </c>
      <c r="W308" s="109"/>
      <c r="X308" s="109"/>
      <c r="Y308" s="109" t="s">
        <v>315</v>
      </c>
      <c r="Z308" s="109"/>
      <c r="AA308" s="125">
        <v>0</v>
      </c>
      <c r="AB308" s="125"/>
      <c r="AC308" s="125"/>
      <c r="AD308" s="125"/>
      <c r="AE308" s="125">
        <f t="shared" si="78"/>
        <v>0</v>
      </c>
      <c r="AF308" s="125"/>
      <c r="AG308" s="125"/>
      <c r="AH308" s="125"/>
      <c r="AI308" s="200">
        <f t="shared" si="79"/>
        <v>0</v>
      </c>
      <c r="AJ308" s="200"/>
      <c r="AK308" s="200"/>
      <c r="AL308" s="200"/>
      <c r="AM308" s="200"/>
      <c r="AN308" s="200"/>
      <c r="AO308" s="200"/>
      <c r="AP308" s="200"/>
      <c r="AQ308" s="170">
        <f t="shared" si="80"/>
        <v>0</v>
      </c>
      <c r="AR308" s="170"/>
      <c r="AS308" s="170"/>
      <c r="AT308" s="170" t="str">
        <f t="shared" si="81"/>
        <v>式</v>
      </c>
      <c r="AU308" s="170"/>
      <c r="AV308" s="200">
        <v>0</v>
      </c>
      <c r="AW308" s="200"/>
      <c r="AX308" s="200"/>
      <c r="AY308" s="200"/>
      <c r="AZ308" s="200">
        <f t="shared" si="82"/>
        <v>0</v>
      </c>
      <c r="BA308" s="200"/>
      <c r="BB308" s="200"/>
      <c r="BC308" s="200"/>
      <c r="BD308" s="311"/>
      <c r="BE308" s="311"/>
      <c r="BF308" s="311"/>
      <c r="BG308" s="311"/>
      <c r="BH308" s="200"/>
      <c r="BI308" s="200"/>
      <c r="BJ308" s="200"/>
      <c r="BK308" s="200"/>
      <c r="BL308" s="200">
        <v>0</v>
      </c>
      <c r="BM308" s="200"/>
      <c r="BN308" s="200"/>
      <c r="BO308" s="200"/>
      <c r="BP308" s="4"/>
      <c r="BQ308" s="6"/>
      <c r="BR308" s="6"/>
      <c r="BS308" s="6"/>
      <c r="BT308" s="6"/>
      <c r="BU308" s="6"/>
      <c r="BV308" s="6"/>
    </row>
    <row r="309" spans="1:74" s="5" customFormat="1" ht="20.100000000000001" customHeight="1">
      <c r="A309" s="117" t="s">
        <v>318</v>
      </c>
      <c r="B309" s="117"/>
      <c r="C309" s="117"/>
      <c r="D309" s="117"/>
      <c r="E309" s="328" t="str">
        <f>C287</f>
        <v>電力暨弱電拉管佈線工程</v>
      </c>
      <c r="F309" s="329"/>
      <c r="G309" s="329"/>
      <c r="H309" s="329"/>
      <c r="I309" s="329"/>
      <c r="J309" s="329"/>
      <c r="K309" s="329"/>
      <c r="L309" s="329"/>
      <c r="M309" s="329"/>
      <c r="N309" s="329"/>
      <c r="O309" s="329"/>
      <c r="P309" s="329"/>
      <c r="Q309" s="329"/>
      <c r="R309" s="329"/>
      <c r="S309" s="329"/>
      <c r="T309" s="329"/>
      <c r="U309" s="329"/>
      <c r="V309" s="330" t="s">
        <v>322</v>
      </c>
      <c r="W309" s="330"/>
      <c r="X309" s="330"/>
      <c r="Y309" s="330"/>
      <c r="Z309" s="331"/>
      <c r="AA309" s="318">
        <f>SUM(AE288:AH308)</f>
        <v>671560</v>
      </c>
      <c r="AB309" s="318"/>
      <c r="AC309" s="318"/>
      <c r="AD309" s="318"/>
      <c r="AE309" s="318"/>
      <c r="AF309" s="318"/>
      <c r="AG309" s="318"/>
      <c r="AH309" s="318"/>
      <c r="AI309" s="319" t="str">
        <f>C287</f>
        <v>電力暨弱電拉管佈線工程</v>
      </c>
      <c r="AJ309" s="320"/>
      <c r="AK309" s="320"/>
      <c r="AL309" s="320"/>
      <c r="AM309" s="320"/>
      <c r="AN309" s="320"/>
      <c r="AO309" s="320"/>
      <c r="AP309" s="320"/>
      <c r="AQ309" s="321" t="s">
        <v>323</v>
      </c>
      <c r="AR309" s="321"/>
      <c r="AS309" s="321"/>
      <c r="AT309" s="321"/>
      <c r="AU309" s="322"/>
      <c r="AV309" s="317">
        <f>SUM(AZ288:BC308)</f>
        <v>547620</v>
      </c>
      <c r="AW309" s="317"/>
      <c r="AX309" s="317"/>
      <c r="AY309" s="317"/>
      <c r="AZ309" s="317"/>
      <c r="BA309" s="317"/>
      <c r="BB309" s="317"/>
      <c r="BC309" s="317"/>
      <c r="BD309" s="323" t="s">
        <v>324</v>
      </c>
      <c r="BE309" s="323"/>
      <c r="BF309" s="323"/>
      <c r="BG309" s="323"/>
      <c r="BH309" s="323"/>
      <c r="BI309" s="323"/>
      <c r="BJ309" s="317">
        <f>SUM(BL288:BO308)</f>
        <v>465120</v>
      </c>
      <c r="BK309" s="317"/>
      <c r="BL309" s="317"/>
      <c r="BM309" s="317"/>
      <c r="BN309" s="317"/>
      <c r="BO309" s="317"/>
    </row>
    <row r="310" spans="1:74" ht="20.100000000000001" customHeight="1">
      <c r="A310" s="109" t="s">
        <v>325</v>
      </c>
      <c r="B310" s="109"/>
      <c r="C310" s="109">
        <v>1</v>
      </c>
      <c r="D310" s="109"/>
      <c r="E310" s="352" t="s">
        <v>1561</v>
      </c>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3"/>
      <c r="AJ310" s="353"/>
      <c r="AK310" s="353"/>
      <c r="AL310" s="353"/>
      <c r="AM310" s="353"/>
      <c r="AN310" s="353"/>
      <c r="AO310" s="353"/>
      <c r="AP310" s="353"/>
      <c r="AQ310" s="353"/>
      <c r="AR310" s="353"/>
      <c r="AS310" s="353"/>
      <c r="AT310" s="353"/>
      <c r="AU310" s="353"/>
      <c r="AV310" s="353"/>
      <c r="AW310" s="353"/>
      <c r="AX310" s="353"/>
      <c r="AY310" s="353"/>
      <c r="AZ310" s="353"/>
      <c r="BA310" s="353"/>
      <c r="BB310" s="353"/>
      <c r="BC310" s="353"/>
      <c r="BD310" s="354" t="s">
        <v>326</v>
      </c>
      <c r="BE310" s="354"/>
      <c r="BF310" s="354"/>
      <c r="BG310" s="354"/>
      <c r="BH310" s="354"/>
      <c r="BI310" s="354"/>
      <c r="BJ310" s="355">
        <f>AV309-BJ309</f>
        <v>82500</v>
      </c>
      <c r="BK310" s="355"/>
      <c r="BL310" s="355"/>
      <c r="BM310" s="355"/>
      <c r="BN310" s="355"/>
      <c r="BO310" s="355"/>
      <c r="BP310" s="4"/>
      <c r="BQ310" s="6"/>
      <c r="BR310" s="6"/>
      <c r="BS310" s="6"/>
      <c r="BT310" s="6"/>
      <c r="BU310" s="6"/>
      <c r="BV310" s="6"/>
    </row>
    <row r="311" spans="1:74" ht="20.100000000000001" customHeight="1">
      <c r="A311" s="109"/>
      <c r="B311" s="109"/>
      <c r="C311" s="109">
        <v>2</v>
      </c>
      <c r="D311" s="109"/>
      <c r="E311" s="332" t="s">
        <v>1562</v>
      </c>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4"/>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4"/>
      <c r="BQ311" s="6"/>
      <c r="BR311" s="6"/>
      <c r="BS311" s="6"/>
      <c r="BT311" s="6"/>
      <c r="BU311" s="6"/>
      <c r="BV311" s="6"/>
    </row>
    <row r="312" spans="1:74" ht="20.100000000000001" customHeight="1">
      <c r="A312" s="109"/>
      <c r="B312" s="109"/>
      <c r="C312" s="109">
        <v>3</v>
      </c>
      <c r="D312" s="109"/>
      <c r="E312" s="332" t="s">
        <v>1563</v>
      </c>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4"/>
      <c r="AI312" s="200"/>
      <c r="AJ312" s="200"/>
      <c r="AK312" s="200"/>
      <c r="AL312" s="200"/>
      <c r="AM312" s="200"/>
      <c r="AN312" s="200"/>
      <c r="AO312" s="200"/>
      <c r="AP312" s="200"/>
      <c r="AQ312" s="200"/>
      <c r="AR312" s="200"/>
      <c r="AS312" s="200"/>
      <c r="AT312" s="200"/>
      <c r="AU312" s="200"/>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4"/>
      <c r="BQ312" s="6"/>
      <c r="BR312" s="6"/>
      <c r="BS312" s="6"/>
      <c r="BT312" s="6"/>
      <c r="BU312" s="6"/>
      <c r="BV312" s="6"/>
    </row>
    <row r="313" spans="1:74" ht="20.100000000000001" customHeight="1">
      <c r="A313" s="109"/>
      <c r="B313" s="109"/>
      <c r="C313" s="109">
        <v>4</v>
      </c>
      <c r="D313" s="109"/>
      <c r="E313" s="332" t="s">
        <v>1564</v>
      </c>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4"/>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4"/>
      <c r="BQ313" s="6"/>
      <c r="BR313" s="6"/>
      <c r="BS313" s="6"/>
      <c r="BT313" s="6"/>
      <c r="BU313" s="6"/>
      <c r="BV313" s="6"/>
    </row>
    <row r="314" spans="1:74" ht="20.100000000000001" customHeight="1">
      <c r="A314" s="109"/>
      <c r="B314" s="109"/>
      <c r="C314" s="109">
        <v>5</v>
      </c>
      <c r="D314" s="109"/>
      <c r="E314" s="332" t="s">
        <v>1565</v>
      </c>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4"/>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4"/>
      <c r="BQ314" s="6"/>
      <c r="BR314" s="6"/>
      <c r="BS314" s="6"/>
      <c r="BT314" s="6"/>
      <c r="BU314" s="6"/>
      <c r="BV314" s="6"/>
    </row>
    <row r="315" spans="1:74" ht="20.100000000000001" customHeight="1">
      <c r="A315" s="109"/>
      <c r="B315" s="109"/>
      <c r="C315" s="109">
        <v>6</v>
      </c>
      <c r="D315" s="109"/>
      <c r="E315" s="332" t="s">
        <v>1566</v>
      </c>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4"/>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4"/>
      <c r="BQ315" s="6"/>
      <c r="BR315" s="6"/>
      <c r="BS315" s="6"/>
      <c r="BT315" s="6"/>
      <c r="BU315" s="6"/>
      <c r="BV315" s="6"/>
    </row>
    <row r="316" spans="1:74" ht="20.100000000000001" customHeight="1">
      <c r="A316" s="109"/>
      <c r="B316" s="109"/>
      <c r="C316" s="109">
        <v>7</v>
      </c>
      <c r="D316" s="109"/>
      <c r="E316" s="332" t="s">
        <v>1567</v>
      </c>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4"/>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4"/>
      <c r="BQ316" s="6"/>
      <c r="BR316" s="6"/>
      <c r="BS316" s="6"/>
      <c r="BT316" s="6"/>
      <c r="BU316" s="6"/>
      <c r="BV316" s="6"/>
    </row>
    <row r="317" spans="1:74" ht="20.100000000000001" customHeight="1">
      <c r="A317" s="109"/>
      <c r="B317" s="109"/>
      <c r="C317" s="109">
        <v>8</v>
      </c>
      <c r="D317" s="109"/>
      <c r="E317" s="332" t="s">
        <v>1568</v>
      </c>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4"/>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4"/>
      <c r="BQ317" s="6"/>
      <c r="BR317" s="6"/>
      <c r="BS317" s="6"/>
      <c r="BT317" s="6"/>
      <c r="BU317" s="6"/>
      <c r="BV317" s="6"/>
    </row>
    <row r="318" spans="1:74" ht="20.100000000000001"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4"/>
      <c r="BQ318" s="6"/>
      <c r="BR318" s="6"/>
      <c r="BS318" s="6"/>
      <c r="BT318" s="6"/>
      <c r="BU318" s="6"/>
      <c r="BV318" s="6"/>
    </row>
    <row r="319" spans="1:74" ht="20.100000000000001" customHeight="1">
      <c r="A319" s="222" t="s">
        <v>447</v>
      </c>
      <c r="B319" s="222"/>
      <c r="C319" s="127" t="s">
        <v>448</v>
      </c>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9"/>
      <c r="AI319" s="335" t="str">
        <f>C319</f>
        <v>照明、視聽暨其他弱電設備工程</v>
      </c>
      <c r="AJ319" s="335"/>
      <c r="AK319" s="335"/>
      <c r="AL319" s="335"/>
      <c r="AM319" s="335"/>
      <c r="AN319" s="335"/>
      <c r="AO319" s="335"/>
      <c r="AP319" s="335"/>
      <c r="AQ319" s="335"/>
      <c r="AR319" s="335"/>
      <c r="AS319" s="335"/>
      <c r="AT319" s="335"/>
      <c r="AU319" s="335"/>
      <c r="AV319" s="200" t="s">
        <v>348</v>
      </c>
      <c r="AW319" s="200"/>
      <c r="AX319" s="200"/>
      <c r="AY319" s="200"/>
      <c r="AZ319" s="200"/>
      <c r="BA319" s="200"/>
      <c r="BB319" s="200"/>
      <c r="BC319" s="200"/>
      <c r="BD319" s="325" t="s">
        <v>313</v>
      </c>
      <c r="BE319" s="325"/>
      <c r="BF319" s="325"/>
      <c r="BG319" s="325"/>
      <c r="BH319" s="325"/>
      <c r="BI319" s="325"/>
      <c r="BJ319" s="325"/>
      <c r="BK319" s="325"/>
      <c r="BL319" s="325"/>
      <c r="BM319" s="325"/>
      <c r="BN319" s="325"/>
      <c r="BO319" s="325"/>
      <c r="BP319" s="4"/>
      <c r="BQ319" s="6"/>
      <c r="BR319" s="6"/>
      <c r="BS319" s="6"/>
      <c r="BT319" s="6"/>
      <c r="BU319" s="6"/>
      <c r="BV319" s="6"/>
    </row>
    <row r="320" spans="1:74" ht="20.100000000000001" customHeight="1">
      <c r="A320" s="109">
        <v>1</v>
      </c>
      <c r="B320" s="109"/>
      <c r="C320" s="125" t="s">
        <v>392</v>
      </c>
      <c r="D320" s="125"/>
      <c r="E320" s="125"/>
      <c r="F320" s="125"/>
      <c r="G320" s="125"/>
      <c r="H320" s="123" t="s">
        <v>450</v>
      </c>
      <c r="I320" s="124"/>
      <c r="J320" s="124"/>
      <c r="K320" s="124"/>
      <c r="L320" s="124"/>
      <c r="M320" s="124"/>
      <c r="N320" s="124"/>
      <c r="O320" s="131"/>
      <c r="P320" s="123" t="s">
        <v>451</v>
      </c>
      <c r="Q320" s="124"/>
      <c r="R320" s="124"/>
      <c r="S320" s="124"/>
      <c r="T320" s="124"/>
      <c r="U320" s="131"/>
      <c r="V320" s="109">
        <v>1</v>
      </c>
      <c r="W320" s="109"/>
      <c r="X320" s="109"/>
      <c r="Y320" s="109" t="s">
        <v>449</v>
      </c>
      <c r="Z320" s="109"/>
      <c r="AA320" s="125">
        <v>3500</v>
      </c>
      <c r="AB320" s="125"/>
      <c r="AC320" s="125"/>
      <c r="AD320" s="125"/>
      <c r="AE320" s="125">
        <f t="shared" ref="AE320:AE338" si="88">V320*AA320</f>
        <v>3500</v>
      </c>
      <c r="AF320" s="125"/>
      <c r="AG320" s="125"/>
      <c r="AH320" s="125"/>
      <c r="AI320" s="200" t="str">
        <f t="shared" ref="AI320:AI338" si="89">H320</f>
        <v>吊燈</v>
      </c>
      <c r="AJ320" s="200"/>
      <c r="AK320" s="200"/>
      <c r="AL320" s="200"/>
      <c r="AM320" s="200"/>
      <c r="AN320" s="200"/>
      <c r="AO320" s="200"/>
      <c r="AP320" s="200"/>
      <c r="AQ320" s="170">
        <f t="shared" ref="AQ320:AQ338" si="90">V320</f>
        <v>1</v>
      </c>
      <c r="AR320" s="170"/>
      <c r="AS320" s="170"/>
      <c r="AT320" s="170" t="str">
        <f t="shared" ref="AT320:AT338" si="91">Y320</f>
        <v>盞</v>
      </c>
      <c r="AU320" s="170"/>
      <c r="AV320" s="200">
        <v>3000</v>
      </c>
      <c r="AW320" s="200"/>
      <c r="AX320" s="200"/>
      <c r="AY320" s="200"/>
      <c r="AZ320" s="200">
        <f t="shared" ref="AZ320:AZ338" si="92">AQ320*AV320</f>
        <v>3000</v>
      </c>
      <c r="BA320" s="200"/>
      <c r="BB320" s="200"/>
      <c r="BC320" s="200"/>
      <c r="BD320" s="314"/>
      <c r="BE320" s="315"/>
      <c r="BF320" s="315"/>
      <c r="BG320" s="316"/>
      <c r="BH320" s="209"/>
      <c r="BI320" s="210"/>
      <c r="BJ320" s="210"/>
      <c r="BK320" s="211"/>
      <c r="BL320" s="209">
        <v>0</v>
      </c>
      <c r="BM320" s="210"/>
      <c r="BN320" s="210"/>
      <c r="BO320" s="211"/>
      <c r="BP320" s="4"/>
      <c r="BQ320" s="6"/>
      <c r="BR320" s="6"/>
      <c r="BS320" s="6"/>
      <c r="BT320" s="6"/>
      <c r="BU320" s="6"/>
      <c r="BV320" s="6"/>
    </row>
    <row r="321" spans="1:74" ht="20.100000000000001" customHeight="1">
      <c r="A321" s="109">
        <v>2</v>
      </c>
      <c r="B321" s="109"/>
      <c r="C321" s="125" t="s">
        <v>282</v>
      </c>
      <c r="D321" s="125"/>
      <c r="E321" s="125"/>
      <c r="F321" s="125"/>
      <c r="G321" s="125"/>
      <c r="H321" s="123" t="s">
        <v>452</v>
      </c>
      <c r="I321" s="124"/>
      <c r="J321" s="124"/>
      <c r="K321" s="124"/>
      <c r="L321" s="124"/>
      <c r="M321" s="124"/>
      <c r="N321" s="124"/>
      <c r="O321" s="131"/>
      <c r="P321" s="123" t="s">
        <v>451</v>
      </c>
      <c r="Q321" s="124"/>
      <c r="R321" s="124"/>
      <c r="S321" s="124"/>
      <c r="T321" s="124"/>
      <c r="U321" s="131"/>
      <c r="V321" s="109">
        <v>4</v>
      </c>
      <c r="W321" s="109"/>
      <c r="X321" s="109"/>
      <c r="Y321" s="109" t="s">
        <v>449</v>
      </c>
      <c r="Z321" s="109"/>
      <c r="AA321" s="125">
        <v>1000</v>
      </c>
      <c r="AB321" s="125"/>
      <c r="AC321" s="125"/>
      <c r="AD321" s="125"/>
      <c r="AE321" s="125">
        <f t="shared" si="88"/>
        <v>4000</v>
      </c>
      <c r="AF321" s="125"/>
      <c r="AG321" s="125"/>
      <c r="AH321" s="125"/>
      <c r="AI321" s="200" t="str">
        <f t="shared" si="89"/>
        <v>吸頂主燈</v>
      </c>
      <c r="AJ321" s="200"/>
      <c r="AK321" s="200"/>
      <c r="AL321" s="200"/>
      <c r="AM321" s="200"/>
      <c r="AN321" s="200"/>
      <c r="AO321" s="200"/>
      <c r="AP321" s="200"/>
      <c r="AQ321" s="170">
        <f t="shared" si="90"/>
        <v>4</v>
      </c>
      <c r="AR321" s="170"/>
      <c r="AS321" s="170"/>
      <c r="AT321" s="170" t="str">
        <f t="shared" si="91"/>
        <v>盞</v>
      </c>
      <c r="AU321" s="170"/>
      <c r="AV321" s="200">
        <v>800</v>
      </c>
      <c r="AW321" s="200"/>
      <c r="AX321" s="200"/>
      <c r="AY321" s="200"/>
      <c r="AZ321" s="200">
        <f t="shared" si="92"/>
        <v>3200</v>
      </c>
      <c r="BA321" s="200"/>
      <c r="BB321" s="200"/>
      <c r="BC321" s="200"/>
      <c r="BD321" s="314"/>
      <c r="BE321" s="315"/>
      <c r="BF321" s="315"/>
      <c r="BG321" s="316"/>
      <c r="BH321" s="209"/>
      <c r="BI321" s="210"/>
      <c r="BJ321" s="210"/>
      <c r="BK321" s="211"/>
      <c r="BL321" s="209">
        <v>0</v>
      </c>
      <c r="BM321" s="210"/>
      <c r="BN321" s="210"/>
      <c r="BO321" s="211"/>
      <c r="BP321" s="4"/>
      <c r="BQ321" s="6"/>
      <c r="BR321" s="6"/>
      <c r="BS321" s="6"/>
      <c r="BT321" s="6"/>
      <c r="BU321" s="6"/>
      <c r="BV321" s="6"/>
    </row>
    <row r="322" spans="1:74" s="633" customFormat="1" ht="20.100000000000001" customHeight="1">
      <c r="A322" s="628">
        <v>3</v>
      </c>
      <c r="B322" s="628"/>
      <c r="C322" s="629" t="s">
        <v>391</v>
      </c>
      <c r="D322" s="629"/>
      <c r="E322" s="629"/>
      <c r="F322" s="629"/>
      <c r="G322" s="629"/>
      <c r="H322" s="639" t="s">
        <v>2120</v>
      </c>
      <c r="I322" s="640"/>
      <c r="J322" s="640"/>
      <c r="K322" s="640"/>
      <c r="L322" s="640"/>
      <c r="M322" s="640"/>
      <c r="N322" s="640"/>
      <c r="O322" s="641"/>
      <c r="P322" s="639" t="s">
        <v>2121</v>
      </c>
      <c r="Q322" s="640"/>
      <c r="R322" s="640"/>
      <c r="S322" s="640"/>
      <c r="T322" s="640"/>
      <c r="U322" s="641"/>
      <c r="V322" s="628">
        <v>2</v>
      </c>
      <c r="W322" s="628"/>
      <c r="X322" s="628"/>
      <c r="Y322" s="628" t="s">
        <v>449</v>
      </c>
      <c r="Z322" s="628"/>
      <c r="AA322" s="629">
        <v>1000</v>
      </c>
      <c r="AB322" s="629"/>
      <c r="AC322" s="629"/>
      <c r="AD322" s="629"/>
      <c r="AE322" s="629">
        <f t="shared" si="88"/>
        <v>2000</v>
      </c>
      <c r="AF322" s="629"/>
      <c r="AG322" s="629"/>
      <c r="AH322" s="629"/>
      <c r="AI322" s="636" t="str">
        <f t="shared" si="89"/>
        <v>3w LED床頭嵌燈</v>
      </c>
      <c r="AJ322" s="636"/>
      <c r="AK322" s="636"/>
      <c r="AL322" s="636"/>
      <c r="AM322" s="636"/>
      <c r="AN322" s="636"/>
      <c r="AO322" s="636"/>
      <c r="AP322" s="636"/>
      <c r="AQ322" s="637">
        <f t="shared" si="90"/>
        <v>2</v>
      </c>
      <c r="AR322" s="637"/>
      <c r="AS322" s="637"/>
      <c r="AT322" s="637" t="str">
        <f t="shared" si="91"/>
        <v>盞</v>
      </c>
      <c r="AU322" s="637"/>
      <c r="AV322" s="636">
        <v>600</v>
      </c>
      <c r="AW322" s="636"/>
      <c r="AX322" s="636"/>
      <c r="AY322" s="636"/>
      <c r="AZ322" s="636">
        <f t="shared" si="92"/>
        <v>1200</v>
      </c>
      <c r="BA322" s="636"/>
      <c r="BB322" s="636"/>
      <c r="BC322" s="636"/>
      <c r="BD322" s="642"/>
      <c r="BE322" s="643"/>
      <c r="BF322" s="643"/>
      <c r="BG322" s="644"/>
      <c r="BH322" s="645"/>
      <c r="BI322" s="646"/>
      <c r="BJ322" s="646"/>
      <c r="BK322" s="647"/>
      <c r="BL322" s="645">
        <v>0</v>
      </c>
      <c r="BM322" s="646"/>
      <c r="BN322" s="646"/>
      <c r="BO322" s="647"/>
      <c r="BQ322" s="634"/>
      <c r="BR322" s="634"/>
      <c r="BS322" s="634"/>
      <c r="BT322" s="634"/>
      <c r="BU322" s="634"/>
      <c r="BV322" s="634"/>
    </row>
    <row r="323" spans="1:74" ht="20.100000000000001" customHeight="1">
      <c r="A323" s="109">
        <v>4</v>
      </c>
      <c r="B323" s="109"/>
      <c r="C323" s="125" t="str">
        <f>廚具衛生設備燈具!A74</f>
        <v>全室</v>
      </c>
      <c r="D323" s="125"/>
      <c r="E323" s="125"/>
      <c r="F323" s="125"/>
      <c r="G323" s="125"/>
      <c r="H323" s="123" t="str">
        <f>廚具衛生設備燈具!F74</f>
        <v>晶享13w全電壓嵌燈</v>
      </c>
      <c r="I323" s="124"/>
      <c r="J323" s="124"/>
      <c r="K323" s="124"/>
      <c r="L323" s="124"/>
      <c r="M323" s="124"/>
      <c r="N323" s="124"/>
      <c r="O323" s="131"/>
      <c r="P323" s="123" t="str">
        <f>廚具衛生設備燈具!W74</f>
        <v>SLIMDL60 13w830</v>
      </c>
      <c r="Q323" s="124"/>
      <c r="R323" s="124"/>
      <c r="S323" s="124"/>
      <c r="T323" s="124"/>
      <c r="U323" s="131"/>
      <c r="V323" s="109">
        <v>13</v>
      </c>
      <c r="W323" s="109"/>
      <c r="X323" s="109"/>
      <c r="Y323" s="109" t="s">
        <v>449</v>
      </c>
      <c r="Z323" s="109"/>
      <c r="AA323" s="125">
        <f>廚具衛生設備燈具!AQ74</f>
        <v>350</v>
      </c>
      <c r="AB323" s="125"/>
      <c r="AC323" s="125"/>
      <c r="AD323" s="125"/>
      <c r="AE323" s="125">
        <f t="shared" si="88"/>
        <v>4550</v>
      </c>
      <c r="AF323" s="125"/>
      <c r="AG323" s="125"/>
      <c r="AH323" s="125"/>
      <c r="AI323" s="200" t="str">
        <f t="shared" si="89"/>
        <v>晶享13w全電壓嵌燈</v>
      </c>
      <c r="AJ323" s="200"/>
      <c r="AK323" s="200"/>
      <c r="AL323" s="200"/>
      <c r="AM323" s="200"/>
      <c r="AN323" s="200"/>
      <c r="AO323" s="200"/>
      <c r="AP323" s="200"/>
      <c r="AQ323" s="170">
        <f t="shared" si="90"/>
        <v>13</v>
      </c>
      <c r="AR323" s="170"/>
      <c r="AS323" s="170"/>
      <c r="AT323" s="170" t="str">
        <f t="shared" si="91"/>
        <v>盞</v>
      </c>
      <c r="AU323" s="170"/>
      <c r="AV323" s="200">
        <f>廚具衛生設備燈具!AY74</f>
        <v>280</v>
      </c>
      <c r="AW323" s="200"/>
      <c r="AX323" s="200"/>
      <c r="AY323" s="200"/>
      <c r="AZ323" s="200">
        <f t="shared" si="92"/>
        <v>3640</v>
      </c>
      <c r="BA323" s="200"/>
      <c r="BB323" s="200"/>
      <c r="BC323" s="200"/>
      <c r="BD323" s="314"/>
      <c r="BE323" s="315"/>
      <c r="BF323" s="315"/>
      <c r="BG323" s="316"/>
      <c r="BH323" s="209"/>
      <c r="BI323" s="210"/>
      <c r="BJ323" s="210"/>
      <c r="BK323" s="211"/>
      <c r="BL323" s="209">
        <v>0</v>
      </c>
      <c r="BM323" s="210"/>
      <c r="BN323" s="210"/>
      <c r="BO323" s="211"/>
      <c r="BP323" s="4"/>
      <c r="BQ323" s="6"/>
    </row>
    <row r="324" spans="1:74" ht="20.100000000000001" customHeight="1">
      <c r="A324" s="109">
        <v>5</v>
      </c>
      <c r="B324" s="109"/>
      <c r="C324" s="125" t="str">
        <f>廚具衛生設備燈具!A76</f>
        <v>全室</v>
      </c>
      <c r="D324" s="125"/>
      <c r="E324" s="125"/>
      <c r="F324" s="125"/>
      <c r="G324" s="125"/>
      <c r="H324" s="123" t="str">
        <f>廚具衛生設備燈具!F76</f>
        <v>星皓7w全電壓投射燈</v>
      </c>
      <c r="I324" s="124"/>
      <c r="J324" s="124"/>
      <c r="K324" s="124"/>
      <c r="L324" s="124"/>
      <c r="M324" s="124"/>
      <c r="N324" s="124"/>
      <c r="O324" s="131"/>
      <c r="P324" s="123" t="str">
        <f>廚具衛生設備燈具!W76</f>
        <v>SPOT 40AD7w830</v>
      </c>
      <c r="Q324" s="124"/>
      <c r="R324" s="124"/>
      <c r="S324" s="124"/>
      <c r="T324" s="124"/>
      <c r="U324" s="131"/>
      <c r="V324" s="109">
        <v>36</v>
      </c>
      <c r="W324" s="109"/>
      <c r="X324" s="109"/>
      <c r="Y324" s="109" t="s">
        <v>449</v>
      </c>
      <c r="Z324" s="109"/>
      <c r="AA324" s="125">
        <f>廚具衛生設備燈具!AQ76</f>
        <v>350</v>
      </c>
      <c r="AB324" s="125"/>
      <c r="AC324" s="125"/>
      <c r="AD324" s="125"/>
      <c r="AE324" s="125">
        <f t="shared" ref="AE324" si="93">V324*AA324</f>
        <v>12600</v>
      </c>
      <c r="AF324" s="125"/>
      <c r="AG324" s="125"/>
      <c r="AH324" s="125"/>
      <c r="AI324" s="200" t="str">
        <f t="shared" ref="AI324" si="94">H324</f>
        <v>星皓7w全電壓投射燈</v>
      </c>
      <c r="AJ324" s="200"/>
      <c r="AK324" s="200"/>
      <c r="AL324" s="200"/>
      <c r="AM324" s="200"/>
      <c r="AN324" s="200"/>
      <c r="AO324" s="200"/>
      <c r="AP324" s="200"/>
      <c r="AQ324" s="170">
        <f t="shared" ref="AQ324" si="95">V324</f>
        <v>36</v>
      </c>
      <c r="AR324" s="170"/>
      <c r="AS324" s="170"/>
      <c r="AT324" s="170" t="str">
        <f t="shared" ref="AT324" si="96">Y324</f>
        <v>盞</v>
      </c>
      <c r="AU324" s="170"/>
      <c r="AV324" s="200">
        <f>廚具衛生設備燈具!AY76</f>
        <v>280</v>
      </c>
      <c r="AW324" s="200"/>
      <c r="AX324" s="200"/>
      <c r="AY324" s="200"/>
      <c r="AZ324" s="200">
        <f t="shared" ref="AZ324" si="97">AQ324*AV324</f>
        <v>10080</v>
      </c>
      <c r="BA324" s="200"/>
      <c r="BB324" s="200"/>
      <c r="BC324" s="200"/>
      <c r="BD324" s="314"/>
      <c r="BE324" s="315"/>
      <c r="BF324" s="315"/>
      <c r="BG324" s="316"/>
      <c r="BH324" s="209"/>
      <c r="BI324" s="210"/>
      <c r="BJ324" s="210"/>
      <c r="BK324" s="211"/>
      <c r="BL324" s="209">
        <v>0</v>
      </c>
      <c r="BM324" s="210"/>
      <c r="BN324" s="210"/>
      <c r="BO324" s="211"/>
      <c r="BP324" s="4"/>
      <c r="BQ324" s="6"/>
    </row>
    <row r="325" spans="1:74" ht="20.100000000000001" customHeight="1">
      <c r="A325" s="109">
        <v>6</v>
      </c>
      <c r="B325" s="109"/>
      <c r="C325" s="125" t="str">
        <f>廚具衛生設備燈具!A78</f>
        <v>外玄關天花</v>
      </c>
      <c r="D325" s="125"/>
      <c r="E325" s="125"/>
      <c r="F325" s="125"/>
      <c r="G325" s="125"/>
      <c r="H325" s="123" t="str">
        <f>廚具衛生設備燈具!F78</f>
        <v>2835LED20w照明燈條</v>
      </c>
      <c r="I325" s="124"/>
      <c r="J325" s="124"/>
      <c r="K325" s="124"/>
      <c r="L325" s="124"/>
      <c r="M325" s="124"/>
      <c r="N325" s="124"/>
      <c r="O325" s="131"/>
      <c r="P325" s="123" t="str">
        <f>廚具衛生設備燈具!W78</f>
        <v>15㎜24V20w240P</v>
      </c>
      <c r="Q325" s="124"/>
      <c r="R325" s="124"/>
      <c r="S325" s="124"/>
      <c r="T325" s="124"/>
      <c r="U325" s="131"/>
      <c r="V325" s="109">
        <v>5</v>
      </c>
      <c r="W325" s="109"/>
      <c r="X325" s="109"/>
      <c r="Y325" s="109" t="s">
        <v>113</v>
      </c>
      <c r="Z325" s="109"/>
      <c r="AA325" s="125">
        <f>廚具衛生設備燈具!AQ78</f>
        <v>400</v>
      </c>
      <c r="AB325" s="125"/>
      <c r="AC325" s="125"/>
      <c r="AD325" s="125"/>
      <c r="AE325" s="125">
        <f t="shared" si="88"/>
        <v>2000</v>
      </c>
      <c r="AF325" s="125"/>
      <c r="AG325" s="125"/>
      <c r="AH325" s="125"/>
      <c r="AI325" s="200" t="str">
        <f t="shared" si="89"/>
        <v>2835LED20w照明燈條</v>
      </c>
      <c r="AJ325" s="200"/>
      <c r="AK325" s="200"/>
      <c r="AL325" s="200"/>
      <c r="AM325" s="200"/>
      <c r="AN325" s="200"/>
      <c r="AO325" s="200"/>
      <c r="AP325" s="200"/>
      <c r="AQ325" s="170">
        <f t="shared" si="90"/>
        <v>5</v>
      </c>
      <c r="AR325" s="170"/>
      <c r="AS325" s="170"/>
      <c r="AT325" s="170" t="str">
        <f t="shared" si="91"/>
        <v>m</v>
      </c>
      <c r="AU325" s="170"/>
      <c r="AV325" s="200">
        <f>廚具衛生設備燈具!AY78</f>
        <v>100</v>
      </c>
      <c r="AW325" s="200"/>
      <c r="AX325" s="200"/>
      <c r="AY325" s="200"/>
      <c r="AZ325" s="200">
        <f t="shared" si="92"/>
        <v>500</v>
      </c>
      <c r="BA325" s="200"/>
      <c r="BB325" s="200"/>
      <c r="BC325" s="200"/>
      <c r="BD325" s="314"/>
      <c r="BE325" s="315"/>
      <c r="BF325" s="315"/>
      <c r="BG325" s="316"/>
      <c r="BH325" s="209"/>
      <c r="BI325" s="210"/>
      <c r="BJ325" s="210"/>
      <c r="BK325" s="211"/>
      <c r="BL325" s="209">
        <v>0</v>
      </c>
      <c r="BM325" s="210"/>
      <c r="BN325" s="210"/>
      <c r="BO325" s="211"/>
      <c r="BP325" s="4"/>
      <c r="BQ325" s="6"/>
    </row>
    <row r="326" spans="1:74" ht="20.100000000000001" customHeight="1">
      <c r="A326" s="109">
        <v>7</v>
      </c>
      <c r="B326" s="109"/>
      <c r="C326" s="125" t="str">
        <f>廚具衛生設備燈具!A79</f>
        <v>外玄關鞋櫃</v>
      </c>
      <c r="D326" s="125"/>
      <c r="E326" s="125"/>
      <c r="F326" s="125"/>
      <c r="G326" s="125"/>
      <c r="H326" s="123" t="str">
        <f>廚具衛生設備燈具!F79</f>
        <v>2835LED14w照明燈條</v>
      </c>
      <c r="I326" s="124"/>
      <c r="J326" s="124"/>
      <c r="K326" s="124"/>
      <c r="L326" s="124"/>
      <c r="M326" s="124"/>
      <c r="N326" s="124"/>
      <c r="O326" s="131"/>
      <c r="P326" s="123" t="str">
        <f>廚具衛生設備燈具!W79</f>
        <v>8㎜24V14w120P</v>
      </c>
      <c r="Q326" s="124"/>
      <c r="R326" s="124"/>
      <c r="S326" s="124"/>
      <c r="T326" s="124"/>
      <c r="U326" s="131"/>
      <c r="V326" s="109">
        <v>2</v>
      </c>
      <c r="W326" s="109"/>
      <c r="X326" s="109"/>
      <c r="Y326" s="109" t="s">
        <v>113</v>
      </c>
      <c r="Z326" s="109"/>
      <c r="AA326" s="125">
        <f>廚具衛生設備燈具!AQ79</f>
        <v>220</v>
      </c>
      <c r="AB326" s="125"/>
      <c r="AC326" s="125"/>
      <c r="AD326" s="125"/>
      <c r="AE326" s="125">
        <f t="shared" si="88"/>
        <v>440</v>
      </c>
      <c r="AF326" s="125"/>
      <c r="AG326" s="125"/>
      <c r="AH326" s="125"/>
      <c r="AI326" s="200" t="str">
        <f t="shared" si="89"/>
        <v>2835LED14w照明燈條</v>
      </c>
      <c r="AJ326" s="200"/>
      <c r="AK326" s="200"/>
      <c r="AL326" s="200"/>
      <c r="AM326" s="200"/>
      <c r="AN326" s="200"/>
      <c r="AO326" s="200"/>
      <c r="AP326" s="200"/>
      <c r="AQ326" s="170">
        <f t="shared" si="90"/>
        <v>2</v>
      </c>
      <c r="AR326" s="170"/>
      <c r="AS326" s="170"/>
      <c r="AT326" s="170" t="str">
        <f t="shared" si="91"/>
        <v>m</v>
      </c>
      <c r="AU326" s="170"/>
      <c r="AV326" s="200">
        <f>廚具衛生設備燈具!AY79</f>
        <v>55</v>
      </c>
      <c r="AW326" s="200"/>
      <c r="AX326" s="200"/>
      <c r="AY326" s="200"/>
      <c r="AZ326" s="200">
        <f t="shared" si="92"/>
        <v>110</v>
      </c>
      <c r="BA326" s="200"/>
      <c r="BB326" s="200"/>
      <c r="BC326" s="200"/>
      <c r="BD326" s="314"/>
      <c r="BE326" s="315"/>
      <c r="BF326" s="315"/>
      <c r="BG326" s="316"/>
      <c r="BH326" s="209"/>
      <c r="BI326" s="210"/>
      <c r="BJ326" s="210"/>
      <c r="BK326" s="211"/>
      <c r="BL326" s="209">
        <v>0</v>
      </c>
      <c r="BM326" s="210"/>
      <c r="BN326" s="210"/>
      <c r="BO326" s="211"/>
      <c r="BP326" s="4"/>
      <c r="BQ326" s="6"/>
    </row>
    <row r="327" spans="1:74" ht="20.100000000000001" customHeight="1">
      <c r="A327" s="109">
        <v>8</v>
      </c>
      <c r="B327" s="109"/>
      <c r="C327" s="125" t="str">
        <f>廚具衛生設備燈具!A80</f>
        <v>外玄關</v>
      </c>
      <c r="D327" s="125"/>
      <c r="E327" s="125"/>
      <c r="F327" s="125"/>
      <c r="G327" s="125"/>
      <c r="H327" s="123" t="str">
        <f>廚具衛生設備燈具!F80</f>
        <v>AC/DC 200w供電器</v>
      </c>
      <c r="I327" s="124"/>
      <c r="J327" s="124"/>
      <c r="K327" s="124"/>
      <c r="L327" s="124"/>
      <c r="M327" s="124"/>
      <c r="N327" s="124"/>
      <c r="O327" s="131"/>
      <c r="P327" s="123" t="str">
        <f>廚具衛生設備燈具!W80</f>
        <v>CB-200W-24V</v>
      </c>
      <c r="Q327" s="124"/>
      <c r="R327" s="124"/>
      <c r="S327" s="124"/>
      <c r="T327" s="124"/>
      <c r="U327" s="131"/>
      <c r="V327" s="109">
        <v>1</v>
      </c>
      <c r="W327" s="109"/>
      <c r="X327" s="109"/>
      <c r="Y327" s="109" t="s">
        <v>449</v>
      </c>
      <c r="Z327" s="109"/>
      <c r="AA327" s="125">
        <f>廚具衛生設備燈具!AQ80</f>
        <v>680</v>
      </c>
      <c r="AB327" s="125"/>
      <c r="AC327" s="125"/>
      <c r="AD327" s="125"/>
      <c r="AE327" s="125">
        <f t="shared" si="88"/>
        <v>680</v>
      </c>
      <c r="AF327" s="125"/>
      <c r="AG327" s="125"/>
      <c r="AH327" s="125"/>
      <c r="AI327" s="200" t="str">
        <f t="shared" si="89"/>
        <v>AC/DC 200w供電器</v>
      </c>
      <c r="AJ327" s="200"/>
      <c r="AK327" s="200"/>
      <c r="AL327" s="200"/>
      <c r="AM327" s="200"/>
      <c r="AN327" s="200"/>
      <c r="AO327" s="200"/>
      <c r="AP327" s="200"/>
      <c r="AQ327" s="170">
        <f t="shared" si="90"/>
        <v>1</v>
      </c>
      <c r="AR327" s="170"/>
      <c r="AS327" s="170"/>
      <c r="AT327" s="170" t="str">
        <f t="shared" si="91"/>
        <v>盞</v>
      </c>
      <c r="AU327" s="170"/>
      <c r="AV327" s="200">
        <f>廚具衛生設備燈具!AY80</f>
        <v>340</v>
      </c>
      <c r="AW327" s="200"/>
      <c r="AX327" s="200"/>
      <c r="AY327" s="200"/>
      <c r="AZ327" s="200">
        <f t="shared" si="92"/>
        <v>340</v>
      </c>
      <c r="BA327" s="200"/>
      <c r="BB327" s="200"/>
      <c r="BC327" s="200"/>
      <c r="BD327" s="314"/>
      <c r="BE327" s="315"/>
      <c r="BF327" s="315"/>
      <c r="BG327" s="316"/>
      <c r="BH327" s="209"/>
      <c r="BI327" s="210"/>
      <c r="BJ327" s="210"/>
      <c r="BK327" s="211"/>
      <c r="BL327" s="209">
        <v>0</v>
      </c>
      <c r="BM327" s="210"/>
      <c r="BN327" s="210"/>
      <c r="BO327" s="211"/>
      <c r="BP327" s="4"/>
      <c r="BQ327" s="6"/>
    </row>
    <row r="328" spans="1:74" ht="20.100000000000001" customHeight="1">
      <c r="A328" s="109">
        <v>9</v>
      </c>
      <c r="B328" s="109"/>
      <c r="C328" s="125" t="str">
        <f>廚具衛生設備燈具!A81</f>
        <v>內玄關天花</v>
      </c>
      <c r="D328" s="125"/>
      <c r="E328" s="125"/>
      <c r="F328" s="125"/>
      <c r="G328" s="125"/>
      <c r="H328" s="123" t="str">
        <f>廚具衛生設備燈具!F81</f>
        <v>2835LED20w照明燈條</v>
      </c>
      <c r="I328" s="124"/>
      <c r="J328" s="124"/>
      <c r="K328" s="124"/>
      <c r="L328" s="124"/>
      <c r="M328" s="124"/>
      <c r="N328" s="124"/>
      <c r="O328" s="131"/>
      <c r="P328" s="123" t="str">
        <f>廚具衛生設備燈具!W81</f>
        <v>15㎜24V20w240P</v>
      </c>
      <c r="Q328" s="124"/>
      <c r="R328" s="124"/>
      <c r="S328" s="124"/>
      <c r="T328" s="124"/>
      <c r="U328" s="131"/>
      <c r="V328" s="109">
        <v>5</v>
      </c>
      <c r="W328" s="109"/>
      <c r="X328" s="109"/>
      <c r="Y328" s="109" t="s">
        <v>113</v>
      </c>
      <c r="Z328" s="109"/>
      <c r="AA328" s="125">
        <f>廚具衛生設備燈具!AQ81</f>
        <v>400</v>
      </c>
      <c r="AB328" s="125"/>
      <c r="AC328" s="125"/>
      <c r="AD328" s="125"/>
      <c r="AE328" s="125">
        <f t="shared" si="88"/>
        <v>2000</v>
      </c>
      <c r="AF328" s="125"/>
      <c r="AG328" s="125"/>
      <c r="AH328" s="125"/>
      <c r="AI328" s="200" t="str">
        <f t="shared" si="89"/>
        <v>2835LED20w照明燈條</v>
      </c>
      <c r="AJ328" s="200"/>
      <c r="AK328" s="200"/>
      <c r="AL328" s="200"/>
      <c r="AM328" s="200"/>
      <c r="AN328" s="200"/>
      <c r="AO328" s="200"/>
      <c r="AP328" s="200"/>
      <c r="AQ328" s="170">
        <f t="shared" si="90"/>
        <v>5</v>
      </c>
      <c r="AR328" s="170"/>
      <c r="AS328" s="170"/>
      <c r="AT328" s="170" t="str">
        <f t="shared" si="91"/>
        <v>m</v>
      </c>
      <c r="AU328" s="170"/>
      <c r="AV328" s="200">
        <f>廚具衛生設備燈具!AY81</f>
        <v>100</v>
      </c>
      <c r="AW328" s="200"/>
      <c r="AX328" s="200"/>
      <c r="AY328" s="200"/>
      <c r="AZ328" s="200">
        <f t="shared" si="92"/>
        <v>500</v>
      </c>
      <c r="BA328" s="200"/>
      <c r="BB328" s="200"/>
      <c r="BC328" s="200"/>
      <c r="BD328" s="314"/>
      <c r="BE328" s="315"/>
      <c r="BF328" s="315"/>
      <c r="BG328" s="316"/>
      <c r="BH328" s="209"/>
      <c r="BI328" s="210"/>
      <c r="BJ328" s="210"/>
      <c r="BK328" s="211"/>
      <c r="BL328" s="209">
        <v>0</v>
      </c>
      <c r="BM328" s="210"/>
      <c r="BN328" s="210"/>
      <c r="BO328" s="211"/>
      <c r="BP328" s="4"/>
      <c r="BQ328" s="6"/>
    </row>
    <row r="329" spans="1:74" ht="20.100000000000001" customHeight="1">
      <c r="A329" s="109">
        <v>10</v>
      </c>
      <c r="B329" s="109"/>
      <c r="C329" s="125" t="str">
        <f>廚具衛生設備燈具!A82</f>
        <v>內玄關端景</v>
      </c>
      <c r="D329" s="125"/>
      <c r="E329" s="125"/>
      <c r="F329" s="125"/>
      <c r="G329" s="125"/>
      <c r="H329" s="123" t="str">
        <f>廚具衛生設備燈具!F82</f>
        <v>2835LED14w照明燈條</v>
      </c>
      <c r="I329" s="124"/>
      <c r="J329" s="124"/>
      <c r="K329" s="124"/>
      <c r="L329" s="124"/>
      <c r="M329" s="124"/>
      <c r="N329" s="124"/>
      <c r="O329" s="131"/>
      <c r="P329" s="123" t="str">
        <f>廚具衛生設備燈具!W82</f>
        <v>8㎜24V14w120P</v>
      </c>
      <c r="Q329" s="124"/>
      <c r="R329" s="124"/>
      <c r="S329" s="124"/>
      <c r="T329" s="124"/>
      <c r="U329" s="131"/>
      <c r="V329" s="109">
        <v>1</v>
      </c>
      <c r="W329" s="109"/>
      <c r="X329" s="109"/>
      <c r="Y329" s="109" t="s">
        <v>113</v>
      </c>
      <c r="Z329" s="109"/>
      <c r="AA329" s="125">
        <f>廚具衛生設備燈具!AQ82</f>
        <v>220</v>
      </c>
      <c r="AB329" s="125"/>
      <c r="AC329" s="125"/>
      <c r="AD329" s="125"/>
      <c r="AE329" s="125">
        <f t="shared" si="88"/>
        <v>220</v>
      </c>
      <c r="AF329" s="125"/>
      <c r="AG329" s="125"/>
      <c r="AH329" s="125"/>
      <c r="AI329" s="200" t="str">
        <f t="shared" si="89"/>
        <v>2835LED14w照明燈條</v>
      </c>
      <c r="AJ329" s="200"/>
      <c r="AK329" s="200"/>
      <c r="AL329" s="200"/>
      <c r="AM329" s="200"/>
      <c r="AN329" s="200"/>
      <c r="AO329" s="200"/>
      <c r="AP329" s="200"/>
      <c r="AQ329" s="170">
        <f t="shared" si="90"/>
        <v>1</v>
      </c>
      <c r="AR329" s="170"/>
      <c r="AS329" s="170"/>
      <c r="AT329" s="170" t="str">
        <f t="shared" si="91"/>
        <v>m</v>
      </c>
      <c r="AU329" s="170"/>
      <c r="AV329" s="200">
        <f>廚具衛生設備燈具!AY82</f>
        <v>55</v>
      </c>
      <c r="AW329" s="200"/>
      <c r="AX329" s="200"/>
      <c r="AY329" s="200"/>
      <c r="AZ329" s="200">
        <f t="shared" si="92"/>
        <v>55</v>
      </c>
      <c r="BA329" s="200"/>
      <c r="BB329" s="200"/>
      <c r="BC329" s="200"/>
      <c r="BD329" s="314"/>
      <c r="BE329" s="315"/>
      <c r="BF329" s="315"/>
      <c r="BG329" s="316"/>
      <c r="BH329" s="209"/>
      <c r="BI329" s="210"/>
      <c r="BJ329" s="210"/>
      <c r="BK329" s="211"/>
      <c r="BL329" s="209">
        <v>0</v>
      </c>
      <c r="BM329" s="210"/>
      <c r="BN329" s="210"/>
      <c r="BO329" s="211"/>
      <c r="BP329" s="4"/>
      <c r="BQ329" s="6"/>
    </row>
    <row r="330" spans="1:74" ht="20.100000000000001" customHeight="1">
      <c r="A330" s="109">
        <v>11</v>
      </c>
      <c r="B330" s="109"/>
      <c r="C330" s="125" t="str">
        <f>廚具衛生設備燈具!A83</f>
        <v>內玄關</v>
      </c>
      <c r="D330" s="125"/>
      <c r="E330" s="125"/>
      <c r="F330" s="125"/>
      <c r="G330" s="125"/>
      <c r="H330" s="123" t="str">
        <f>廚具衛生設備燈具!F83</f>
        <v>AC/DC 200w供電器</v>
      </c>
      <c r="I330" s="124"/>
      <c r="J330" s="124"/>
      <c r="K330" s="124"/>
      <c r="L330" s="124"/>
      <c r="M330" s="124"/>
      <c r="N330" s="124"/>
      <c r="O330" s="131"/>
      <c r="P330" s="123" t="str">
        <f>廚具衛生設備燈具!W83</f>
        <v>CB-200W-24V</v>
      </c>
      <c r="Q330" s="124"/>
      <c r="R330" s="124"/>
      <c r="S330" s="124"/>
      <c r="T330" s="124"/>
      <c r="U330" s="131"/>
      <c r="V330" s="109">
        <v>1</v>
      </c>
      <c r="W330" s="109"/>
      <c r="X330" s="109"/>
      <c r="Y330" s="109" t="s">
        <v>449</v>
      </c>
      <c r="Z330" s="109"/>
      <c r="AA330" s="125">
        <f>廚具衛生設備燈具!AQ83</f>
        <v>680</v>
      </c>
      <c r="AB330" s="125"/>
      <c r="AC330" s="125"/>
      <c r="AD330" s="125"/>
      <c r="AE330" s="125">
        <f t="shared" si="88"/>
        <v>680</v>
      </c>
      <c r="AF330" s="125"/>
      <c r="AG330" s="125"/>
      <c r="AH330" s="125"/>
      <c r="AI330" s="200" t="str">
        <f t="shared" si="89"/>
        <v>AC/DC 200w供電器</v>
      </c>
      <c r="AJ330" s="200"/>
      <c r="AK330" s="200"/>
      <c r="AL330" s="200"/>
      <c r="AM330" s="200"/>
      <c r="AN330" s="200"/>
      <c r="AO330" s="200"/>
      <c r="AP330" s="200"/>
      <c r="AQ330" s="170">
        <f t="shared" si="90"/>
        <v>1</v>
      </c>
      <c r="AR330" s="170"/>
      <c r="AS330" s="170"/>
      <c r="AT330" s="170" t="str">
        <f t="shared" si="91"/>
        <v>盞</v>
      </c>
      <c r="AU330" s="170"/>
      <c r="AV330" s="200">
        <f>廚具衛生設備燈具!AY83</f>
        <v>340</v>
      </c>
      <c r="AW330" s="200"/>
      <c r="AX330" s="200"/>
      <c r="AY330" s="200"/>
      <c r="AZ330" s="200">
        <f t="shared" si="92"/>
        <v>340</v>
      </c>
      <c r="BA330" s="200"/>
      <c r="BB330" s="200"/>
      <c r="BC330" s="200"/>
      <c r="BD330" s="314"/>
      <c r="BE330" s="315"/>
      <c r="BF330" s="315"/>
      <c r="BG330" s="316"/>
      <c r="BH330" s="209"/>
      <c r="BI330" s="210"/>
      <c r="BJ330" s="210"/>
      <c r="BK330" s="211"/>
      <c r="BL330" s="209">
        <v>0</v>
      </c>
      <c r="BM330" s="210"/>
      <c r="BN330" s="210"/>
      <c r="BO330" s="211"/>
      <c r="BP330" s="4"/>
      <c r="BQ330" s="6"/>
    </row>
    <row r="331" spans="1:74" ht="20.100000000000001" customHeight="1">
      <c r="A331" s="109">
        <v>12</v>
      </c>
      <c r="B331" s="109"/>
      <c r="C331" s="125" t="str">
        <f>廚具衛生設備燈具!A84</f>
        <v>內玄關踢腳</v>
      </c>
      <c r="D331" s="125"/>
      <c r="E331" s="125"/>
      <c r="F331" s="125"/>
      <c r="G331" s="125"/>
      <c r="H331" s="123" t="str">
        <f>廚具衛生設備燈具!F84</f>
        <v>2835LED14w照明燈條</v>
      </c>
      <c r="I331" s="124"/>
      <c r="J331" s="124"/>
      <c r="K331" s="124"/>
      <c r="L331" s="124"/>
      <c r="M331" s="124"/>
      <c r="N331" s="124"/>
      <c r="O331" s="131"/>
      <c r="P331" s="123" t="str">
        <f>廚具衛生設備燈具!W84</f>
        <v>8㎜24V14w120P</v>
      </c>
      <c r="Q331" s="124"/>
      <c r="R331" s="124"/>
      <c r="S331" s="124"/>
      <c r="T331" s="124"/>
      <c r="U331" s="131"/>
      <c r="V331" s="109">
        <v>2.5</v>
      </c>
      <c r="W331" s="109"/>
      <c r="X331" s="109"/>
      <c r="Y331" s="109" t="s">
        <v>113</v>
      </c>
      <c r="Z331" s="109"/>
      <c r="AA331" s="125">
        <f>廚具衛生設備燈具!AQ84</f>
        <v>220</v>
      </c>
      <c r="AB331" s="125"/>
      <c r="AC331" s="125"/>
      <c r="AD331" s="125"/>
      <c r="AE331" s="125">
        <f t="shared" si="88"/>
        <v>550</v>
      </c>
      <c r="AF331" s="125"/>
      <c r="AG331" s="125"/>
      <c r="AH331" s="125"/>
      <c r="AI331" s="200" t="str">
        <f t="shared" si="89"/>
        <v>2835LED14w照明燈條</v>
      </c>
      <c r="AJ331" s="200"/>
      <c r="AK331" s="200"/>
      <c r="AL331" s="200"/>
      <c r="AM331" s="200"/>
      <c r="AN331" s="200"/>
      <c r="AO331" s="200"/>
      <c r="AP331" s="200"/>
      <c r="AQ331" s="170">
        <f t="shared" si="90"/>
        <v>2.5</v>
      </c>
      <c r="AR331" s="170"/>
      <c r="AS331" s="170"/>
      <c r="AT331" s="170" t="str">
        <f t="shared" si="91"/>
        <v>m</v>
      </c>
      <c r="AU331" s="170"/>
      <c r="AV331" s="200">
        <f>廚具衛生設備燈具!AY84</f>
        <v>55</v>
      </c>
      <c r="AW331" s="200"/>
      <c r="AX331" s="200"/>
      <c r="AY331" s="200"/>
      <c r="AZ331" s="200">
        <f t="shared" si="92"/>
        <v>137.5</v>
      </c>
      <c r="BA331" s="200"/>
      <c r="BB331" s="200"/>
      <c r="BC331" s="200"/>
      <c r="BD331" s="314"/>
      <c r="BE331" s="315"/>
      <c r="BF331" s="315"/>
      <c r="BG331" s="316"/>
      <c r="BH331" s="209"/>
      <c r="BI331" s="210"/>
      <c r="BJ331" s="210"/>
      <c r="BK331" s="211"/>
      <c r="BL331" s="209">
        <v>0</v>
      </c>
      <c r="BM331" s="210"/>
      <c r="BN331" s="210"/>
      <c r="BO331" s="211"/>
      <c r="BP331" s="4"/>
      <c r="BQ331" s="6"/>
    </row>
    <row r="332" spans="1:74" ht="20.100000000000001" customHeight="1">
      <c r="A332" s="109">
        <v>13</v>
      </c>
      <c r="B332" s="109"/>
      <c r="C332" s="125" t="str">
        <f>廚具衛生設備燈具!A85</f>
        <v>內玄關踢腳</v>
      </c>
      <c r="D332" s="125"/>
      <c r="E332" s="125"/>
      <c r="F332" s="125"/>
      <c r="G332" s="125"/>
      <c r="H332" s="123" t="str">
        <f>廚具衛生設備燈具!F85</f>
        <v>AC/DC 45w供電器</v>
      </c>
      <c r="I332" s="124"/>
      <c r="J332" s="124"/>
      <c r="K332" s="124"/>
      <c r="L332" s="124"/>
      <c r="M332" s="124"/>
      <c r="N332" s="124"/>
      <c r="O332" s="131"/>
      <c r="P332" s="123" t="str">
        <f>廚具衛生設備燈具!W85</f>
        <v>CB-45W-24V</v>
      </c>
      <c r="Q332" s="124"/>
      <c r="R332" s="124"/>
      <c r="S332" s="124"/>
      <c r="T332" s="124"/>
      <c r="U332" s="131"/>
      <c r="V332" s="109">
        <v>1</v>
      </c>
      <c r="W332" s="109"/>
      <c r="X332" s="109"/>
      <c r="Y332" s="109" t="s">
        <v>449</v>
      </c>
      <c r="Z332" s="109"/>
      <c r="AA332" s="125">
        <f>廚具衛生設備燈具!AQ85</f>
        <v>240</v>
      </c>
      <c r="AB332" s="125"/>
      <c r="AC332" s="125"/>
      <c r="AD332" s="125"/>
      <c r="AE332" s="125">
        <f t="shared" si="88"/>
        <v>240</v>
      </c>
      <c r="AF332" s="125"/>
      <c r="AG332" s="125"/>
      <c r="AH332" s="125"/>
      <c r="AI332" s="200" t="str">
        <f t="shared" si="89"/>
        <v>AC/DC 45w供電器</v>
      </c>
      <c r="AJ332" s="200"/>
      <c r="AK332" s="200"/>
      <c r="AL332" s="200"/>
      <c r="AM332" s="200"/>
      <c r="AN332" s="200"/>
      <c r="AO332" s="200"/>
      <c r="AP332" s="200"/>
      <c r="AQ332" s="170">
        <f t="shared" si="90"/>
        <v>1</v>
      </c>
      <c r="AR332" s="170"/>
      <c r="AS332" s="170"/>
      <c r="AT332" s="170" t="str">
        <f t="shared" si="91"/>
        <v>盞</v>
      </c>
      <c r="AU332" s="170"/>
      <c r="AV332" s="200">
        <f>廚具衛生設備燈具!AY85</f>
        <v>120</v>
      </c>
      <c r="AW332" s="200"/>
      <c r="AX332" s="200"/>
      <c r="AY332" s="200"/>
      <c r="AZ332" s="200">
        <f t="shared" si="92"/>
        <v>120</v>
      </c>
      <c r="BA332" s="200"/>
      <c r="BB332" s="200"/>
      <c r="BC332" s="200"/>
      <c r="BD332" s="314"/>
      <c r="BE332" s="315"/>
      <c r="BF332" s="315"/>
      <c r="BG332" s="316"/>
      <c r="BH332" s="209"/>
      <c r="BI332" s="210"/>
      <c r="BJ332" s="210"/>
      <c r="BK332" s="211"/>
      <c r="BL332" s="209">
        <v>0</v>
      </c>
      <c r="BM332" s="210"/>
      <c r="BN332" s="210"/>
      <c r="BO332" s="211"/>
      <c r="BP332" s="4"/>
      <c r="BQ332" s="6"/>
    </row>
    <row r="333" spans="1:74" ht="20.100000000000001" customHeight="1">
      <c r="A333" s="109">
        <v>14</v>
      </c>
      <c r="B333" s="109"/>
      <c r="C333" s="125" t="str">
        <f>廚具衛生設備燈具!A86</f>
        <v>客廳天花間接</v>
      </c>
      <c r="D333" s="125"/>
      <c r="E333" s="125"/>
      <c r="F333" s="125"/>
      <c r="G333" s="125"/>
      <c r="H333" s="123" t="str">
        <f>廚具衛生設備燈具!F86</f>
        <v>2835LED20w照明燈條</v>
      </c>
      <c r="I333" s="124"/>
      <c r="J333" s="124"/>
      <c r="K333" s="124"/>
      <c r="L333" s="124"/>
      <c r="M333" s="124"/>
      <c r="N333" s="124"/>
      <c r="O333" s="131"/>
      <c r="P333" s="123" t="str">
        <f>廚具衛生設備燈具!W86</f>
        <v>15㎜24V20w240P</v>
      </c>
      <c r="Q333" s="124"/>
      <c r="R333" s="124"/>
      <c r="S333" s="124"/>
      <c r="T333" s="124"/>
      <c r="U333" s="131"/>
      <c r="V333" s="109">
        <v>13</v>
      </c>
      <c r="W333" s="109"/>
      <c r="X333" s="109"/>
      <c r="Y333" s="109" t="s">
        <v>113</v>
      </c>
      <c r="Z333" s="109"/>
      <c r="AA333" s="125">
        <f>廚具衛生設備燈具!AQ86</f>
        <v>400</v>
      </c>
      <c r="AB333" s="125"/>
      <c r="AC333" s="125"/>
      <c r="AD333" s="125"/>
      <c r="AE333" s="125">
        <f t="shared" si="88"/>
        <v>5200</v>
      </c>
      <c r="AF333" s="125"/>
      <c r="AG333" s="125"/>
      <c r="AH333" s="125"/>
      <c r="AI333" s="200" t="str">
        <f t="shared" si="89"/>
        <v>2835LED20w照明燈條</v>
      </c>
      <c r="AJ333" s="200"/>
      <c r="AK333" s="200"/>
      <c r="AL333" s="200"/>
      <c r="AM333" s="200"/>
      <c r="AN333" s="200"/>
      <c r="AO333" s="200"/>
      <c r="AP333" s="200"/>
      <c r="AQ333" s="170">
        <f t="shared" si="90"/>
        <v>13</v>
      </c>
      <c r="AR333" s="170"/>
      <c r="AS333" s="170"/>
      <c r="AT333" s="170" t="str">
        <f t="shared" si="91"/>
        <v>m</v>
      </c>
      <c r="AU333" s="170"/>
      <c r="AV333" s="200">
        <f>廚具衛生設備燈具!AY86</f>
        <v>100</v>
      </c>
      <c r="AW333" s="200"/>
      <c r="AX333" s="200"/>
      <c r="AY333" s="200"/>
      <c r="AZ333" s="200">
        <f t="shared" si="92"/>
        <v>1300</v>
      </c>
      <c r="BA333" s="200"/>
      <c r="BB333" s="200"/>
      <c r="BC333" s="200"/>
      <c r="BD333" s="314"/>
      <c r="BE333" s="315"/>
      <c r="BF333" s="315"/>
      <c r="BG333" s="316"/>
      <c r="BH333" s="209"/>
      <c r="BI333" s="210"/>
      <c r="BJ333" s="210"/>
      <c r="BK333" s="211"/>
      <c r="BL333" s="209">
        <v>0</v>
      </c>
      <c r="BM333" s="210"/>
      <c r="BN333" s="210"/>
      <c r="BO333" s="211"/>
      <c r="BP333" s="4"/>
      <c r="BQ333" s="6"/>
    </row>
    <row r="334" spans="1:74" ht="20.100000000000001" customHeight="1">
      <c r="A334" s="109">
        <v>15</v>
      </c>
      <c r="B334" s="109"/>
      <c r="C334" s="125" t="str">
        <f>廚具衛生設備燈具!A87</f>
        <v>客廳天花間接</v>
      </c>
      <c r="D334" s="125"/>
      <c r="E334" s="125"/>
      <c r="F334" s="125"/>
      <c r="G334" s="125"/>
      <c r="H334" s="123" t="str">
        <f>廚具衛生設備燈具!F87</f>
        <v>AC/DC 300w供電器</v>
      </c>
      <c r="I334" s="124"/>
      <c r="J334" s="124"/>
      <c r="K334" s="124"/>
      <c r="L334" s="124"/>
      <c r="M334" s="124"/>
      <c r="N334" s="124"/>
      <c r="O334" s="131"/>
      <c r="P334" s="123" t="str">
        <f>廚具衛生設備燈具!W87</f>
        <v>CB-300W-24V</v>
      </c>
      <c r="Q334" s="124"/>
      <c r="R334" s="124"/>
      <c r="S334" s="124"/>
      <c r="T334" s="124"/>
      <c r="U334" s="131"/>
      <c r="V334" s="109">
        <v>1</v>
      </c>
      <c r="W334" s="109"/>
      <c r="X334" s="109"/>
      <c r="Y334" s="109" t="s">
        <v>449</v>
      </c>
      <c r="Z334" s="109"/>
      <c r="AA334" s="125">
        <f>廚具衛生設備燈具!AQ87</f>
        <v>900</v>
      </c>
      <c r="AB334" s="125"/>
      <c r="AC334" s="125"/>
      <c r="AD334" s="125"/>
      <c r="AE334" s="125">
        <f t="shared" si="88"/>
        <v>900</v>
      </c>
      <c r="AF334" s="125"/>
      <c r="AG334" s="125"/>
      <c r="AH334" s="125"/>
      <c r="AI334" s="200" t="str">
        <f t="shared" si="89"/>
        <v>AC/DC 300w供電器</v>
      </c>
      <c r="AJ334" s="200"/>
      <c r="AK334" s="200"/>
      <c r="AL334" s="200"/>
      <c r="AM334" s="200"/>
      <c r="AN334" s="200"/>
      <c r="AO334" s="200"/>
      <c r="AP334" s="200"/>
      <c r="AQ334" s="170">
        <f t="shared" si="90"/>
        <v>1</v>
      </c>
      <c r="AR334" s="170"/>
      <c r="AS334" s="170"/>
      <c r="AT334" s="170" t="str">
        <f t="shared" si="91"/>
        <v>盞</v>
      </c>
      <c r="AU334" s="170"/>
      <c r="AV334" s="200">
        <f>廚具衛生設備燈具!AY87</f>
        <v>450</v>
      </c>
      <c r="AW334" s="200"/>
      <c r="AX334" s="200"/>
      <c r="AY334" s="200"/>
      <c r="AZ334" s="200">
        <f t="shared" si="92"/>
        <v>450</v>
      </c>
      <c r="BA334" s="200"/>
      <c r="BB334" s="200"/>
      <c r="BC334" s="200"/>
      <c r="BD334" s="314"/>
      <c r="BE334" s="315"/>
      <c r="BF334" s="315"/>
      <c r="BG334" s="316"/>
      <c r="BH334" s="209"/>
      <c r="BI334" s="210"/>
      <c r="BJ334" s="210"/>
      <c r="BK334" s="211"/>
      <c r="BL334" s="209">
        <v>0</v>
      </c>
      <c r="BM334" s="210"/>
      <c r="BN334" s="210"/>
      <c r="BO334" s="211"/>
      <c r="BP334" s="4"/>
      <c r="BQ334" s="6"/>
    </row>
    <row r="335" spans="1:74" ht="20.100000000000001" customHeight="1">
      <c r="A335" s="109">
        <v>16</v>
      </c>
      <c r="B335" s="109"/>
      <c r="C335" s="125" t="str">
        <f>廚具衛生設備燈具!A88</f>
        <v>客廳氛圍</v>
      </c>
      <c r="D335" s="125"/>
      <c r="E335" s="125"/>
      <c r="F335" s="125"/>
      <c r="G335" s="125"/>
      <c r="H335" s="123" t="str">
        <f>廚具衛生設備燈具!F88</f>
        <v>2835LED14w照明燈條</v>
      </c>
      <c r="I335" s="124"/>
      <c r="J335" s="124"/>
      <c r="K335" s="124"/>
      <c r="L335" s="124"/>
      <c r="M335" s="124"/>
      <c r="N335" s="124"/>
      <c r="O335" s="131"/>
      <c r="P335" s="123" t="str">
        <f>廚具衛生設備燈具!W88</f>
        <v>8㎜24V14w120P</v>
      </c>
      <c r="Q335" s="124"/>
      <c r="R335" s="124"/>
      <c r="S335" s="124"/>
      <c r="T335" s="124"/>
      <c r="U335" s="131"/>
      <c r="V335" s="109">
        <v>11</v>
      </c>
      <c r="W335" s="109"/>
      <c r="X335" s="109"/>
      <c r="Y335" s="109" t="s">
        <v>113</v>
      </c>
      <c r="Z335" s="109"/>
      <c r="AA335" s="125">
        <f>廚具衛生設備燈具!AQ88</f>
        <v>220</v>
      </c>
      <c r="AB335" s="125"/>
      <c r="AC335" s="125"/>
      <c r="AD335" s="125"/>
      <c r="AE335" s="125">
        <f t="shared" si="88"/>
        <v>2420</v>
      </c>
      <c r="AF335" s="125"/>
      <c r="AG335" s="125"/>
      <c r="AH335" s="125"/>
      <c r="AI335" s="200" t="str">
        <f t="shared" si="89"/>
        <v>2835LED14w照明燈條</v>
      </c>
      <c r="AJ335" s="200"/>
      <c r="AK335" s="200"/>
      <c r="AL335" s="200"/>
      <c r="AM335" s="200"/>
      <c r="AN335" s="200"/>
      <c r="AO335" s="200"/>
      <c r="AP335" s="200"/>
      <c r="AQ335" s="170">
        <f t="shared" si="90"/>
        <v>11</v>
      </c>
      <c r="AR335" s="170"/>
      <c r="AS335" s="170"/>
      <c r="AT335" s="170" t="str">
        <f t="shared" si="91"/>
        <v>m</v>
      </c>
      <c r="AU335" s="170"/>
      <c r="AV335" s="200">
        <f>廚具衛生設備燈具!AY88</f>
        <v>55</v>
      </c>
      <c r="AW335" s="200"/>
      <c r="AX335" s="200"/>
      <c r="AY335" s="200"/>
      <c r="AZ335" s="200">
        <f t="shared" si="92"/>
        <v>605</v>
      </c>
      <c r="BA335" s="200"/>
      <c r="BB335" s="200"/>
      <c r="BC335" s="200"/>
      <c r="BD335" s="314"/>
      <c r="BE335" s="315"/>
      <c r="BF335" s="315"/>
      <c r="BG335" s="316"/>
      <c r="BH335" s="209"/>
      <c r="BI335" s="210"/>
      <c r="BJ335" s="210"/>
      <c r="BK335" s="211"/>
      <c r="BL335" s="209">
        <v>0</v>
      </c>
      <c r="BM335" s="210"/>
      <c r="BN335" s="210"/>
      <c r="BO335" s="211"/>
      <c r="BP335" s="4"/>
      <c r="BQ335" s="6"/>
    </row>
    <row r="336" spans="1:74" ht="20.100000000000001" customHeight="1">
      <c r="A336" s="109">
        <v>17</v>
      </c>
      <c r="B336" s="109"/>
      <c r="C336" s="125" t="str">
        <f>廚具衛生設備燈具!A89</f>
        <v>客廳氛圍</v>
      </c>
      <c r="D336" s="125"/>
      <c r="E336" s="125"/>
      <c r="F336" s="125"/>
      <c r="G336" s="125"/>
      <c r="H336" s="123" t="str">
        <f>廚具衛生設備燈具!F89</f>
        <v>AC/DC 200w供電器</v>
      </c>
      <c r="I336" s="124"/>
      <c r="J336" s="124"/>
      <c r="K336" s="124"/>
      <c r="L336" s="124"/>
      <c r="M336" s="124"/>
      <c r="N336" s="124"/>
      <c r="O336" s="131"/>
      <c r="P336" s="123" t="str">
        <f>廚具衛生設備燈具!W89</f>
        <v>CB-200W-24V</v>
      </c>
      <c r="Q336" s="124"/>
      <c r="R336" s="124"/>
      <c r="S336" s="124"/>
      <c r="T336" s="124"/>
      <c r="U336" s="131"/>
      <c r="V336" s="109">
        <v>1</v>
      </c>
      <c r="W336" s="109"/>
      <c r="X336" s="109"/>
      <c r="Y336" s="109" t="s">
        <v>449</v>
      </c>
      <c r="Z336" s="109"/>
      <c r="AA336" s="125">
        <f>廚具衛生設備燈具!AQ89</f>
        <v>680</v>
      </c>
      <c r="AB336" s="125"/>
      <c r="AC336" s="125"/>
      <c r="AD336" s="125"/>
      <c r="AE336" s="125">
        <f t="shared" si="88"/>
        <v>680</v>
      </c>
      <c r="AF336" s="125"/>
      <c r="AG336" s="125"/>
      <c r="AH336" s="125"/>
      <c r="AI336" s="200" t="str">
        <f t="shared" si="89"/>
        <v>AC/DC 200w供電器</v>
      </c>
      <c r="AJ336" s="200"/>
      <c r="AK336" s="200"/>
      <c r="AL336" s="200"/>
      <c r="AM336" s="200"/>
      <c r="AN336" s="200"/>
      <c r="AO336" s="200"/>
      <c r="AP336" s="200"/>
      <c r="AQ336" s="170">
        <f t="shared" si="90"/>
        <v>1</v>
      </c>
      <c r="AR336" s="170"/>
      <c r="AS336" s="170"/>
      <c r="AT336" s="170" t="str">
        <f t="shared" si="91"/>
        <v>盞</v>
      </c>
      <c r="AU336" s="170"/>
      <c r="AV336" s="200">
        <f>廚具衛生設備燈具!AY89</f>
        <v>340</v>
      </c>
      <c r="AW336" s="200"/>
      <c r="AX336" s="200"/>
      <c r="AY336" s="200"/>
      <c r="AZ336" s="200">
        <f t="shared" si="92"/>
        <v>340</v>
      </c>
      <c r="BA336" s="200"/>
      <c r="BB336" s="200"/>
      <c r="BC336" s="200"/>
      <c r="BD336" s="314"/>
      <c r="BE336" s="315"/>
      <c r="BF336" s="315"/>
      <c r="BG336" s="316"/>
      <c r="BH336" s="209"/>
      <c r="BI336" s="210"/>
      <c r="BJ336" s="210"/>
      <c r="BK336" s="211"/>
      <c r="BL336" s="209">
        <v>0</v>
      </c>
      <c r="BM336" s="210"/>
      <c r="BN336" s="210"/>
      <c r="BO336" s="211"/>
      <c r="BP336" s="4"/>
      <c r="BQ336" s="6"/>
    </row>
    <row r="337" spans="1:69" ht="20.100000000000001" customHeight="1">
      <c r="A337" s="109">
        <v>18</v>
      </c>
      <c r="B337" s="109"/>
      <c r="C337" s="125" t="str">
        <f>廚具衛生設備燈具!A90</f>
        <v>廚房吊櫃</v>
      </c>
      <c r="D337" s="125"/>
      <c r="E337" s="125"/>
      <c r="F337" s="125"/>
      <c r="G337" s="125"/>
      <c r="H337" s="123" t="str">
        <f>廚具衛生設備燈具!F90</f>
        <v>2835LED14w照明燈條</v>
      </c>
      <c r="I337" s="124"/>
      <c r="J337" s="124"/>
      <c r="K337" s="124"/>
      <c r="L337" s="124"/>
      <c r="M337" s="124"/>
      <c r="N337" s="124"/>
      <c r="O337" s="131"/>
      <c r="P337" s="123" t="str">
        <f>廚具衛生設備燈具!W90</f>
        <v>8㎜24V14w120P</v>
      </c>
      <c r="Q337" s="124"/>
      <c r="R337" s="124"/>
      <c r="S337" s="124"/>
      <c r="T337" s="124"/>
      <c r="U337" s="131"/>
      <c r="V337" s="109">
        <v>6</v>
      </c>
      <c r="W337" s="109"/>
      <c r="X337" s="109"/>
      <c r="Y337" s="109" t="s">
        <v>130</v>
      </c>
      <c r="Z337" s="109"/>
      <c r="AA337" s="125">
        <f>廚具衛生設備燈具!AQ90</f>
        <v>220</v>
      </c>
      <c r="AB337" s="125"/>
      <c r="AC337" s="125"/>
      <c r="AD337" s="125"/>
      <c r="AE337" s="125">
        <f t="shared" si="88"/>
        <v>1320</v>
      </c>
      <c r="AF337" s="125"/>
      <c r="AG337" s="125"/>
      <c r="AH337" s="125"/>
      <c r="AI337" s="200" t="str">
        <f t="shared" si="89"/>
        <v>2835LED14w照明燈條</v>
      </c>
      <c r="AJ337" s="200"/>
      <c r="AK337" s="200"/>
      <c r="AL337" s="200"/>
      <c r="AM337" s="200"/>
      <c r="AN337" s="200"/>
      <c r="AO337" s="200"/>
      <c r="AP337" s="200"/>
      <c r="AQ337" s="170">
        <f t="shared" si="90"/>
        <v>6</v>
      </c>
      <c r="AR337" s="170"/>
      <c r="AS337" s="170"/>
      <c r="AT337" s="170" t="str">
        <f t="shared" si="91"/>
        <v>m</v>
      </c>
      <c r="AU337" s="170"/>
      <c r="AV337" s="200">
        <f>廚具衛生設備燈具!AY90</f>
        <v>55</v>
      </c>
      <c r="AW337" s="200"/>
      <c r="AX337" s="200"/>
      <c r="AY337" s="200"/>
      <c r="AZ337" s="200">
        <f t="shared" si="92"/>
        <v>330</v>
      </c>
      <c r="BA337" s="200"/>
      <c r="BB337" s="200"/>
      <c r="BC337" s="200"/>
      <c r="BD337" s="314"/>
      <c r="BE337" s="315"/>
      <c r="BF337" s="315"/>
      <c r="BG337" s="316"/>
      <c r="BH337" s="209"/>
      <c r="BI337" s="210"/>
      <c r="BJ337" s="210"/>
      <c r="BK337" s="211"/>
      <c r="BL337" s="209">
        <v>0</v>
      </c>
      <c r="BM337" s="210"/>
      <c r="BN337" s="210"/>
      <c r="BO337" s="211"/>
      <c r="BP337" s="4"/>
      <c r="BQ337" s="6"/>
    </row>
    <row r="338" spans="1:69" ht="20.100000000000001" customHeight="1">
      <c r="A338" s="109">
        <v>19</v>
      </c>
      <c r="B338" s="109"/>
      <c r="C338" s="125" t="str">
        <f>廚具衛生設備燈具!A91</f>
        <v>廚房吊櫃</v>
      </c>
      <c r="D338" s="125"/>
      <c r="E338" s="125"/>
      <c r="F338" s="125"/>
      <c r="G338" s="125"/>
      <c r="H338" s="123" t="str">
        <f>廚具衛生設備燈具!F91</f>
        <v>AC/DC 100w供電器</v>
      </c>
      <c r="I338" s="124"/>
      <c r="J338" s="124"/>
      <c r="K338" s="124"/>
      <c r="L338" s="124"/>
      <c r="M338" s="124"/>
      <c r="N338" s="124"/>
      <c r="O338" s="131"/>
      <c r="P338" s="123" t="str">
        <f>廚具衛生設備燈具!W91</f>
        <v>CB-100W-24V</v>
      </c>
      <c r="Q338" s="124"/>
      <c r="R338" s="124"/>
      <c r="S338" s="124"/>
      <c r="T338" s="124"/>
      <c r="U338" s="131"/>
      <c r="V338" s="109">
        <v>1</v>
      </c>
      <c r="W338" s="109"/>
      <c r="X338" s="109"/>
      <c r="Y338" s="109" t="s">
        <v>449</v>
      </c>
      <c r="Z338" s="109"/>
      <c r="AA338" s="125">
        <f>廚具衛生設備燈具!AQ91</f>
        <v>470</v>
      </c>
      <c r="AB338" s="125"/>
      <c r="AC338" s="125"/>
      <c r="AD338" s="125"/>
      <c r="AE338" s="125">
        <f t="shared" si="88"/>
        <v>470</v>
      </c>
      <c r="AF338" s="125"/>
      <c r="AG338" s="125"/>
      <c r="AH338" s="125"/>
      <c r="AI338" s="200" t="str">
        <f t="shared" si="89"/>
        <v>AC/DC 100w供電器</v>
      </c>
      <c r="AJ338" s="200"/>
      <c r="AK338" s="200"/>
      <c r="AL338" s="200"/>
      <c r="AM338" s="200"/>
      <c r="AN338" s="200"/>
      <c r="AO338" s="200"/>
      <c r="AP338" s="200"/>
      <c r="AQ338" s="170">
        <f t="shared" si="90"/>
        <v>1</v>
      </c>
      <c r="AR338" s="170"/>
      <c r="AS338" s="170"/>
      <c r="AT338" s="170" t="str">
        <f t="shared" si="91"/>
        <v>盞</v>
      </c>
      <c r="AU338" s="170"/>
      <c r="AV338" s="200">
        <f>廚具衛生設備燈具!AY91</f>
        <v>235</v>
      </c>
      <c r="AW338" s="200"/>
      <c r="AX338" s="200"/>
      <c r="AY338" s="200"/>
      <c r="AZ338" s="200">
        <f t="shared" si="92"/>
        <v>235</v>
      </c>
      <c r="BA338" s="200"/>
      <c r="BB338" s="200"/>
      <c r="BC338" s="200"/>
      <c r="BD338" s="314"/>
      <c r="BE338" s="315"/>
      <c r="BF338" s="315"/>
      <c r="BG338" s="316"/>
      <c r="BH338" s="209"/>
      <c r="BI338" s="210"/>
      <c r="BJ338" s="210"/>
      <c r="BK338" s="211"/>
      <c r="BL338" s="209">
        <v>0</v>
      </c>
      <c r="BM338" s="210"/>
      <c r="BN338" s="210"/>
      <c r="BO338" s="211"/>
      <c r="BP338" s="4"/>
      <c r="BQ338" s="6"/>
    </row>
    <row r="339" spans="1:69" ht="20.100000000000001" customHeight="1">
      <c r="A339" s="109">
        <v>20</v>
      </c>
      <c r="B339" s="109"/>
      <c r="C339" s="125" t="str">
        <f>廚具衛生設備燈具!A92</f>
        <v>廚房地面</v>
      </c>
      <c r="D339" s="125"/>
      <c r="E339" s="125"/>
      <c r="F339" s="125"/>
      <c r="G339" s="125"/>
      <c r="H339" s="123" t="str">
        <f>廚具衛生設備燈具!F92</f>
        <v>2835LED14w照明燈條</v>
      </c>
      <c r="I339" s="124"/>
      <c r="J339" s="124"/>
      <c r="K339" s="124"/>
      <c r="L339" s="124"/>
      <c r="M339" s="124"/>
      <c r="N339" s="124"/>
      <c r="O339" s="131"/>
      <c r="P339" s="123" t="str">
        <f>廚具衛生設備燈具!W92</f>
        <v>8㎜24V14w120P</v>
      </c>
      <c r="Q339" s="124"/>
      <c r="R339" s="124"/>
      <c r="S339" s="124"/>
      <c r="T339" s="124"/>
      <c r="U339" s="131"/>
      <c r="V339" s="109">
        <v>6</v>
      </c>
      <c r="W339" s="109"/>
      <c r="X339" s="109"/>
      <c r="Y339" s="109" t="s">
        <v>113</v>
      </c>
      <c r="Z339" s="109"/>
      <c r="AA339" s="125">
        <f>廚具衛生設備燈具!AQ92</f>
        <v>220</v>
      </c>
      <c r="AB339" s="125"/>
      <c r="AC339" s="125"/>
      <c r="AD339" s="125"/>
      <c r="AE339" s="125">
        <f t="shared" ref="AE339:AE354" si="98">V339*AA339</f>
        <v>1320</v>
      </c>
      <c r="AF339" s="125"/>
      <c r="AG339" s="125"/>
      <c r="AH339" s="125"/>
      <c r="AI339" s="200" t="str">
        <f t="shared" ref="AI339:AI354" si="99">H339</f>
        <v>2835LED14w照明燈條</v>
      </c>
      <c r="AJ339" s="200"/>
      <c r="AK339" s="200"/>
      <c r="AL339" s="200"/>
      <c r="AM339" s="200"/>
      <c r="AN339" s="200"/>
      <c r="AO339" s="200"/>
      <c r="AP339" s="200"/>
      <c r="AQ339" s="170">
        <f t="shared" ref="AQ339:AQ354" si="100">V339</f>
        <v>6</v>
      </c>
      <c r="AR339" s="170"/>
      <c r="AS339" s="170"/>
      <c r="AT339" s="170" t="str">
        <f t="shared" ref="AT339:AT354" si="101">Y339</f>
        <v>m</v>
      </c>
      <c r="AU339" s="170"/>
      <c r="AV339" s="200">
        <f>廚具衛生設備燈具!AY92</f>
        <v>55</v>
      </c>
      <c r="AW339" s="200"/>
      <c r="AX339" s="200"/>
      <c r="AY339" s="200"/>
      <c r="AZ339" s="200">
        <f t="shared" ref="AZ339:AZ354" si="102">AQ339*AV339</f>
        <v>330</v>
      </c>
      <c r="BA339" s="200"/>
      <c r="BB339" s="200"/>
      <c r="BC339" s="200"/>
      <c r="BD339" s="314"/>
      <c r="BE339" s="315"/>
      <c r="BF339" s="315"/>
      <c r="BG339" s="316"/>
      <c r="BH339" s="209"/>
      <c r="BI339" s="210"/>
      <c r="BJ339" s="210"/>
      <c r="BK339" s="211"/>
      <c r="BL339" s="209">
        <v>0</v>
      </c>
      <c r="BM339" s="210"/>
      <c r="BN339" s="210"/>
      <c r="BO339" s="211"/>
      <c r="BP339" s="4"/>
      <c r="BQ339" s="6"/>
    </row>
    <row r="340" spans="1:69" ht="20.100000000000001" customHeight="1">
      <c r="A340" s="109">
        <v>21</v>
      </c>
      <c r="B340" s="109"/>
      <c r="C340" s="125" t="str">
        <f>廚具衛生設備燈具!A93</f>
        <v>廚房地面</v>
      </c>
      <c r="D340" s="125"/>
      <c r="E340" s="125"/>
      <c r="F340" s="125"/>
      <c r="G340" s="125"/>
      <c r="H340" s="123" t="str">
        <f>廚具衛生設備燈具!F93</f>
        <v>AC/DC 100w供電器</v>
      </c>
      <c r="I340" s="124"/>
      <c r="J340" s="124"/>
      <c r="K340" s="124"/>
      <c r="L340" s="124"/>
      <c r="M340" s="124"/>
      <c r="N340" s="124"/>
      <c r="O340" s="131"/>
      <c r="P340" s="123" t="str">
        <f>廚具衛生設備燈具!W93</f>
        <v>LRS-100</v>
      </c>
      <c r="Q340" s="124"/>
      <c r="R340" s="124"/>
      <c r="S340" s="124"/>
      <c r="T340" s="124"/>
      <c r="U340" s="131"/>
      <c r="V340" s="109">
        <v>1</v>
      </c>
      <c r="W340" s="109"/>
      <c r="X340" s="109"/>
      <c r="Y340" s="109" t="s">
        <v>449</v>
      </c>
      <c r="Z340" s="109"/>
      <c r="AA340" s="125">
        <f>廚具衛生設備燈具!AQ93</f>
        <v>1200</v>
      </c>
      <c r="AB340" s="125"/>
      <c r="AC340" s="125"/>
      <c r="AD340" s="125"/>
      <c r="AE340" s="125">
        <f t="shared" si="98"/>
        <v>1200</v>
      </c>
      <c r="AF340" s="125"/>
      <c r="AG340" s="125"/>
      <c r="AH340" s="125"/>
      <c r="AI340" s="200" t="str">
        <f t="shared" si="99"/>
        <v>AC/DC 100w供電器</v>
      </c>
      <c r="AJ340" s="200"/>
      <c r="AK340" s="200"/>
      <c r="AL340" s="200"/>
      <c r="AM340" s="200"/>
      <c r="AN340" s="200"/>
      <c r="AO340" s="200"/>
      <c r="AP340" s="200"/>
      <c r="AQ340" s="170">
        <f t="shared" si="100"/>
        <v>1</v>
      </c>
      <c r="AR340" s="170"/>
      <c r="AS340" s="170"/>
      <c r="AT340" s="170" t="str">
        <f t="shared" si="101"/>
        <v>盞</v>
      </c>
      <c r="AU340" s="170"/>
      <c r="AV340" s="200">
        <f>廚具衛生設備燈具!AY93</f>
        <v>600</v>
      </c>
      <c r="AW340" s="200"/>
      <c r="AX340" s="200"/>
      <c r="AY340" s="200"/>
      <c r="AZ340" s="200">
        <f t="shared" si="102"/>
        <v>600</v>
      </c>
      <c r="BA340" s="200"/>
      <c r="BB340" s="200"/>
      <c r="BC340" s="200"/>
      <c r="BD340" s="314"/>
      <c r="BE340" s="315"/>
      <c r="BF340" s="315"/>
      <c r="BG340" s="316"/>
      <c r="BH340" s="209"/>
      <c r="BI340" s="210"/>
      <c r="BJ340" s="210"/>
      <c r="BK340" s="211"/>
      <c r="BL340" s="209">
        <v>0</v>
      </c>
      <c r="BM340" s="210"/>
      <c r="BN340" s="210"/>
      <c r="BO340" s="211"/>
      <c r="BP340" s="4"/>
      <c r="BQ340" s="6"/>
    </row>
    <row r="341" spans="1:69" ht="20.100000000000001" customHeight="1">
      <c r="A341" s="109">
        <v>22</v>
      </c>
      <c r="B341" s="109"/>
      <c r="C341" s="125" t="str">
        <f>廚具衛生設備燈具!A94</f>
        <v>餐廳天花間接</v>
      </c>
      <c r="D341" s="125"/>
      <c r="E341" s="125"/>
      <c r="F341" s="125"/>
      <c r="G341" s="125"/>
      <c r="H341" s="123" t="str">
        <f>廚具衛生設備燈具!F94</f>
        <v>2835LED20w照明燈條</v>
      </c>
      <c r="I341" s="124"/>
      <c r="J341" s="124"/>
      <c r="K341" s="124"/>
      <c r="L341" s="124"/>
      <c r="M341" s="124"/>
      <c r="N341" s="124"/>
      <c r="O341" s="131"/>
      <c r="P341" s="123" t="str">
        <f>廚具衛生設備燈具!W94</f>
        <v>15㎜24V20w240P</v>
      </c>
      <c r="Q341" s="124"/>
      <c r="R341" s="124"/>
      <c r="S341" s="124"/>
      <c r="T341" s="124"/>
      <c r="U341" s="131"/>
      <c r="V341" s="109">
        <v>9</v>
      </c>
      <c r="W341" s="109"/>
      <c r="X341" s="109"/>
      <c r="Y341" s="109" t="s">
        <v>113</v>
      </c>
      <c r="Z341" s="109"/>
      <c r="AA341" s="125">
        <f>廚具衛生設備燈具!AQ94</f>
        <v>400</v>
      </c>
      <c r="AB341" s="125"/>
      <c r="AC341" s="125"/>
      <c r="AD341" s="125"/>
      <c r="AE341" s="125">
        <f t="shared" si="98"/>
        <v>3600</v>
      </c>
      <c r="AF341" s="125"/>
      <c r="AG341" s="125"/>
      <c r="AH341" s="125"/>
      <c r="AI341" s="200" t="str">
        <f t="shared" si="99"/>
        <v>2835LED20w照明燈條</v>
      </c>
      <c r="AJ341" s="200"/>
      <c r="AK341" s="200"/>
      <c r="AL341" s="200"/>
      <c r="AM341" s="200"/>
      <c r="AN341" s="200"/>
      <c r="AO341" s="200"/>
      <c r="AP341" s="200"/>
      <c r="AQ341" s="170">
        <f t="shared" si="100"/>
        <v>9</v>
      </c>
      <c r="AR341" s="170"/>
      <c r="AS341" s="170"/>
      <c r="AT341" s="170" t="str">
        <f t="shared" si="101"/>
        <v>m</v>
      </c>
      <c r="AU341" s="170"/>
      <c r="AV341" s="200">
        <f>廚具衛生設備燈具!AY94</f>
        <v>100</v>
      </c>
      <c r="AW341" s="200"/>
      <c r="AX341" s="200"/>
      <c r="AY341" s="200"/>
      <c r="AZ341" s="200">
        <f t="shared" si="102"/>
        <v>900</v>
      </c>
      <c r="BA341" s="200"/>
      <c r="BB341" s="200"/>
      <c r="BC341" s="200"/>
      <c r="BD341" s="314"/>
      <c r="BE341" s="315"/>
      <c r="BF341" s="315"/>
      <c r="BG341" s="316"/>
      <c r="BH341" s="209"/>
      <c r="BI341" s="210"/>
      <c r="BJ341" s="210"/>
      <c r="BK341" s="211"/>
      <c r="BL341" s="209">
        <v>0</v>
      </c>
      <c r="BM341" s="210"/>
      <c r="BN341" s="210"/>
      <c r="BO341" s="211"/>
      <c r="BP341" s="4"/>
      <c r="BQ341" s="6"/>
    </row>
    <row r="342" spans="1:69" ht="20.100000000000001" customHeight="1">
      <c r="A342" s="109">
        <v>23</v>
      </c>
      <c r="B342" s="109"/>
      <c r="C342" s="125" t="str">
        <f>廚具衛生設備燈具!A95</f>
        <v>餐廳天花間接</v>
      </c>
      <c r="D342" s="125"/>
      <c r="E342" s="125"/>
      <c r="F342" s="125"/>
      <c r="G342" s="125"/>
      <c r="H342" s="123" t="str">
        <f>廚具衛生設備燈具!F95</f>
        <v>AC/DC 200w供電器</v>
      </c>
      <c r="I342" s="124"/>
      <c r="J342" s="124"/>
      <c r="K342" s="124"/>
      <c r="L342" s="124"/>
      <c r="M342" s="124"/>
      <c r="N342" s="124"/>
      <c r="O342" s="131"/>
      <c r="P342" s="123" t="str">
        <f>廚具衛生設備燈具!W95</f>
        <v>CB-200W-24V</v>
      </c>
      <c r="Q342" s="124"/>
      <c r="R342" s="124"/>
      <c r="S342" s="124"/>
      <c r="T342" s="124"/>
      <c r="U342" s="131"/>
      <c r="V342" s="109">
        <v>1</v>
      </c>
      <c r="W342" s="109"/>
      <c r="X342" s="109"/>
      <c r="Y342" s="109" t="s">
        <v>449</v>
      </c>
      <c r="Z342" s="109"/>
      <c r="AA342" s="125">
        <f>廚具衛生設備燈具!AQ95</f>
        <v>680</v>
      </c>
      <c r="AB342" s="125"/>
      <c r="AC342" s="125"/>
      <c r="AD342" s="125"/>
      <c r="AE342" s="125">
        <f t="shared" si="98"/>
        <v>680</v>
      </c>
      <c r="AF342" s="125"/>
      <c r="AG342" s="125"/>
      <c r="AH342" s="125"/>
      <c r="AI342" s="200" t="str">
        <f t="shared" si="99"/>
        <v>AC/DC 200w供電器</v>
      </c>
      <c r="AJ342" s="200"/>
      <c r="AK342" s="200"/>
      <c r="AL342" s="200"/>
      <c r="AM342" s="200"/>
      <c r="AN342" s="200"/>
      <c r="AO342" s="200"/>
      <c r="AP342" s="200"/>
      <c r="AQ342" s="170">
        <f t="shared" si="100"/>
        <v>1</v>
      </c>
      <c r="AR342" s="170"/>
      <c r="AS342" s="170"/>
      <c r="AT342" s="170" t="str">
        <f t="shared" si="101"/>
        <v>盞</v>
      </c>
      <c r="AU342" s="170"/>
      <c r="AV342" s="200">
        <f>廚具衛生設備燈具!AY95</f>
        <v>340</v>
      </c>
      <c r="AW342" s="200"/>
      <c r="AX342" s="200"/>
      <c r="AY342" s="200"/>
      <c r="AZ342" s="200">
        <f t="shared" si="102"/>
        <v>340</v>
      </c>
      <c r="BA342" s="200"/>
      <c r="BB342" s="200"/>
      <c r="BC342" s="200"/>
      <c r="BD342" s="314"/>
      <c r="BE342" s="315"/>
      <c r="BF342" s="315"/>
      <c r="BG342" s="316"/>
      <c r="BH342" s="209"/>
      <c r="BI342" s="210"/>
      <c r="BJ342" s="210"/>
      <c r="BK342" s="211"/>
      <c r="BL342" s="209">
        <v>0</v>
      </c>
      <c r="BM342" s="210"/>
      <c r="BN342" s="210"/>
      <c r="BO342" s="211"/>
      <c r="BP342" s="4"/>
      <c r="BQ342" s="6"/>
    </row>
    <row r="343" spans="1:69" ht="20.100000000000001" customHeight="1">
      <c r="A343" s="109">
        <v>24</v>
      </c>
      <c r="B343" s="109"/>
      <c r="C343" s="125" t="str">
        <f>廚具衛生設備燈具!A99</f>
        <v>工作室天花</v>
      </c>
      <c r="D343" s="125"/>
      <c r="E343" s="125"/>
      <c r="F343" s="125"/>
      <c r="G343" s="125"/>
      <c r="H343" s="123" t="str">
        <f>廚具衛生設備燈具!F99</f>
        <v>2835LED20w照明燈條</v>
      </c>
      <c r="I343" s="124"/>
      <c r="J343" s="124"/>
      <c r="K343" s="124"/>
      <c r="L343" s="124"/>
      <c r="M343" s="124"/>
      <c r="N343" s="124"/>
      <c r="O343" s="131"/>
      <c r="P343" s="123" t="str">
        <f>廚具衛生設備燈具!W99</f>
        <v>15㎜24V20w240P</v>
      </c>
      <c r="Q343" s="124"/>
      <c r="R343" s="124"/>
      <c r="S343" s="124"/>
      <c r="T343" s="124"/>
      <c r="U343" s="131"/>
      <c r="V343" s="109">
        <v>11</v>
      </c>
      <c r="W343" s="109"/>
      <c r="X343" s="109"/>
      <c r="Y343" s="109" t="s">
        <v>113</v>
      </c>
      <c r="Z343" s="109"/>
      <c r="AA343" s="125">
        <f>廚具衛生設備燈具!AQ99</f>
        <v>400</v>
      </c>
      <c r="AB343" s="125"/>
      <c r="AC343" s="125"/>
      <c r="AD343" s="125"/>
      <c r="AE343" s="125">
        <f t="shared" ref="AE343:AE344" si="103">V343*AA343</f>
        <v>4400</v>
      </c>
      <c r="AF343" s="125"/>
      <c r="AG343" s="125"/>
      <c r="AH343" s="125"/>
      <c r="AI343" s="200" t="str">
        <f t="shared" ref="AI343:AI344" si="104">H343</f>
        <v>2835LED20w照明燈條</v>
      </c>
      <c r="AJ343" s="200"/>
      <c r="AK343" s="200"/>
      <c r="AL343" s="200"/>
      <c r="AM343" s="200"/>
      <c r="AN343" s="200"/>
      <c r="AO343" s="200"/>
      <c r="AP343" s="200"/>
      <c r="AQ343" s="170">
        <f t="shared" ref="AQ343:AQ344" si="105">V343</f>
        <v>11</v>
      </c>
      <c r="AR343" s="170"/>
      <c r="AS343" s="170"/>
      <c r="AT343" s="170" t="str">
        <f t="shared" ref="AT343:AT344" si="106">Y343</f>
        <v>m</v>
      </c>
      <c r="AU343" s="170"/>
      <c r="AV343" s="200">
        <f>廚具衛生設備燈具!AY99</f>
        <v>100</v>
      </c>
      <c r="AW343" s="200"/>
      <c r="AX343" s="200"/>
      <c r="AY343" s="200"/>
      <c r="AZ343" s="200">
        <f t="shared" ref="AZ343:AZ344" si="107">AQ343*AV343</f>
        <v>1100</v>
      </c>
      <c r="BA343" s="200"/>
      <c r="BB343" s="200"/>
      <c r="BC343" s="200"/>
      <c r="BD343" s="314"/>
      <c r="BE343" s="315"/>
      <c r="BF343" s="315"/>
      <c r="BG343" s="316"/>
      <c r="BH343" s="209"/>
      <c r="BI343" s="210"/>
      <c r="BJ343" s="210"/>
      <c r="BK343" s="211"/>
      <c r="BL343" s="209">
        <v>0</v>
      </c>
      <c r="BM343" s="210"/>
      <c r="BN343" s="210"/>
      <c r="BO343" s="211"/>
      <c r="BP343" s="4"/>
      <c r="BQ343" s="6"/>
    </row>
    <row r="344" spans="1:69" ht="20.100000000000001" customHeight="1">
      <c r="A344" s="109">
        <v>25</v>
      </c>
      <c r="B344" s="109"/>
      <c r="C344" s="125" t="str">
        <f>廚具衛生設備燈具!A100</f>
        <v>工作室天花</v>
      </c>
      <c r="D344" s="125"/>
      <c r="E344" s="125"/>
      <c r="F344" s="125"/>
      <c r="G344" s="125"/>
      <c r="H344" s="123" t="str">
        <f>廚具衛生設備燈具!F100</f>
        <v>AC/DC 300w供電器</v>
      </c>
      <c r="I344" s="124"/>
      <c r="J344" s="124"/>
      <c r="K344" s="124"/>
      <c r="L344" s="124"/>
      <c r="M344" s="124"/>
      <c r="N344" s="124"/>
      <c r="O344" s="131"/>
      <c r="P344" s="123" t="str">
        <f>廚具衛生設備燈具!W100</f>
        <v>CB-300W-24V</v>
      </c>
      <c r="Q344" s="124"/>
      <c r="R344" s="124"/>
      <c r="S344" s="124"/>
      <c r="T344" s="124"/>
      <c r="U344" s="131"/>
      <c r="V344" s="109">
        <v>1</v>
      </c>
      <c r="W344" s="109"/>
      <c r="X344" s="109"/>
      <c r="Y344" s="109" t="s">
        <v>449</v>
      </c>
      <c r="Z344" s="109"/>
      <c r="AA344" s="125">
        <f>廚具衛生設備燈具!AQ100</f>
        <v>900</v>
      </c>
      <c r="AB344" s="125"/>
      <c r="AC344" s="125"/>
      <c r="AD344" s="125"/>
      <c r="AE344" s="125">
        <f t="shared" si="103"/>
        <v>900</v>
      </c>
      <c r="AF344" s="125"/>
      <c r="AG344" s="125"/>
      <c r="AH344" s="125"/>
      <c r="AI344" s="200" t="str">
        <f t="shared" si="104"/>
        <v>AC/DC 300w供電器</v>
      </c>
      <c r="AJ344" s="200"/>
      <c r="AK344" s="200"/>
      <c r="AL344" s="200"/>
      <c r="AM344" s="200"/>
      <c r="AN344" s="200"/>
      <c r="AO344" s="200"/>
      <c r="AP344" s="200"/>
      <c r="AQ344" s="170">
        <f t="shared" si="105"/>
        <v>1</v>
      </c>
      <c r="AR344" s="170"/>
      <c r="AS344" s="170"/>
      <c r="AT344" s="170" t="str">
        <f t="shared" si="106"/>
        <v>盞</v>
      </c>
      <c r="AU344" s="170"/>
      <c r="AV344" s="200">
        <f>廚具衛生設備燈具!AY100</f>
        <v>450</v>
      </c>
      <c r="AW344" s="200"/>
      <c r="AX344" s="200"/>
      <c r="AY344" s="200"/>
      <c r="AZ344" s="200">
        <f t="shared" si="107"/>
        <v>450</v>
      </c>
      <c r="BA344" s="200"/>
      <c r="BB344" s="200"/>
      <c r="BC344" s="200"/>
      <c r="BD344" s="314"/>
      <c r="BE344" s="315"/>
      <c r="BF344" s="315"/>
      <c r="BG344" s="316"/>
      <c r="BH344" s="209"/>
      <c r="BI344" s="210"/>
      <c r="BJ344" s="210"/>
      <c r="BK344" s="211"/>
      <c r="BL344" s="209">
        <v>0</v>
      </c>
      <c r="BM344" s="210"/>
      <c r="BN344" s="210"/>
      <c r="BO344" s="211"/>
      <c r="BP344" s="4"/>
      <c r="BQ344" s="6"/>
    </row>
    <row r="345" spans="1:69" ht="20.100000000000001" customHeight="1">
      <c r="A345" s="109">
        <v>26</v>
      </c>
      <c r="B345" s="109"/>
      <c r="C345" s="125" t="str">
        <f>廚具衛生設備燈具!A101</f>
        <v>工作室天花</v>
      </c>
      <c r="D345" s="125"/>
      <c r="E345" s="125"/>
      <c r="F345" s="125"/>
      <c r="G345" s="125"/>
      <c r="H345" s="123" t="str">
        <f>廚具衛生設備燈具!F101</f>
        <v>米家led控制器含遙控</v>
      </c>
      <c r="I345" s="124"/>
      <c r="J345" s="124"/>
      <c r="K345" s="124"/>
      <c r="L345" s="124"/>
      <c r="M345" s="124"/>
      <c r="N345" s="124"/>
      <c r="O345" s="131"/>
      <c r="P345" s="123" t="str">
        <f>廚具衛生設備燈具!W101</f>
        <v>米家調光器</v>
      </c>
      <c r="Q345" s="124"/>
      <c r="R345" s="124"/>
      <c r="S345" s="124"/>
      <c r="T345" s="124"/>
      <c r="U345" s="131"/>
      <c r="V345" s="109">
        <v>1</v>
      </c>
      <c r="W345" s="109"/>
      <c r="X345" s="109"/>
      <c r="Y345" s="109" t="s">
        <v>449</v>
      </c>
      <c r="Z345" s="109"/>
      <c r="AA345" s="125">
        <f>廚具衛生設備燈具!AQ101</f>
        <v>800</v>
      </c>
      <c r="AB345" s="125"/>
      <c r="AC345" s="125"/>
      <c r="AD345" s="125"/>
      <c r="AE345" s="125">
        <f>V345*AA345</f>
        <v>800</v>
      </c>
      <c r="AF345" s="125"/>
      <c r="AG345" s="125"/>
      <c r="AH345" s="125"/>
      <c r="AI345" s="200" t="str">
        <f>H345</f>
        <v>米家led控制器含遙控</v>
      </c>
      <c r="AJ345" s="200"/>
      <c r="AK345" s="200"/>
      <c r="AL345" s="200"/>
      <c r="AM345" s="200"/>
      <c r="AN345" s="200"/>
      <c r="AO345" s="200"/>
      <c r="AP345" s="200"/>
      <c r="AQ345" s="170">
        <f>V345</f>
        <v>1</v>
      </c>
      <c r="AR345" s="170"/>
      <c r="AS345" s="170"/>
      <c r="AT345" s="170" t="str">
        <f>Y345</f>
        <v>盞</v>
      </c>
      <c r="AU345" s="170"/>
      <c r="AV345" s="200">
        <f>廚具衛生設備燈具!AY101</f>
        <v>350</v>
      </c>
      <c r="AW345" s="200"/>
      <c r="AX345" s="200"/>
      <c r="AY345" s="200"/>
      <c r="AZ345" s="200">
        <f>AQ345*AV345</f>
        <v>350</v>
      </c>
      <c r="BA345" s="200"/>
      <c r="BB345" s="200"/>
      <c r="BC345" s="200"/>
      <c r="BD345" s="314"/>
      <c r="BE345" s="315"/>
      <c r="BF345" s="315"/>
      <c r="BG345" s="316"/>
      <c r="BH345" s="209"/>
      <c r="BI345" s="210"/>
      <c r="BJ345" s="210"/>
      <c r="BK345" s="211"/>
      <c r="BL345" s="209">
        <v>0</v>
      </c>
      <c r="BM345" s="210"/>
      <c r="BN345" s="210"/>
      <c r="BO345" s="211"/>
      <c r="BP345" s="4"/>
      <c r="BQ345" s="6"/>
    </row>
    <row r="346" spans="1:69" ht="20.100000000000001" customHeight="1">
      <c r="A346" s="109">
        <v>27</v>
      </c>
      <c r="B346" s="109"/>
      <c r="C346" s="125" t="str">
        <f>廚具衛生設備燈具!A96</f>
        <v>工作室吊櫃</v>
      </c>
      <c r="D346" s="125"/>
      <c r="E346" s="125"/>
      <c r="F346" s="125"/>
      <c r="G346" s="125"/>
      <c r="H346" s="123" t="str">
        <f>廚具衛生設備燈具!F96</f>
        <v>2835LED14w照明燈條</v>
      </c>
      <c r="I346" s="124"/>
      <c r="J346" s="124"/>
      <c r="K346" s="124"/>
      <c r="L346" s="124"/>
      <c r="M346" s="124"/>
      <c r="N346" s="124"/>
      <c r="O346" s="131"/>
      <c r="P346" s="123" t="str">
        <f>廚具衛生設備燈具!W96</f>
        <v>8㎜12V14w120P</v>
      </c>
      <c r="Q346" s="124"/>
      <c r="R346" s="124"/>
      <c r="S346" s="124"/>
      <c r="T346" s="124"/>
      <c r="U346" s="131"/>
      <c r="V346" s="109">
        <v>14</v>
      </c>
      <c r="W346" s="109"/>
      <c r="X346" s="109"/>
      <c r="Y346" s="109" t="s">
        <v>113</v>
      </c>
      <c r="Z346" s="109"/>
      <c r="AA346" s="125">
        <f>廚具衛生設備燈具!AQ96</f>
        <v>220</v>
      </c>
      <c r="AB346" s="125"/>
      <c r="AC346" s="125"/>
      <c r="AD346" s="125"/>
      <c r="AE346" s="125">
        <f t="shared" si="98"/>
        <v>3080</v>
      </c>
      <c r="AF346" s="125"/>
      <c r="AG346" s="125"/>
      <c r="AH346" s="125"/>
      <c r="AI346" s="200" t="str">
        <f t="shared" si="99"/>
        <v>2835LED14w照明燈條</v>
      </c>
      <c r="AJ346" s="200"/>
      <c r="AK346" s="200"/>
      <c r="AL346" s="200"/>
      <c r="AM346" s="200"/>
      <c r="AN346" s="200"/>
      <c r="AO346" s="200"/>
      <c r="AP346" s="200"/>
      <c r="AQ346" s="170">
        <f t="shared" si="100"/>
        <v>14</v>
      </c>
      <c r="AR346" s="170"/>
      <c r="AS346" s="170"/>
      <c r="AT346" s="170" t="str">
        <f t="shared" si="101"/>
        <v>m</v>
      </c>
      <c r="AU346" s="170"/>
      <c r="AV346" s="200">
        <f>廚具衛生設備燈具!AY96</f>
        <v>55</v>
      </c>
      <c r="AW346" s="200"/>
      <c r="AX346" s="200"/>
      <c r="AY346" s="200"/>
      <c r="AZ346" s="200">
        <f t="shared" si="102"/>
        <v>770</v>
      </c>
      <c r="BA346" s="200"/>
      <c r="BB346" s="200"/>
      <c r="BC346" s="200"/>
      <c r="BD346" s="314"/>
      <c r="BE346" s="315"/>
      <c r="BF346" s="315"/>
      <c r="BG346" s="316"/>
      <c r="BH346" s="209"/>
      <c r="BI346" s="210"/>
      <c r="BJ346" s="210"/>
      <c r="BK346" s="211"/>
      <c r="BL346" s="209">
        <v>0</v>
      </c>
      <c r="BM346" s="210"/>
      <c r="BN346" s="210"/>
      <c r="BO346" s="211"/>
      <c r="BP346" s="4"/>
      <c r="BQ346" s="6"/>
    </row>
    <row r="347" spans="1:69" ht="20.100000000000001" customHeight="1">
      <c r="A347" s="109">
        <v>28</v>
      </c>
      <c r="B347" s="109"/>
      <c r="C347" s="125" t="str">
        <f>廚具衛生設備燈具!A97</f>
        <v>工作室吊櫃</v>
      </c>
      <c r="D347" s="125"/>
      <c r="E347" s="125"/>
      <c r="F347" s="125"/>
      <c r="G347" s="125"/>
      <c r="H347" s="123" t="str">
        <f>廚具衛生設備燈具!F97</f>
        <v>AC/DC 200w供電器</v>
      </c>
      <c r="I347" s="124"/>
      <c r="J347" s="124"/>
      <c r="K347" s="124"/>
      <c r="L347" s="124"/>
      <c r="M347" s="124"/>
      <c r="N347" s="124"/>
      <c r="O347" s="131"/>
      <c r="P347" s="123" t="str">
        <f>廚具衛生設備燈具!W97</f>
        <v>CB-200W-24V</v>
      </c>
      <c r="Q347" s="124"/>
      <c r="R347" s="124"/>
      <c r="S347" s="124"/>
      <c r="T347" s="124"/>
      <c r="U347" s="131"/>
      <c r="V347" s="109">
        <v>1</v>
      </c>
      <c r="W347" s="109"/>
      <c r="X347" s="109"/>
      <c r="Y347" s="109" t="s">
        <v>449</v>
      </c>
      <c r="Z347" s="109"/>
      <c r="AA347" s="125">
        <f>廚具衛生設備燈具!AQ97</f>
        <v>680</v>
      </c>
      <c r="AB347" s="125"/>
      <c r="AC347" s="125"/>
      <c r="AD347" s="125"/>
      <c r="AE347" s="125">
        <f t="shared" si="98"/>
        <v>680</v>
      </c>
      <c r="AF347" s="125"/>
      <c r="AG347" s="125"/>
      <c r="AH347" s="125"/>
      <c r="AI347" s="200" t="str">
        <f t="shared" si="99"/>
        <v>AC/DC 200w供電器</v>
      </c>
      <c r="AJ347" s="200"/>
      <c r="AK347" s="200"/>
      <c r="AL347" s="200"/>
      <c r="AM347" s="200"/>
      <c r="AN347" s="200"/>
      <c r="AO347" s="200"/>
      <c r="AP347" s="200"/>
      <c r="AQ347" s="170">
        <f t="shared" si="100"/>
        <v>1</v>
      </c>
      <c r="AR347" s="170"/>
      <c r="AS347" s="170"/>
      <c r="AT347" s="170" t="str">
        <f t="shared" si="101"/>
        <v>盞</v>
      </c>
      <c r="AU347" s="170"/>
      <c r="AV347" s="200">
        <f>廚具衛生設備燈具!AY97</f>
        <v>340</v>
      </c>
      <c r="AW347" s="200"/>
      <c r="AX347" s="200"/>
      <c r="AY347" s="200"/>
      <c r="AZ347" s="200">
        <f t="shared" si="102"/>
        <v>340</v>
      </c>
      <c r="BA347" s="200"/>
      <c r="BB347" s="200"/>
      <c r="BC347" s="200"/>
      <c r="BD347" s="314"/>
      <c r="BE347" s="315"/>
      <c r="BF347" s="315"/>
      <c r="BG347" s="316"/>
      <c r="BH347" s="209"/>
      <c r="BI347" s="210"/>
      <c r="BJ347" s="210"/>
      <c r="BK347" s="211"/>
      <c r="BL347" s="209">
        <v>0</v>
      </c>
      <c r="BM347" s="210"/>
      <c r="BN347" s="210"/>
      <c r="BO347" s="211"/>
      <c r="BP347" s="4"/>
      <c r="BQ347" s="6"/>
    </row>
    <row r="348" spans="1:69" ht="20.100000000000001" customHeight="1">
      <c r="A348" s="109">
        <v>29</v>
      </c>
      <c r="B348" s="109"/>
      <c r="C348" s="125" t="str">
        <f>廚具衛生設備燈具!A98</f>
        <v>工作室吊櫃</v>
      </c>
      <c r="D348" s="125"/>
      <c r="E348" s="125"/>
      <c r="F348" s="125"/>
      <c r="G348" s="125"/>
      <c r="H348" s="123" t="str">
        <f>廚具衛生設備燈具!F98</f>
        <v>米家led控制器含遙控</v>
      </c>
      <c r="I348" s="124"/>
      <c r="J348" s="124"/>
      <c r="K348" s="124"/>
      <c r="L348" s="124"/>
      <c r="M348" s="124"/>
      <c r="N348" s="124"/>
      <c r="O348" s="131"/>
      <c r="P348" s="123" t="str">
        <f>廚具衛生設備燈具!W98</f>
        <v>米家調光器</v>
      </c>
      <c r="Q348" s="124"/>
      <c r="R348" s="124"/>
      <c r="S348" s="124"/>
      <c r="T348" s="124"/>
      <c r="U348" s="131"/>
      <c r="V348" s="109">
        <v>1</v>
      </c>
      <c r="W348" s="109"/>
      <c r="X348" s="109"/>
      <c r="Y348" s="109" t="s">
        <v>449</v>
      </c>
      <c r="Z348" s="109"/>
      <c r="AA348" s="125">
        <f>廚具衛生設備燈具!AQ98</f>
        <v>800</v>
      </c>
      <c r="AB348" s="125"/>
      <c r="AC348" s="125"/>
      <c r="AD348" s="125"/>
      <c r="AE348" s="125">
        <f>V348*AA348</f>
        <v>800</v>
      </c>
      <c r="AF348" s="125"/>
      <c r="AG348" s="125"/>
      <c r="AH348" s="125"/>
      <c r="AI348" s="200" t="str">
        <f>H348</f>
        <v>米家led控制器含遙控</v>
      </c>
      <c r="AJ348" s="200"/>
      <c r="AK348" s="200"/>
      <c r="AL348" s="200"/>
      <c r="AM348" s="200"/>
      <c r="AN348" s="200"/>
      <c r="AO348" s="200"/>
      <c r="AP348" s="200"/>
      <c r="AQ348" s="170">
        <f>V348</f>
        <v>1</v>
      </c>
      <c r="AR348" s="170"/>
      <c r="AS348" s="170"/>
      <c r="AT348" s="170" t="str">
        <f>Y348</f>
        <v>盞</v>
      </c>
      <c r="AU348" s="170"/>
      <c r="AV348" s="200">
        <f>廚具衛生設備燈具!AY98</f>
        <v>350</v>
      </c>
      <c r="AW348" s="200"/>
      <c r="AX348" s="200"/>
      <c r="AY348" s="200"/>
      <c r="AZ348" s="200">
        <f>AQ348*AV348</f>
        <v>350</v>
      </c>
      <c r="BA348" s="200"/>
      <c r="BB348" s="200"/>
      <c r="BC348" s="200"/>
      <c r="BD348" s="314"/>
      <c r="BE348" s="315"/>
      <c r="BF348" s="315"/>
      <c r="BG348" s="316"/>
      <c r="BH348" s="209"/>
      <c r="BI348" s="210"/>
      <c r="BJ348" s="210"/>
      <c r="BK348" s="211"/>
      <c r="BL348" s="209">
        <v>0</v>
      </c>
      <c r="BM348" s="210"/>
      <c r="BN348" s="210"/>
      <c r="BO348" s="211"/>
      <c r="BP348" s="4"/>
      <c r="BQ348" s="6"/>
    </row>
    <row r="349" spans="1:69" ht="20.100000000000001" customHeight="1">
      <c r="A349" s="109">
        <v>30</v>
      </c>
      <c r="B349" s="109"/>
      <c r="C349" s="125" t="str">
        <f>廚具衛生設備燈具!A102</f>
        <v>走道區高櫃</v>
      </c>
      <c r="D349" s="125"/>
      <c r="E349" s="125"/>
      <c r="F349" s="125"/>
      <c r="G349" s="125"/>
      <c r="H349" s="123" t="str">
        <f>廚具衛生設備燈具!F102</f>
        <v>2835LED14w照明燈條</v>
      </c>
      <c r="I349" s="124"/>
      <c r="J349" s="124"/>
      <c r="K349" s="124"/>
      <c r="L349" s="124"/>
      <c r="M349" s="124"/>
      <c r="N349" s="124"/>
      <c r="O349" s="131"/>
      <c r="P349" s="123" t="str">
        <f>廚具衛生設備燈具!W102</f>
        <v>8㎜24V14w120P</v>
      </c>
      <c r="Q349" s="124"/>
      <c r="R349" s="124"/>
      <c r="S349" s="124"/>
      <c r="T349" s="124"/>
      <c r="U349" s="131"/>
      <c r="V349" s="109">
        <v>11</v>
      </c>
      <c r="W349" s="109"/>
      <c r="X349" s="109"/>
      <c r="Y349" s="109" t="s">
        <v>113</v>
      </c>
      <c r="Z349" s="109"/>
      <c r="AA349" s="125">
        <f>廚具衛生設備燈具!AQ102</f>
        <v>220</v>
      </c>
      <c r="AB349" s="125"/>
      <c r="AC349" s="125"/>
      <c r="AD349" s="125"/>
      <c r="AE349" s="125">
        <f>V349*AA349</f>
        <v>2420</v>
      </c>
      <c r="AF349" s="125"/>
      <c r="AG349" s="125"/>
      <c r="AH349" s="125"/>
      <c r="AI349" s="200" t="str">
        <f>H349</f>
        <v>2835LED14w照明燈條</v>
      </c>
      <c r="AJ349" s="200"/>
      <c r="AK349" s="200"/>
      <c r="AL349" s="200"/>
      <c r="AM349" s="200"/>
      <c r="AN349" s="200"/>
      <c r="AO349" s="200"/>
      <c r="AP349" s="200"/>
      <c r="AQ349" s="170">
        <f>V349</f>
        <v>11</v>
      </c>
      <c r="AR349" s="170"/>
      <c r="AS349" s="170"/>
      <c r="AT349" s="170" t="str">
        <f>Y349</f>
        <v>m</v>
      </c>
      <c r="AU349" s="170"/>
      <c r="AV349" s="200">
        <f>廚具衛生設備燈具!AY102</f>
        <v>55</v>
      </c>
      <c r="AW349" s="200"/>
      <c r="AX349" s="200"/>
      <c r="AY349" s="200"/>
      <c r="AZ349" s="200">
        <f>AQ349*AV349</f>
        <v>605</v>
      </c>
      <c r="BA349" s="200"/>
      <c r="BB349" s="200"/>
      <c r="BC349" s="200"/>
      <c r="BD349" s="314"/>
      <c r="BE349" s="315"/>
      <c r="BF349" s="315"/>
      <c r="BG349" s="316"/>
      <c r="BH349" s="209"/>
      <c r="BI349" s="210"/>
      <c r="BJ349" s="210"/>
      <c r="BK349" s="211"/>
      <c r="BL349" s="209">
        <v>0</v>
      </c>
      <c r="BM349" s="210"/>
      <c r="BN349" s="210"/>
      <c r="BO349" s="211"/>
      <c r="BP349" s="4"/>
      <c r="BQ349" s="6"/>
    </row>
    <row r="350" spans="1:69" ht="20.100000000000001" customHeight="1">
      <c r="A350" s="109">
        <v>31</v>
      </c>
      <c r="B350" s="109"/>
      <c r="C350" s="125" t="str">
        <f>廚具衛生設備燈具!A103</f>
        <v>走道區高櫃</v>
      </c>
      <c r="D350" s="125"/>
      <c r="E350" s="125"/>
      <c r="F350" s="125"/>
      <c r="G350" s="125"/>
      <c r="H350" s="123" t="str">
        <f>廚具衛生設備燈具!F103</f>
        <v>AC/DC 200w供電器</v>
      </c>
      <c r="I350" s="124"/>
      <c r="J350" s="124"/>
      <c r="K350" s="124"/>
      <c r="L350" s="124"/>
      <c r="M350" s="124"/>
      <c r="N350" s="124"/>
      <c r="O350" s="131"/>
      <c r="P350" s="123" t="str">
        <f>廚具衛生設備燈具!W103</f>
        <v>CB-200W-24V</v>
      </c>
      <c r="Q350" s="124"/>
      <c r="R350" s="124"/>
      <c r="S350" s="124"/>
      <c r="T350" s="124"/>
      <c r="U350" s="131"/>
      <c r="V350" s="109">
        <v>1</v>
      </c>
      <c r="W350" s="109"/>
      <c r="X350" s="109"/>
      <c r="Y350" s="109" t="s">
        <v>449</v>
      </c>
      <c r="Z350" s="109"/>
      <c r="AA350" s="125">
        <f>廚具衛生設備燈具!AQ103</f>
        <v>680</v>
      </c>
      <c r="AB350" s="125"/>
      <c r="AC350" s="125"/>
      <c r="AD350" s="125"/>
      <c r="AE350" s="125">
        <f>V350*AA350</f>
        <v>680</v>
      </c>
      <c r="AF350" s="125"/>
      <c r="AG350" s="125"/>
      <c r="AH350" s="125"/>
      <c r="AI350" s="200" t="str">
        <f>H350</f>
        <v>AC/DC 200w供電器</v>
      </c>
      <c r="AJ350" s="200"/>
      <c r="AK350" s="200"/>
      <c r="AL350" s="200"/>
      <c r="AM350" s="200"/>
      <c r="AN350" s="200"/>
      <c r="AO350" s="200"/>
      <c r="AP350" s="200"/>
      <c r="AQ350" s="170">
        <f>V350</f>
        <v>1</v>
      </c>
      <c r="AR350" s="170"/>
      <c r="AS350" s="170"/>
      <c r="AT350" s="170" t="str">
        <f>Y350</f>
        <v>盞</v>
      </c>
      <c r="AU350" s="170"/>
      <c r="AV350" s="200">
        <f>廚具衛生設備燈具!AY103</f>
        <v>340</v>
      </c>
      <c r="AW350" s="200"/>
      <c r="AX350" s="200"/>
      <c r="AY350" s="200"/>
      <c r="AZ350" s="200">
        <f>AQ350*AV350</f>
        <v>340</v>
      </c>
      <c r="BA350" s="200"/>
      <c r="BB350" s="200"/>
      <c r="BC350" s="200"/>
      <c r="BD350" s="314"/>
      <c r="BE350" s="315"/>
      <c r="BF350" s="315"/>
      <c r="BG350" s="316"/>
      <c r="BH350" s="209"/>
      <c r="BI350" s="210"/>
      <c r="BJ350" s="210"/>
      <c r="BK350" s="211"/>
      <c r="BL350" s="209">
        <v>0</v>
      </c>
      <c r="BM350" s="210"/>
      <c r="BN350" s="210"/>
      <c r="BO350" s="211"/>
      <c r="BP350" s="4"/>
      <c r="BQ350" s="6"/>
    </row>
    <row r="351" spans="1:69" ht="20.100000000000001" customHeight="1">
      <c r="A351" s="109">
        <v>32</v>
      </c>
      <c r="B351" s="109"/>
      <c r="C351" s="125" t="str">
        <f>廚具衛生設備燈具!A104</f>
        <v>走道區踢腳</v>
      </c>
      <c r="D351" s="125"/>
      <c r="E351" s="125"/>
      <c r="F351" s="125"/>
      <c r="G351" s="125"/>
      <c r="H351" s="123" t="str">
        <f>廚具衛生設備燈具!F104</f>
        <v>2835LED14w照明燈條</v>
      </c>
      <c r="I351" s="124"/>
      <c r="J351" s="124"/>
      <c r="K351" s="124"/>
      <c r="L351" s="124"/>
      <c r="M351" s="124"/>
      <c r="N351" s="124"/>
      <c r="O351" s="131"/>
      <c r="P351" s="123" t="str">
        <f>廚具衛生設備燈具!W104</f>
        <v>8㎜24V14w120P</v>
      </c>
      <c r="Q351" s="124"/>
      <c r="R351" s="124"/>
      <c r="S351" s="124"/>
      <c r="T351" s="124"/>
      <c r="U351" s="131"/>
      <c r="V351" s="109">
        <v>4</v>
      </c>
      <c r="W351" s="109"/>
      <c r="X351" s="109"/>
      <c r="Y351" s="109" t="s">
        <v>113</v>
      </c>
      <c r="Z351" s="109"/>
      <c r="AA351" s="125">
        <f>廚具衛生設備燈具!AQ104</f>
        <v>220</v>
      </c>
      <c r="AB351" s="125"/>
      <c r="AC351" s="125"/>
      <c r="AD351" s="125"/>
      <c r="AE351" s="125">
        <f>V351*AA351</f>
        <v>880</v>
      </c>
      <c r="AF351" s="125"/>
      <c r="AG351" s="125"/>
      <c r="AH351" s="125"/>
      <c r="AI351" s="200" t="str">
        <f>H351</f>
        <v>2835LED14w照明燈條</v>
      </c>
      <c r="AJ351" s="200"/>
      <c r="AK351" s="200"/>
      <c r="AL351" s="200"/>
      <c r="AM351" s="200"/>
      <c r="AN351" s="200"/>
      <c r="AO351" s="200"/>
      <c r="AP351" s="200"/>
      <c r="AQ351" s="170">
        <f>V351</f>
        <v>4</v>
      </c>
      <c r="AR351" s="170"/>
      <c r="AS351" s="170"/>
      <c r="AT351" s="170" t="str">
        <f>Y351</f>
        <v>m</v>
      </c>
      <c r="AU351" s="170"/>
      <c r="AV351" s="200">
        <f>廚具衛生設備燈具!AY104</f>
        <v>55</v>
      </c>
      <c r="AW351" s="200"/>
      <c r="AX351" s="200"/>
      <c r="AY351" s="200"/>
      <c r="AZ351" s="200">
        <f>AQ351*AV351</f>
        <v>220</v>
      </c>
      <c r="BA351" s="200"/>
      <c r="BB351" s="200"/>
      <c r="BC351" s="200"/>
      <c r="BD351" s="314"/>
      <c r="BE351" s="315"/>
      <c r="BF351" s="315"/>
      <c r="BG351" s="316"/>
      <c r="BH351" s="209"/>
      <c r="BI351" s="210"/>
      <c r="BJ351" s="210"/>
      <c r="BK351" s="211"/>
      <c r="BL351" s="209">
        <v>0</v>
      </c>
      <c r="BM351" s="210"/>
      <c r="BN351" s="210"/>
      <c r="BO351" s="211"/>
      <c r="BP351" s="4"/>
      <c r="BQ351" s="6"/>
    </row>
    <row r="352" spans="1:69" ht="20.100000000000001" customHeight="1">
      <c r="A352" s="109">
        <v>33</v>
      </c>
      <c r="B352" s="109"/>
      <c r="C352" s="125" t="str">
        <f>廚具衛生設備燈具!A105</f>
        <v>走道區踢腳</v>
      </c>
      <c r="D352" s="125"/>
      <c r="E352" s="125"/>
      <c r="F352" s="125"/>
      <c r="G352" s="125"/>
      <c r="H352" s="123" t="str">
        <f>廚具衛生設備燈具!F105</f>
        <v>AC/DC 45w供電器</v>
      </c>
      <c r="I352" s="124"/>
      <c r="J352" s="124"/>
      <c r="K352" s="124"/>
      <c r="L352" s="124"/>
      <c r="M352" s="124"/>
      <c r="N352" s="124"/>
      <c r="O352" s="131"/>
      <c r="P352" s="123" t="str">
        <f>廚具衛生設備燈具!W105</f>
        <v>CB-45W-24V</v>
      </c>
      <c r="Q352" s="124"/>
      <c r="R352" s="124"/>
      <c r="S352" s="124"/>
      <c r="T352" s="124"/>
      <c r="U352" s="131"/>
      <c r="V352" s="109">
        <v>1</v>
      </c>
      <c r="W352" s="109"/>
      <c r="X352" s="109"/>
      <c r="Y352" s="109" t="s">
        <v>449</v>
      </c>
      <c r="Z352" s="109"/>
      <c r="AA352" s="125">
        <f>廚具衛生設備燈具!AQ105</f>
        <v>240</v>
      </c>
      <c r="AB352" s="125"/>
      <c r="AC352" s="125"/>
      <c r="AD352" s="125"/>
      <c r="AE352" s="125">
        <f>V352*AA352</f>
        <v>240</v>
      </c>
      <c r="AF352" s="125"/>
      <c r="AG352" s="125"/>
      <c r="AH352" s="125"/>
      <c r="AI352" s="200" t="str">
        <f>H352</f>
        <v>AC/DC 45w供電器</v>
      </c>
      <c r="AJ352" s="200"/>
      <c r="AK352" s="200"/>
      <c r="AL352" s="200"/>
      <c r="AM352" s="200"/>
      <c r="AN352" s="200"/>
      <c r="AO352" s="200"/>
      <c r="AP352" s="200"/>
      <c r="AQ352" s="170">
        <f>V352</f>
        <v>1</v>
      </c>
      <c r="AR352" s="170"/>
      <c r="AS352" s="170"/>
      <c r="AT352" s="170" t="str">
        <f>Y352</f>
        <v>盞</v>
      </c>
      <c r="AU352" s="170"/>
      <c r="AV352" s="200">
        <f>廚具衛生設備燈具!AY105</f>
        <v>120</v>
      </c>
      <c r="AW352" s="200"/>
      <c r="AX352" s="200"/>
      <c r="AY352" s="200"/>
      <c r="AZ352" s="200">
        <f>AQ352*AV352</f>
        <v>120</v>
      </c>
      <c r="BA352" s="200"/>
      <c r="BB352" s="200"/>
      <c r="BC352" s="200"/>
      <c r="BD352" s="314"/>
      <c r="BE352" s="315"/>
      <c r="BF352" s="315"/>
      <c r="BG352" s="316"/>
      <c r="BH352" s="209"/>
      <c r="BI352" s="210"/>
      <c r="BJ352" s="210"/>
      <c r="BK352" s="211"/>
      <c r="BL352" s="209">
        <v>0</v>
      </c>
      <c r="BM352" s="210"/>
      <c r="BN352" s="210"/>
      <c r="BO352" s="211"/>
      <c r="BP352" s="4"/>
      <c r="BQ352" s="6"/>
    </row>
    <row r="353" spans="1:69" ht="20.100000000000001" customHeight="1">
      <c r="A353" s="109">
        <v>34</v>
      </c>
      <c r="B353" s="109"/>
      <c r="C353" s="125" t="str">
        <f>廚具衛生設備燈具!A106</f>
        <v>大盥洗室天花</v>
      </c>
      <c r="D353" s="125"/>
      <c r="E353" s="125"/>
      <c r="F353" s="125"/>
      <c r="G353" s="125"/>
      <c r="H353" s="123" t="str">
        <f>廚具衛生設備燈具!F106</f>
        <v>2835LED16w照明燈條</v>
      </c>
      <c r="I353" s="124"/>
      <c r="J353" s="124"/>
      <c r="K353" s="124"/>
      <c r="L353" s="124"/>
      <c r="M353" s="124"/>
      <c r="N353" s="124"/>
      <c r="O353" s="131"/>
      <c r="P353" s="123" t="str">
        <f>廚具衛生設備燈具!W106</f>
        <v>10㎜24V16w180P</v>
      </c>
      <c r="Q353" s="124"/>
      <c r="R353" s="124"/>
      <c r="S353" s="124"/>
      <c r="T353" s="124"/>
      <c r="U353" s="131"/>
      <c r="V353" s="109">
        <v>3</v>
      </c>
      <c r="W353" s="109"/>
      <c r="X353" s="109"/>
      <c r="Y353" s="109" t="s">
        <v>113</v>
      </c>
      <c r="Z353" s="109"/>
      <c r="AA353" s="125">
        <f>廚具衛生設備燈具!AQ106</f>
        <v>260</v>
      </c>
      <c r="AB353" s="125"/>
      <c r="AC353" s="125"/>
      <c r="AD353" s="125"/>
      <c r="AE353" s="125">
        <f t="shared" si="98"/>
        <v>780</v>
      </c>
      <c r="AF353" s="125"/>
      <c r="AG353" s="125"/>
      <c r="AH353" s="125"/>
      <c r="AI353" s="200" t="str">
        <f t="shared" si="99"/>
        <v>2835LED16w照明燈條</v>
      </c>
      <c r="AJ353" s="200"/>
      <c r="AK353" s="200"/>
      <c r="AL353" s="200"/>
      <c r="AM353" s="200"/>
      <c r="AN353" s="200"/>
      <c r="AO353" s="200"/>
      <c r="AP353" s="200"/>
      <c r="AQ353" s="170">
        <f t="shared" si="100"/>
        <v>3</v>
      </c>
      <c r="AR353" s="170"/>
      <c r="AS353" s="170"/>
      <c r="AT353" s="170" t="str">
        <f t="shared" si="101"/>
        <v>m</v>
      </c>
      <c r="AU353" s="170"/>
      <c r="AV353" s="200">
        <f>廚具衛生設備燈具!AY106</f>
        <v>65</v>
      </c>
      <c r="AW353" s="200"/>
      <c r="AX353" s="200"/>
      <c r="AY353" s="200"/>
      <c r="AZ353" s="200">
        <f t="shared" si="102"/>
        <v>195</v>
      </c>
      <c r="BA353" s="200"/>
      <c r="BB353" s="200"/>
      <c r="BC353" s="200"/>
      <c r="BD353" s="314"/>
      <c r="BE353" s="315"/>
      <c r="BF353" s="315"/>
      <c r="BG353" s="316"/>
      <c r="BH353" s="209"/>
      <c r="BI353" s="210"/>
      <c r="BJ353" s="210"/>
      <c r="BK353" s="211"/>
      <c r="BL353" s="209">
        <v>0</v>
      </c>
      <c r="BM353" s="210"/>
      <c r="BN353" s="210"/>
      <c r="BO353" s="211"/>
      <c r="BP353" s="4"/>
      <c r="BQ353" s="6"/>
    </row>
    <row r="354" spans="1:69" ht="20.100000000000001" customHeight="1">
      <c r="A354" s="109">
        <v>35</v>
      </c>
      <c r="B354" s="109"/>
      <c r="C354" s="125" t="str">
        <f>廚具衛生設備燈具!A107</f>
        <v>大盥洗室天花</v>
      </c>
      <c r="D354" s="125"/>
      <c r="E354" s="125"/>
      <c r="F354" s="125"/>
      <c r="G354" s="125"/>
      <c r="H354" s="123" t="str">
        <f>廚具衛生設備燈具!F107</f>
        <v>AC/DC 45w供電器</v>
      </c>
      <c r="I354" s="124"/>
      <c r="J354" s="124"/>
      <c r="K354" s="124"/>
      <c r="L354" s="124"/>
      <c r="M354" s="124"/>
      <c r="N354" s="124"/>
      <c r="O354" s="131"/>
      <c r="P354" s="123" t="str">
        <f>廚具衛生設備燈具!W107</f>
        <v>CB-45W-24V</v>
      </c>
      <c r="Q354" s="124"/>
      <c r="R354" s="124"/>
      <c r="S354" s="124"/>
      <c r="T354" s="124"/>
      <c r="U354" s="131"/>
      <c r="V354" s="109">
        <v>1</v>
      </c>
      <c r="W354" s="109"/>
      <c r="X354" s="109"/>
      <c r="Y354" s="109" t="s">
        <v>449</v>
      </c>
      <c r="Z354" s="109"/>
      <c r="AA354" s="125">
        <f>廚具衛生設備燈具!AQ107</f>
        <v>240</v>
      </c>
      <c r="AB354" s="125"/>
      <c r="AC354" s="125"/>
      <c r="AD354" s="125"/>
      <c r="AE354" s="125">
        <f t="shared" si="98"/>
        <v>240</v>
      </c>
      <c r="AF354" s="125"/>
      <c r="AG354" s="125"/>
      <c r="AH354" s="125"/>
      <c r="AI354" s="200" t="str">
        <f t="shared" si="99"/>
        <v>AC/DC 45w供電器</v>
      </c>
      <c r="AJ354" s="200"/>
      <c r="AK354" s="200"/>
      <c r="AL354" s="200"/>
      <c r="AM354" s="200"/>
      <c r="AN354" s="200"/>
      <c r="AO354" s="200"/>
      <c r="AP354" s="200"/>
      <c r="AQ354" s="170">
        <f t="shared" si="100"/>
        <v>1</v>
      </c>
      <c r="AR354" s="170"/>
      <c r="AS354" s="170"/>
      <c r="AT354" s="170" t="str">
        <f t="shared" si="101"/>
        <v>盞</v>
      </c>
      <c r="AU354" s="170"/>
      <c r="AV354" s="200">
        <f>廚具衛生設備燈具!AY107</f>
        <v>120</v>
      </c>
      <c r="AW354" s="200"/>
      <c r="AX354" s="200"/>
      <c r="AY354" s="200"/>
      <c r="AZ354" s="200">
        <f t="shared" si="102"/>
        <v>120</v>
      </c>
      <c r="BA354" s="200"/>
      <c r="BB354" s="200"/>
      <c r="BC354" s="200"/>
      <c r="BD354" s="314"/>
      <c r="BE354" s="315"/>
      <c r="BF354" s="315"/>
      <c r="BG354" s="316"/>
      <c r="BH354" s="209"/>
      <c r="BI354" s="210"/>
      <c r="BJ354" s="210"/>
      <c r="BK354" s="211"/>
      <c r="BL354" s="209">
        <v>0</v>
      </c>
      <c r="BM354" s="210"/>
      <c r="BN354" s="210"/>
      <c r="BO354" s="211"/>
      <c r="BP354" s="4"/>
      <c r="BQ354" s="6"/>
    </row>
    <row r="355" spans="1:69" ht="20.100000000000001" customHeight="1">
      <c r="A355" s="109">
        <v>36</v>
      </c>
      <c r="B355" s="109"/>
      <c r="C355" s="125" t="str">
        <f>廚具衛生設備燈具!A108</f>
        <v>小盥洗室天花</v>
      </c>
      <c r="D355" s="125"/>
      <c r="E355" s="125"/>
      <c r="F355" s="125"/>
      <c r="G355" s="125"/>
      <c r="H355" s="123" t="str">
        <f>廚具衛生設備燈具!F108</f>
        <v>2835LED16w照明燈條</v>
      </c>
      <c r="I355" s="124"/>
      <c r="J355" s="124"/>
      <c r="K355" s="124"/>
      <c r="L355" s="124"/>
      <c r="M355" s="124"/>
      <c r="N355" s="124"/>
      <c r="O355" s="131"/>
      <c r="P355" s="123" t="str">
        <f>廚具衛生設備燈具!W108</f>
        <v>10㎜24V16w180P</v>
      </c>
      <c r="Q355" s="124"/>
      <c r="R355" s="124"/>
      <c r="S355" s="124"/>
      <c r="T355" s="124"/>
      <c r="U355" s="131"/>
      <c r="V355" s="109">
        <v>2</v>
      </c>
      <c r="W355" s="109"/>
      <c r="X355" s="109"/>
      <c r="Y355" s="109" t="s">
        <v>113</v>
      </c>
      <c r="Z355" s="109"/>
      <c r="AA355" s="125">
        <f>廚具衛生設備燈具!AQ108</f>
        <v>260</v>
      </c>
      <c r="AB355" s="125"/>
      <c r="AC355" s="125"/>
      <c r="AD355" s="125"/>
      <c r="AE355" s="125">
        <f>V355*AA355</f>
        <v>520</v>
      </c>
      <c r="AF355" s="125"/>
      <c r="AG355" s="125"/>
      <c r="AH355" s="125"/>
      <c r="AI355" s="200" t="str">
        <f>H355</f>
        <v>2835LED16w照明燈條</v>
      </c>
      <c r="AJ355" s="200"/>
      <c r="AK355" s="200"/>
      <c r="AL355" s="200"/>
      <c r="AM355" s="200"/>
      <c r="AN355" s="200"/>
      <c r="AO355" s="200"/>
      <c r="AP355" s="200"/>
      <c r="AQ355" s="170">
        <f>V355</f>
        <v>2</v>
      </c>
      <c r="AR355" s="170"/>
      <c r="AS355" s="170"/>
      <c r="AT355" s="170" t="str">
        <f>Y355</f>
        <v>m</v>
      </c>
      <c r="AU355" s="170"/>
      <c r="AV355" s="200">
        <f>廚具衛生設備燈具!AY108</f>
        <v>65</v>
      </c>
      <c r="AW355" s="200"/>
      <c r="AX355" s="200"/>
      <c r="AY355" s="200"/>
      <c r="AZ355" s="200">
        <f>AQ355*AV355</f>
        <v>130</v>
      </c>
      <c r="BA355" s="200"/>
      <c r="BB355" s="200"/>
      <c r="BC355" s="200"/>
      <c r="BD355" s="314"/>
      <c r="BE355" s="315"/>
      <c r="BF355" s="315"/>
      <c r="BG355" s="316"/>
      <c r="BH355" s="209"/>
      <c r="BI355" s="210"/>
      <c r="BJ355" s="210"/>
      <c r="BK355" s="211"/>
      <c r="BL355" s="209">
        <v>0</v>
      </c>
      <c r="BM355" s="210"/>
      <c r="BN355" s="210"/>
      <c r="BO355" s="211"/>
      <c r="BP355" s="4"/>
      <c r="BQ355" s="6"/>
    </row>
    <row r="356" spans="1:69" ht="20.100000000000001" customHeight="1">
      <c r="A356" s="109">
        <v>37</v>
      </c>
      <c r="B356" s="109"/>
      <c r="C356" s="125" t="str">
        <f>廚具衛生設備燈具!A109</f>
        <v>小盥洗室天花</v>
      </c>
      <c r="D356" s="125"/>
      <c r="E356" s="125"/>
      <c r="F356" s="125"/>
      <c r="G356" s="125"/>
      <c r="H356" s="123" t="str">
        <f>廚具衛生設備燈具!F109</f>
        <v>AC/DC 45w供電器</v>
      </c>
      <c r="I356" s="124"/>
      <c r="J356" s="124"/>
      <c r="K356" s="124"/>
      <c r="L356" s="124"/>
      <c r="M356" s="124"/>
      <c r="N356" s="124"/>
      <c r="O356" s="131"/>
      <c r="P356" s="123" t="str">
        <f>廚具衛生設備燈具!W109</f>
        <v>CB-45W-24V</v>
      </c>
      <c r="Q356" s="124"/>
      <c r="R356" s="124"/>
      <c r="S356" s="124"/>
      <c r="T356" s="124"/>
      <c r="U356" s="131"/>
      <c r="V356" s="109">
        <v>1</v>
      </c>
      <c r="W356" s="109"/>
      <c r="X356" s="109"/>
      <c r="Y356" s="109" t="s">
        <v>449</v>
      </c>
      <c r="Z356" s="109"/>
      <c r="AA356" s="125">
        <f>廚具衛生設備燈具!AQ109</f>
        <v>240</v>
      </c>
      <c r="AB356" s="125"/>
      <c r="AC356" s="125"/>
      <c r="AD356" s="125"/>
      <c r="AE356" s="125">
        <f>V356*AA356</f>
        <v>240</v>
      </c>
      <c r="AF356" s="125"/>
      <c r="AG356" s="125"/>
      <c r="AH356" s="125"/>
      <c r="AI356" s="200" t="str">
        <f>H356</f>
        <v>AC/DC 45w供電器</v>
      </c>
      <c r="AJ356" s="200"/>
      <c r="AK356" s="200"/>
      <c r="AL356" s="200"/>
      <c r="AM356" s="200"/>
      <c r="AN356" s="200"/>
      <c r="AO356" s="200"/>
      <c r="AP356" s="200"/>
      <c r="AQ356" s="170">
        <f>V356</f>
        <v>1</v>
      </c>
      <c r="AR356" s="170"/>
      <c r="AS356" s="170"/>
      <c r="AT356" s="170" t="str">
        <f>Y356</f>
        <v>盞</v>
      </c>
      <c r="AU356" s="170"/>
      <c r="AV356" s="200">
        <f>廚具衛生設備燈具!AY109</f>
        <v>120</v>
      </c>
      <c r="AW356" s="200"/>
      <c r="AX356" s="200"/>
      <c r="AY356" s="200"/>
      <c r="AZ356" s="200">
        <f>AQ356*AV356</f>
        <v>120</v>
      </c>
      <c r="BA356" s="200"/>
      <c r="BB356" s="200"/>
      <c r="BC356" s="200"/>
      <c r="BD356" s="314"/>
      <c r="BE356" s="315"/>
      <c r="BF356" s="315"/>
      <c r="BG356" s="316"/>
      <c r="BH356" s="209"/>
      <c r="BI356" s="210"/>
      <c r="BJ356" s="210"/>
      <c r="BK356" s="211"/>
      <c r="BL356" s="209">
        <v>0</v>
      </c>
      <c r="BM356" s="210"/>
      <c r="BN356" s="210"/>
      <c r="BO356" s="211"/>
      <c r="BP356" s="4"/>
      <c r="BQ356" s="6"/>
    </row>
    <row r="357" spans="1:69" ht="20.100000000000001" customHeight="1">
      <c r="A357" s="109">
        <v>38</v>
      </c>
      <c r="B357" s="109"/>
      <c r="C357" s="125" t="str">
        <f>廚具衛生設備燈具!A110</f>
        <v>衛生間天花</v>
      </c>
      <c r="D357" s="125"/>
      <c r="E357" s="125"/>
      <c r="F357" s="125"/>
      <c r="G357" s="125"/>
      <c r="H357" s="123" t="str">
        <f>廚具衛生設備燈具!F110</f>
        <v>2835LED16w照明燈條</v>
      </c>
      <c r="I357" s="124"/>
      <c r="J357" s="124"/>
      <c r="K357" s="124"/>
      <c r="L357" s="124"/>
      <c r="M357" s="124"/>
      <c r="N357" s="124"/>
      <c r="O357" s="131"/>
      <c r="P357" s="123" t="str">
        <f>廚具衛生設備燈具!W110</f>
        <v>10㎜24V16w180P</v>
      </c>
      <c r="Q357" s="124"/>
      <c r="R357" s="124"/>
      <c r="S357" s="124"/>
      <c r="T357" s="124"/>
      <c r="U357" s="131"/>
      <c r="V357" s="109">
        <v>2</v>
      </c>
      <c r="W357" s="109"/>
      <c r="X357" s="109"/>
      <c r="Y357" s="109" t="s">
        <v>113</v>
      </c>
      <c r="Z357" s="109"/>
      <c r="AA357" s="125">
        <f>廚具衛生設備燈具!AQ110</f>
        <v>260</v>
      </c>
      <c r="AB357" s="125"/>
      <c r="AC357" s="125"/>
      <c r="AD357" s="125"/>
      <c r="AE357" s="125">
        <f>V357*AA357</f>
        <v>520</v>
      </c>
      <c r="AF357" s="125"/>
      <c r="AG357" s="125"/>
      <c r="AH357" s="125"/>
      <c r="AI357" s="200" t="str">
        <f>H357</f>
        <v>2835LED16w照明燈條</v>
      </c>
      <c r="AJ357" s="200"/>
      <c r="AK357" s="200"/>
      <c r="AL357" s="200"/>
      <c r="AM357" s="200"/>
      <c r="AN357" s="200"/>
      <c r="AO357" s="200"/>
      <c r="AP357" s="200"/>
      <c r="AQ357" s="170">
        <f>V357</f>
        <v>2</v>
      </c>
      <c r="AR357" s="170"/>
      <c r="AS357" s="170"/>
      <c r="AT357" s="170" t="str">
        <f>Y357</f>
        <v>m</v>
      </c>
      <c r="AU357" s="170"/>
      <c r="AV357" s="200">
        <f>廚具衛生設備燈具!AY110</f>
        <v>65</v>
      </c>
      <c r="AW357" s="200"/>
      <c r="AX357" s="200"/>
      <c r="AY357" s="200"/>
      <c r="AZ357" s="200">
        <f>AQ357*AV357</f>
        <v>130</v>
      </c>
      <c r="BA357" s="200"/>
      <c r="BB357" s="200"/>
      <c r="BC357" s="200"/>
      <c r="BD357" s="314"/>
      <c r="BE357" s="315"/>
      <c r="BF357" s="315"/>
      <c r="BG357" s="316"/>
      <c r="BH357" s="209"/>
      <c r="BI357" s="210"/>
      <c r="BJ357" s="210"/>
      <c r="BK357" s="211"/>
      <c r="BL357" s="209">
        <v>0</v>
      </c>
      <c r="BM357" s="210"/>
      <c r="BN357" s="210"/>
      <c r="BO357" s="211"/>
      <c r="BP357" s="4"/>
      <c r="BQ357" s="6"/>
    </row>
    <row r="358" spans="1:69" ht="20.100000000000001" customHeight="1">
      <c r="A358" s="109">
        <v>39</v>
      </c>
      <c r="B358" s="109"/>
      <c r="C358" s="125" t="str">
        <f>廚具衛生設備燈具!A111</f>
        <v>衛生間天花</v>
      </c>
      <c r="D358" s="125"/>
      <c r="E358" s="125"/>
      <c r="F358" s="125"/>
      <c r="G358" s="125"/>
      <c r="H358" s="123" t="str">
        <f>廚具衛生設備燈具!F111</f>
        <v>AC/DC 45w供電器</v>
      </c>
      <c r="I358" s="124"/>
      <c r="J358" s="124"/>
      <c r="K358" s="124"/>
      <c r="L358" s="124"/>
      <c r="M358" s="124"/>
      <c r="N358" s="124"/>
      <c r="O358" s="131"/>
      <c r="P358" s="123" t="str">
        <f>廚具衛生設備燈具!W111</f>
        <v>CB-45W-24V</v>
      </c>
      <c r="Q358" s="124"/>
      <c r="R358" s="124"/>
      <c r="S358" s="124"/>
      <c r="T358" s="124"/>
      <c r="U358" s="131"/>
      <c r="V358" s="109">
        <v>1</v>
      </c>
      <c r="W358" s="109"/>
      <c r="X358" s="109"/>
      <c r="Y358" s="109" t="s">
        <v>449</v>
      </c>
      <c r="Z358" s="109"/>
      <c r="AA358" s="125">
        <f>廚具衛生設備燈具!AQ111</f>
        <v>240</v>
      </c>
      <c r="AB358" s="125"/>
      <c r="AC358" s="125"/>
      <c r="AD358" s="125"/>
      <c r="AE358" s="125">
        <f>V358*AA358</f>
        <v>240</v>
      </c>
      <c r="AF358" s="125"/>
      <c r="AG358" s="125"/>
      <c r="AH358" s="125"/>
      <c r="AI358" s="200" t="str">
        <f>H358</f>
        <v>AC/DC 45w供電器</v>
      </c>
      <c r="AJ358" s="200"/>
      <c r="AK358" s="200"/>
      <c r="AL358" s="200"/>
      <c r="AM358" s="200"/>
      <c r="AN358" s="200"/>
      <c r="AO358" s="200"/>
      <c r="AP358" s="200"/>
      <c r="AQ358" s="170">
        <f>V358</f>
        <v>1</v>
      </c>
      <c r="AR358" s="170"/>
      <c r="AS358" s="170"/>
      <c r="AT358" s="170" t="str">
        <f>Y358</f>
        <v>盞</v>
      </c>
      <c r="AU358" s="170"/>
      <c r="AV358" s="200">
        <f>廚具衛生設備燈具!AY111</f>
        <v>120</v>
      </c>
      <c r="AW358" s="200"/>
      <c r="AX358" s="200"/>
      <c r="AY358" s="200"/>
      <c r="AZ358" s="200">
        <f>AQ358*AV358</f>
        <v>120</v>
      </c>
      <c r="BA358" s="200"/>
      <c r="BB358" s="200"/>
      <c r="BC358" s="200"/>
      <c r="BD358" s="314"/>
      <c r="BE358" s="315"/>
      <c r="BF358" s="315"/>
      <c r="BG358" s="316"/>
      <c r="BH358" s="209"/>
      <c r="BI358" s="210"/>
      <c r="BJ358" s="210"/>
      <c r="BK358" s="211"/>
      <c r="BL358" s="209">
        <v>0</v>
      </c>
      <c r="BM358" s="210"/>
      <c r="BN358" s="210"/>
      <c r="BO358" s="211"/>
      <c r="BP358" s="4"/>
      <c r="BQ358" s="6"/>
    </row>
    <row r="359" spans="1:69" ht="20.100000000000001" customHeight="1">
      <c r="A359" s="109">
        <v>40</v>
      </c>
      <c r="B359" s="109"/>
      <c r="C359" s="125" t="str">
        <f>廚具衛生設備燈具!A112</f>
        <v>主臥房天花</v>
      </c>
      <c r="D359" s="125"/>
      <c r="E359" s="125"/>
      <c r="F359" s="125"/>
      <c r="G359" s="125"/>
      <c r="H359" s="123" t="str">
        <f>廚具衛生設備燈具!F112</f>
        <v>2835LED20w照明燈條</v>
      </c>
      <c r="I359" s="124"/>
      <c r="J359" s="124"/>
      <c r="K359" s="124"/>
      <c r="L359" s="124"/>
      <c r="M359" s="124"/>
      <c r="N359" s="124"/>
      <c r="O359" s="131"/>
      <c r="P359" s="123" t="str">
        <f>廚具衛生設備燈具!W112</f>
        <v>15㎜24V20w240P</v>
      </c>
      <c r="Q359" s="124"/>
      <c r="R359" s="124"/>
      <c r="S359" s="124"/>
      <c r="T359" s="124"/>
      <c r="U359" s="131"/>
      <c r="V359" s="109">
        <v>8</v>
      </c>
      <c r="W359" s="109"/>
      <c r="X359" s="109"/>
      <c r="Y359" s="109" t="s">
        <v>113</v>
      </c>
      <c r="Z359" s="109"/>
      <c r="AA359" s="125">
        <f>廚具衛生設備燈具!AQ112</f>
        <v>400</v>
      </c>
      <c r="AB359" s="125"/>
      <c r="AC359" s="125"/>
      <c r="AD359" s="125"/>
      <c r="AE359" s="125">
        <f t="shared" ref="AE359:AE376" si="108">V359*AA359</f>
        <v>3200</v>
      </c>
      <c r="AF359" s="125"/>
      <c r="AG359" s="125"/>
      <c r="AH359" s="125"/>
      <c r="AI359" s="200" t="str">
        <f t="shared" ref="AI359:AI376" si="109">H359</f>
        <v>2835LED20w照明燈條</v>
      </c>
      <c r="AJ359" s="200"/>
      <c r="AK359" s="200"/>
      <c r="AL359" s="200"/>
      <c r="AM359" s="200"/>
      <c r="AN359" s="200"/>
      <c r="AO359" s="200"/>
      <c r="AP359" s="200"/>
      <c r="AQ359" s="170">
        <f t="shared" ref="AQ359:AQ376" si="110">V359</f>
        <v>8</v>
      </c>
      <c r="AR359" s="170"/>
      <c r="AS359" s="170"/>
      <c r="AT359" s="170" t="str">
        <f t="shared" ref="AT359:AT376" si="111">Y359</f>
        <v>m</v>
      </c>
      <c r="AU359" s="170"/>
      <c r="AV359" s="200">
        <f>廚具衛生設備燈具!AY112</f>
        <v>100</v>
      </c>
      <c r="AW359" s="200"/>
      <c r="AX359" s="200"/>
      <c r="AY359" s="200"/>
      <c r="AZ359" s="200">
        <f t="shared" ref="AZ359:AZ376" si="112">AQ359*AV359</f>
        <v>800</v>
      </c>
      <c r="BA359" s="200"/>
      <c r="BB359" s="200"/>
      <c r="BC359" s="200"/>
      <c r="BD359" s="314"/>
      <c r="BE359" s="315"/>
      <c r="BF359" s="315"/>
      <c r="BG359" s="316"/>
      <c r="BH359" s="209"/>
      <c r="BI359" s="210"/>
      <c r="BJ359" s="210"/>
      <c r="BK359" s="211"/>
      <c r="BL359" s="209">
        <v>0</v>
      </c>
      <c r="BM359" s="210"/>
      <c r="BN359" s="210"/>
      <c r="BO359" s="211"/>
      <c r="BP359" s="4"/>
      <c r="BQ359" s="6"/>
    </row>
    <row r="360" spans="1:69" ht="20.100000000000001" customHeight="1">
      <c r="A360" s="109">
        <v>41</v>
      </c>
      <c r="B360" s="109"/>
      <c r="C360" s="125" t="str">
        <f>廚具衛生設備燈具!A113</f>
        <v>主臥房天花</v>
      </c>
      <c r="D360" s="125"/>
      <c r="E360" s="125"/>
      <c r="F360" s="125"/>
      <c r="G360" s="125"/>
      <c r="H360" s="123" t="str">
        <f>廚具衛生設備燈具!F113</f>
        <v>AC/DC 200w供電器</v>
      </c>
      <c r="I360" s="124"/>
      <c r="J360" s="124"/>
      <c r="K360" s="124"/>
      <c r="L360" s="124"/>
      <c r="M360" s="124"/>
      <c r="N360" s="124"/>
      <c r="O360" s="131"/>
      <c r="P360" s="123" t="str">
        <f>廚具衛生設備燈具!W113</f>
        <v>CB-200W-24V</v>
      </c>
      <c r="Q360" s="124"/>
      <c r="R360" s="124"/>
      <c r="S360" s="124"/>
      <c r="T360" s="124"/>
      <c r="U360" s="131"/>
      <c r="V360" s="109">
        <v>1</v>
      </c>
      <c r="W360" s="109"/>
      <c r="X360" s="109"/>
      <c r="Y360" s="109" t="s">
        <v>449</v>
      </c>
      <c r="Z360" s="109"/>
      <c r="AA360" s="125">
        <f>廚具衛生設備燈具!AQ113</f>
        <v>680</v>
      </c>
      <c r="AB360" s="125"/>
      <c r="AC360" s="125"/>
      <c r="AD360" s="125"/>
      <c r="AE360" s="125">
        <f t="shared" si="108"/>
        <v>680</v>
      </c>
      <c r="AF360" s="125"/>
      <c r="AG360" s="125"/>
      <c r="AH360" s="125"/>
      <c r="AI360" s="200" t="str">
        <f t="shared" si="109"/>
        <v>AC/DC 200w供電器</v>
      </c>
      <c r="AJ360" s="200"/>
      <c r="AK360" s="200"/>
      <c r="AL360" s="200"/>
      <c r="AM360" s="200"/>
      <c r="AN360" s="200"/>
      <c r="AO360" s="200"/>
      <c r="AP360" s="200"/>
      <c r="AQ360" s="170">
        <f t="shared" si="110"/>
        <v>1</v>
      </c>
      <c r="AR360" s="170"/>
      <c r="AS360" s="170"/>
      <c r="AT360" s="170" t="str">
        <f t="shared" si="111"/>
        <v>盞</v>
      </c>
      <c r="AU360" s="170"/>
      <c r="AV360" s="200">
        <f>廚具衛生設備燈具!AY113</f>
        <v>340</v>
      </c>
      <c r="AW360" s="200"/>
      <c r="AX360" s="200"/>
      <c r="AY360" s="200"/>
      <c r="AZ360" s="200">
        <f t="shared" si="112"/>
        <v>340</v>
      </c>
      <c r="BA360" s="200"/>
      <c r="BB360" s="200"/>
      <c r="BC360" s="200"/>
      <c r="BD360" s="314"/>
      <c r="BE360" s="315"/>
      <c r="BF360" s="315"/>
      <c r="BG360" s="316"/>
      <c r="BH360" s="209"/>
      <c r="BI360" s="210"/>
      <c r="BJ360" s="210"/>
      <c r="BK360" s="211"/>
      <c r="BL360" s="209">
        <v>0</v>
      </c>
      <c r="BM360" s="210"/>
      <c r="BN360" s="210"/>
      <c r="BO360" s="211"/>
      <c r="BP360" s="4"/>
      <c r="BQ360" s="6"/>
    </row>
    <row r="361" spans="1:69" ht="20.100000000000001" customHeight="1">
      <c r="A361" s="109">
        <v>42</v>
      </c>
      <c r="B361" s="109"/>
      <c r="C361" s="125" t="str">
        <f>廚具衛生設備燈具!A114</f>
        <v>主臥房書櫃</v>
      </c>
      <c r="D361" s="125"/>
      <c r="E361" s="125"/>
      <c r="F361" s="125"/>
      <c r="G361" s="125"/>
      <c r="H361" s="123" t="str">
        <f>廚具衛生設備燈具!F114</f>
        <v>2835LED14w照明燈條</v>
      </c>
      <c r="I361" s="124"/>
      <c r="J361" s="124"/>
      <c r="K361" s="124"/>
      <c r="L361" s="124"/>
      <c r="M361" s="124"/>
      <c r="N361" s="124"/>
      <c r="O361" s="131"/>
      <c r="P361" s="123" t="str">
        <f>廚具衛生設備燈具!W114</f>
        <v>8㎜24V14w120P</v>
      </c>
      <c r="Q361" s="124"/>
      <c r="R361" s="124"/>
      <c r="S361" s="124"/>
      <c r="T361" s="124"/>
      <c r="U361" s="131"/>
      <c r="V361" s="109">
        <v>8</v>
      </c>
      <c r="W361" s="109"/>
      <c r="X361" s="109"/>
      <c r="Y361" s="109" t="s">
        <v>113</v>
      </c>
      <c r="Z361" s="109"/>
      <c r="AA361" s="125">
        <f>廚具衛生設備燈具!AQ114</f>
        <v>220</v>
      </c>
      <c r="AB361" s="125"/>
      <c r="AC361" s="125"/>
      <c r="AD361" s="125"/>
      <c r="AE361" s="125">
        <f t="shared" si="108"/>
        <v>1760</v>
      </c>
      <c r="AF361" s="125"/>
      <c r="AG361" s="125"/>
      <c r="AH361" s="125"/>
      <c r="AI361" s="200" t="str">
        <f t="shared" si="109"/>
        <v>2835LED14w照明燈條</v>
      </c>
      <c r="AJ361" s="200"/>
      <c r="AK361" s="200"/>
      <c r="AL361" s="200"/>
      <c r="AM361" s="200"/>
      <c r="AN361" s="200"/>
      <c r="AO361" s="200"/>
      <c r="AP361" s="200"/>
      <c r="AQ361" s="170">
        <f t="shared" si="110"/>
        <v>8</v>
      </c>
      <c r="AR361" s="170"/>
      <c r="AS361" s="170"/>
      <c r="AT361" s="170" t="str">
        <f t="shared" si="111"/>
        <v>m</v>
      </c>
      <c r="AU361" s="170"/>
      <c r="AV361" s="200">
        <f>廚具衛生設備燈具!AY114</f>
        <v>55</v>
      </c>
      <c r="AW361" s="200"/>
      <c r="AX361" s="200"/>
      <c r="AY361" s="200"/>
      <c r="AZ361" s="200">
        <f t="shared" si="112"/>
        <v>440</v>
      </c>
      <c r="BA361" s="200"/>
      <c r="BB361" s="200"/>
      <c r="BC361" s="200"/>
      <c r="BD361" s="314"/>
      <c r="BE361" s="315"/>
      <c r="BF361" s="315"/>
      <c r="BG361" s="316"/>
      <c r="BH361" s="209"/>
      <c r="BI361" s="210"/>
      <c r="BJ361" s="210"/>
      <c r="BK361" s="211"/>
      <c r="BL361" s="209">
        <v>0</v>
      </c>
      <c r="BM361" s="210"/>
      <c r="BN361" s="210"/>
      <c r="BO361" s="211"/>
      <c r="BP361" s="4"/>
      <c r="BQ361" s="6"/>
    </row>
    <row r="362" spans="1:69" ht="20.100000000000001" customHeight="1">
      <c r="A362" s="109">
        <v>43</v>
      </c>
      <c r="B362" s="109"/>
      <c r="C362" s="125" t="str">
        <f>廚具衛生設備燈具!A115</f>
        <v>主臥房書櫃</v>
      </c>
      <c r="D362" s="125"/>
      <c r="E362" s="125"/>
      <c r="F362" s="125"/>
      <c r="G362" s="125"/>
      <c r="H362" s="123" t="str">
        <f>廚具衛生設備燈具!F115</f>
        <v>AC/DC 200w供電器</v>
      </c>
      <c r="I362" s="124"/>
      <c r="J362" s="124"/>
      <c r="K362" s="124"/>
      <c r="L362" s="124"/>
      <c r="M362" s="124"/>
      <c r="N362" s="124"/>
      <c r="O362" s="131"/>
      <c r="P362" s="123" t="str">
        <f>廚具衛生設備燈具!W115</f>
        <v>CB-200W-24V</v>
      </c>
      <c r="Q362" s="124"/>
      <c r="R362" s="124"/>
      <c r="S362" s="124"/>
      <c r="T362" s="124"/>
      <c r="U362" s="131"/>
      <c r="V362" s="109">
        <v>1</v>
      </c>
      <c r="W362" s="109"/>
      <c r="X362" s="109"/>
      <c r="Y362" s="109" t="s">
        <v>449</v>
      </c>
      <c r="Z362" s="109"/>
      <c r="AA362" s="125">
        <f>廚具衛生設備燈具!AQ115</f>
        <v>680</v>
      </c>
      <c r="AB362" s="125"/>
      <c r="AC362" s="125"/>
      <c r="AD362" s="125"/>
      <c r="AE362" s="125">
        <f t="shared" si="108"/>
        <v>680</v>
      </c>
      <c r="AF362" s="125"/>
      <c r="AG362" s="125"/>
      <c r="AH362" s="125"/>
      <c r="AI362" s="200" t="str">
        <f t="shared" si="109"/>
        <v>AC/DC 200w供電器</v>
      </c>
      <c r="AJ362" s="200"/>
      <c r="AK362" s="200"/>
      <c r="AL362" s="200"/>
      <c r="AM362" s="200"/>
      <c r="AN362" s="200"/>
      <c r="AO362" s="200"/>
      <c r="AP362" s="200"/>
      <c r="AQ362" s="170">
        <f t="shared" si="110"/>
        <v>1</v>
      </c>
      <c r="AR362" s="170"/>
      <c r="AS362" s="170"/>
      <c r="AT362" s="170" t="str">
        <f t="shared" si="111"/>
        <v>盞</v>
      </c>
      <c r="AU362" s="170"/>
      <c r="AV362" s="200">
        <f>廚具衛生設備燈具!AY115</f>
        <v>340</v>
      </c>
      <c r="AW362" s="200"/>
      <c r="AX362" s="200"/>
      <c r="AY362" s="200"/>
      <c r="AZ362" s="200">
        <f t="shared" si="112"/>
        <v>340</v>
      </c>
      <c r="BA362" s="200"/>
      <c r="BB362" s="200"/>
      <c r="BC362" s="200"/>
      <c r="BD362" s="314"/>
      <c r="BE362" s="315"/>
      <c r="BF362" s="315"/>
      <c r="BG362" s="316"/>
      <c r="BH362" s="209"/>
      <c r="BI362" s="210"/>
      <c r="BJ362" s="210"/>
      <c r="BK362" s="211"/>
      <c r="BL362" s="209">
        <v>0</v>
      </c>
      <c r="BM362" s="210"/>
      <c r="BN362" s="210"/>
      <c r="BO362" s="211"/>
      <c r="BP362" s="4"/>
      <c r="BQ362" s="6"/>
    </row>
    <row r="363" spans="1:69" ht="20.100000000000001" customHeight="1">
      <c r="A363" s="109">
        <v>44</v>
      </c>
      <c r="B363" s="109"/>
      <c r="C363" s="125" t="str">
        <f>廚具衛生設備燈具!A116</f>
        <v>主臥房床背</v>
      </c>
      <c r="D363" s="125"/>
      <c r="E363" s="125"/>
      <c r="F363" s="125"/>
      <c r="G363" s="125"/>
      <c r="H363" s="123" t="str">
        <f>廚具衛生設備燈具!F116</f>
        <v>2835LED14w照明燈條</v>
      </c>
      <c r="I363" s="124"/>
      <c r="J363" s="124"/>
      <c r="K363" s="124"/>
      <c r="L363" s="124"/>
      <c r="M363" s="124"/>
      <c r="N363" s="124"/>
      <c r="O363" s="131"/>
      <c r="P363" s="123" t="str">
        <f>廚具衛生設備燈具!W116</f>
        <v>8㎜24V14w120P</v>
      </c>
      <c r="Q363" s="124"/>
      <c r="R363" s="124"/>
      <c r="S363" s="124"/>
      <c r="T363" s="124"/>
      <c r="U363" s="131"/>
      <c r="V363" s="109">
        <v>3</v>
      </c>
      <c r="W363" s="109"/>
      <c r="X363" s="109"/>
      <c r="Y363" s="109" t="s">
        <v>113</v>
      </c>
      <c r="Z363" s="109"/>
      <c r="AA363" s="125">
        <f>廚具衛生設備燈具!AQ116</f>
        <v>220</v>
      </c>
      <c r="AB363" s="125"/>
      <c r="AC363" s="125"/>
      <c r="AD363" s="125"/>
      <c r="AE363" s="125">
        <f>V363*AA363</f>
        <v>660</v>
      </c>
      <c r="AF363" s="125"/>
      <c r="AG363" s="125"/>
      <c r="AH363" s="125"/>
      <c r="AI363" s="200" t="str">
        <f>H363</f>
        <v>2835LED14w照明燈條</v>
      </c>
      <c r="AJ363" s="200"/>
      <c r="AK363" s="200"/>
      <c r="AL363" s="200"/>
      <c r="AM363" s="200"/>
      <c r="AN363" s="200"/>
      <c r="AO363" s="200"/>
      <c r="AP363" s="200"/>
      <c r="AQ363" s="170">
        <f>V363</f>
        <v>3</v>
      </c>
      <c r="AR363" s="170"/>
      <c r="AS363" s="170"/>
      <c r="AT363" s="170" t="str">
        <f>Y363</f>
        <v>m</v>
      </c>
      <c r="AU363" s="170"/>
      <c r="AV363" s="200">
        <f>廚具衛生設備燈具!AY116</f>
        <v>55</v>
      </c>
      <c r="AW363" s="200"/>
      <c r="AX363" s="200"/>
      <c r="AY363" s="200"/>
      <c r="AZ363" s="200">
        <f>AQ363*AV363</f>
        <v>165</v>
      </c>
      <c r="BA363" s="200"/>
      <c r="BB363" s="200"/>
      <c r="BC363" s="200"/>
      <c r="BD363" s="314"/>
      <c r="BE363" s="315"/>
      <c r="BF363" s="315"/>
      <c r="BG363" s="316"/>
      <c r="BH363" s="209"/>
      <c r="BI363" s="210"/>
      <c r="BJ363" s="210"/>
      <c r="BK363" s="211"/>
      <c r="BL363" s="209">
        <v>0</v>
      </c>
      <c r="BM363" s="210"/>
      <c r="BN363" s="210"/>
      <c r="BO363" s="211"/>
      <c r="BP363" s="4"/>
      <c r="BQ363" s="6"/>
    </row>
    <row r="364" spans="1:69" ht="20.100000000000001" customHeight="1">
      <c r="A364" s="109">
        <v>45</v>
      </c>
      <c r="B364" s="109"/>
      <c r="C364" s="125" t="str">
        <f>廚具衛生設備燈具!A117</f>
        <v>主臥房床背</v>
      </c>
      <c r="D364" s="125"/>
      <c r="E364" s="125"/>
      <c r="F364" s="125"/>
      <c r="G364" s="125"/>
      <c r="H364" s="123" t="str">
        <f>廚具衛生設備燈具!F117</f>
        <v>AC/DC 45w供電器</v>
      </c>
      <c r="I364" s="124"/>
      <c r="J364" s="124"/>
      <c r="K364" s="124"/>
      <c r="L364" s="124"/>
      <c r="M364" s="124"/>
      <c r="N364" s="124"/>
      <c r="O364" s="131"/>
      <c r="P364" s="123" t="str">
        <f>廚具衛生設備燈具!W117</f>
        <v>CB-45W-24V</v>
      </c>
      <c r="Q364" s="124"/>
      <c r="R364" s="124"/>
      <c r="S364" s="124"/>
      <c r="T364" s="124"/>
      <c r="U364" s="131"/>
      <c r="V364" s="109">
        <v>1</v>
      </c>
      <c r="W364" s="109"/>
      <c r="X364" s="109"/>
      <c r="Y364" s="109" t="s">
        <v>449</v>
      </c>
      <c r="Z364" s="109"/>
      <c r="AA364" s="125">
        <f>廚具衛生設備燈具!AQ117</f>
        <v>240</v>
      </c>
      <c r="AB364" s="125"/>
      <c r="AC364" s="125"/>
      <c r="AD364" s="125"/>
      <c r="AE364" s="125">
        <f>V364*AA364</f>
        <v>240</v>
      </c>
      <c r="AF364" s="125"/>
      <c r="AG364" s="125"/>
      <c r="AH364" s="125"/>
      <c r="AI364" s="200" t="str">
        <f>H364</f>
        <v>AC/DC 45w供電器</v>
      </c>
      <c r="AJ364" s="200"/>
      <c r="AK364" s="200"/>
      <c r="AL364" s="200"/>
      <c r="AM364" s="200"/>
      <c r="AN364" s="200"/>
      <c r="AO364" s="200"/>
      <c r="AP364" s="200"/>
      <c r="AQ364" s="170">
        <f>V364</f>
        <v>1</v>
      </c>
      <c r="AR364" s="170"/>
      <c r="AS364" s="170"/>
      <c r="AT364" s="170" t="str">
        <f>Y364</f>
        <v>盞</v>
      </c>
      <c r="AU364" s="170"/>
      <c r="AV364" s="200">
        <f>廚具衛生設備燈具!AY117</f>
        <v>120</v>
      </c>
      <c r="AW364" s="200"/>
      <c r="AX364" s="200"/>
      <c r="AY364" s="200"/>
      <c r="AZ364" s="200">
        <f>AQ364*AV364</f>
        <v>120</v>
      </c>
      <c r="BA364" s="200"/>
      <c r="BB364" s="200"/>
      <c r="BC364" s="200"/>
      <c r="BD364" s="314"/>
      <c r="BE364" s="315"/>
      <c r="BF364" s="315"/>
      <c r="BG364" s="316"/>
      <c r="BH364" s="209"/>
      <c r="BI364" s="210"/>
      <c r="BJ364" s="210"/>
      <c r="BK364" s="211"/>
      <c r="BL364" s="209">
        <v>0</v>
      </c>
      <c r="BM364" s="210"/>
      <c r="BN364" s="210"/>
      <c r="BO364" s="211"/>
      <c r="BP364" s="4"/>
      <c r="BQ364" s="6"/>
    </row>
    <row r="365" spans="1:69" ht="20.100000000000001" customHeight="1">
      <c r="A365" s="109">
        <v>46</v>
      </c>
      <c r="B365" s="109"/>
      <c r="C365" s="125" t="str">
        <f>廚具衛生設備燈具!A118</f>
        <v>主臥更衣室</v>
      </c>
      <c r="D365" s="125"/>
      <c r="E365" s="125"/>
      <c r="F365" s="125"/>
      <c r="G365" s="125"/>
      <c r="H365" s="123" t="str">
        <f>廚具衛生設備燈具!F118</f>
        <v>2835LED20w照明燈條</v>
      </c>
      <c r="I365" s="124"/>
      <c r="J365" s="124"/>
      <c r="K365" s="124"/>
      <c r="L365" s="124"/>
      <c r="M365" s="124"/>
      <c r="N365" s="124"/>
      <c r="O365" s="131"/>
      <c r="P365" s="123" t="str">
        <f>廚具衛生設備燈具!W118</f>
        <v>15㎜24V20w240P</v>
      </c>
      <c r="Q365" s="124"/>
      <c r="R365" s="124"/>
      <c r="S365" s="124"/>
      <c r="T365" s="124"/>
      <c r="U365" s="131"/>
      <c r="V365" s="109">
        <v>9</v>
      </c>
      <c r="W365" s="109"/>
      <c r="X365" s="109"/>
      <c r="Y365" s="109" t="s">
        <v>113</v>
      </c>
      <c r="Z365" s="109"/>
      <c r="AA365" s="125">
        <f>廚具衛生設備燈具!AQ118</f>
        <v>400</v>
      </c>
      <c r="AB365" s="125"/>
      <c r="AC365" s="125"/>
      <c r="AD365" s="125"/>
      <c r="AE365" s="125">
        <f t="shared" si="108"/>
        <v>3600</v>
      </c>
      <c r="AF365" s="125"/>
      <c r="AG365" s="125"/>
      <c r="AH365" s="125"/>
      <c r="AI365" s="200" t="str">
        <f t="shared" si="109"/>
        <v>2835LED20w照明燈條</v>
      </c>
      <c r="AJ365" s="200"/>
      <c r="AK365" s="200"/>
      <c r="AL365" s="200"/>
      <c r="AM365" s="200"/>
      <c r="AN365" s="200"/>
      <c r="AO365" s="200"/>
      <c r="AP365" s="200"/>
      <c r="AQ365" s="170">
        <f t="shared" si="110"/>
        <v>9</v>
      </c>
      <c r="AR365" s="170"/>
      <c r="AS365" s="170"/>
      <c r="AT365" s="170" t="str">
        <f t="shared" si="111"/>
        <v>m</v>
      </c>
      <c r="AU365" s="170"/>
      <c r="AV365" s="200">
        <f>廚具衛生設備燈具!AY118</f>
        <v>100</v>
      </c>
      <c r="AW365" s="200"/>
      <c r="AX365" s="200"/>
      <c r="AY365" s="200"/>
      <c r="AZ365" s="200">
        <f t="shared" si="112"/>
        <v>900</v>
      </c>
      <c r="BA365" s="200"/>
      <c r="BB365" s="200"/>
      <c r="BC365" s="200"/>
      <c r="BD365" s="314"/>
      <c r="BE365" s="315"/>
      <c r="BF365" s="315"/>
      <c r="BG365" s="316"/>
      <c r="BH365" s="209"/>
      <c r="BI365" s="210"/>
      <c r="BJ365" s="210"/>
      <c r="BK365" s="211"/>
      <c r="BL365" s="209">
        <v>0</v>
      </c>
      <c r="BM365" s="210"/>
      <c r="BN365" s="210"/>
      <c r="BO365" s="211"/>
      <c r="BP365" s="4"/>
      <c r="BQ365" s="6"/>
    </row>
    <row r="366" spans="1:69" ht="20.100000000000001" customHeight="1">
      <c r="A366" s="109">
        <v>47</v>
      </c>
      <c r="B366" s="109"/>
      <c r="C366" s="125" t="str">
        <f>廚具衛生設備燈具!A119</f>
        <v>主臥更衣室</v>
      </c>
      <c r="D366" s="125"/>
      <c r="E366" s="125"/>
      <c r="F366" s="125"/>
      <c r="G366" s="125"/>
      <c r="H366" s="123" t="str">
        <f>廚具衛生設備燈具!F119</f>
        <v>AC/DC 200w供電器</v>
      </c>
      <c r="I366" s="124"/>
      <c r="J366" s="124"/>
      <c r="K366" s="124"/>
      <c r="L366" s="124"/>
      <c r="M366" s="124"/>
      <c r="N366" s="124"/>
      <c r="O366" s="131"/>
      <c r="P366" s="123" t="str">
        <f>廚具衛生設備燈具!W119</f>
        <v>CB-200W-24V</v>
      </c>
      <c r="Q366" s="124"/>
      <c r="R366" s="124"/>
      <c r="S366" s="124"/>
      <c r="T366" s="124"/>
      <c r="U366" s="131"/>
      <c r="V366" s="109">
        <v>1</v>
      </c>
      <c r="W366" s="109"/>
      <c r="X366" s="109"/>
      <c r="Y366" s="109" t="s">
        <v>449</v>
      </c>
      <c r="Z366" s="109"/>
      <c r="AA366" s="125">
        <f>廚具衛生設備燈具!AQ119</f>
        <v>680</v>
      </c>
      <c r="AB366" s="125"/>
      <c r="AC366" s="125"/>
      <c r="AD366" s="125"/>
      <c r="AE366" s="125">
        <f t="shared" si="108"/>
        <v>680</v>
      </c>
      <c r="AF366" s="125"/>
      <c r="AG366" s="125"/>
      <c r="AH366" s="125"/>
      <c r="AI366" s="200" t="str">
        <f t="shared" si="109"/>
        <v>AC/DC 200w供電器</v>
      </c>
      <c r="AJ366" s="200"/>
      <c r="AK366" s="200"/>
      <c r="AL366" s="200"/>
      <c r="AM366" s="200"/>
      <c r="AN366" s="200"/>
      <c r="AO366" s="200"/>
      <c r="AP366" s="200"/>
      <c r="AQ366" s="170">
        <f t="shared" si="110"/>
        <v>1</v>
      </c>
      <c r="AR366" s="170"/>
      <c r="AS366" s="170"/>
      <c r="AT366" s="170" t="str">
        <f t="shared" si="111"/>
        <v>盞</v>
      </c>
      <c r="AU366" s="170"/>
      <c r="AV366" s="200">
        <f>廚具衛生設備燈具!AY119</f>
        <v>340</v>
      </c>
      <c r="AW366" s="200"/>
      <c r="AX366" s="200"/>
      <c r="AY366" s="200"/>
      <c r="AZ366" s="200">
        <f t="shared" si="112"/>
        <v>340</v>
      </c>
      <c r="BA366" s="200"/>
      <c r="BB366" s="200"/>
      <c r="BC366" s="200"/>
      <c r="BD366" s="314"/>
      <c r="BE366" s="315"/>
      <c r="BF366" s="315"/>
      <c r="BG366" s="316"/>
      <c r="BH366" s="209"/>
      <c r="BI366" s="210"/>
      <c r="BJ366" s="210"/>
      <c r="BK366" s="211"/>
      <c r="BL366" s="209">
        <v>0</v>
      </c>
      <c r="BM366" s="210"/>
      <c r="BN366" s="210"/>
      <c r="BO366" s="211"/>
      <c r="BP366" s="4"/>
      <c r="BQ366" s="6"/>
    </row>
    <row r="367" spans="1:69" ht="20.100000000000001" customHeight="1">
      <c r="A367" s="109">
        <v>48</v>
      </c>
      <c r="B367" s="109"/>
      <c r="C367" s="125" t="str">
        <f>廚具衛生設備燈具!A120</f>
        <v>女孩房書櫃</v>
      </c>
      <c r="D367" s="125"/>
      <c r="E367" s="125"/>
      <c r="F367" s="125"/>
      <c r="G367" s="125"/>
      <c r="H367" s="123" t="str">
        <f>廚具衛生設備燈具!F120</f>
        <v>2835LED14w照明燈條</v>
      </c>
      <c r="I367" s="124"/>
      <c r="J367" s="124"/>
      <c r="K367" s="124"/>
      <c r="L367" s="124"/>
      <c r="M367" s="124"/>
      <c r="N367" s="124"/>
      <c r="O367" s="131"/>
      <c r="P367" s="123" t="str">
        <f>廚具衛生設備燈具!W120</f>
        <v>8㎜24V14w120P</v>
      </c>
      <c r="Q367" s="124"/>
      <c r="R367" s="124"/>
      <c r="S367" s="124"/>
      <c r="T367" s="124"/>
      <c r="U367" s="131"/>
      <c r="V367" s="109">
        <v>6</v>
      </c>
      <c r="W367" s="109"/>
      <c r="X367" s="109"/>
      <c r="Y367" s="109" t="s">
        <v>113</v>
      </c>
      <c r="Z367" s="109"/>
      <c r="AA367" s="125">
        <f>廚具衛生設備燈具!AQ120</f>
        <v>220</v>
      </c>
      <c r="AB367" s="125"/>
      <c r="AC367" s="125"/>
      <c r="AD367" s="125"/>
      <c r="AE367" s="125">
        <f t="shared" si="108"/>
        <v>1320</v>
      </c>
      <c r="AF367" s="125"/>
      <c r="AG367" s="125"/>
      <c r="AH367" s="125"/>
      <c r="AI367" s="200" t="str">
        <f t="shared" si="109"/>
        <v>2835LED14w照明燈條</v>
      </c>
      <c r="AJ367" s="200"/>
      <c r="AK367" s="200"/>
      <c r="AL367" s="200"/>
      <c r="AM367" s="200"/>
      <c r="AN367" s="200"/>
      <c r="AO367" s="200"/>
      <c r="AP367" s="200"/>
      <c r="AQ367" s="170">
        <f t="shared" si="110"/>
        <v>6</v>
      </c>
      <c r="AR367" s="170"/>
      <c r="AS367" s="170"/>
      <c r="AT367" s="170" t="str">
        <f t="shared" si="111"/>
        <v>m</v>
      </c>
      <c r="AU367" s="170"/>
      <c r="AV367" s="200">
        <f>廚具衛生設備燈具!AY120</f>
        <v>55</v>
      </c>
      <c r="AW367" s="200"/>
      <c r="AX367" s="200"/>
      <c r="AY367" s="200"/>
      <c r="AZ367" s="200">
        <f t="shared" si="112"/>
        <v>330</v>
      </c>
      <c r="BA367" s="200"/>
      <c r="BB367" s="200"/>
      <c r="BC367" s="200"/>
      <c r="BD367" s="314"/>
      <c r="BE367" s="315"/>
      <c r="BF367" s="315"/>
      <c r="BG367" s="316"/>
      <c r="BH367" s="209"/>
      <c r="BI367" s="210"/>
      <c r="BJ367" s="210"/>
      <c r="BK367" s="211"/>
      <c r="BL367" s="209">
        <v>0</v>
      </c>
      <c r="BM367" s="210"/>
      <c r="BN367" s="210"/>
      <c r="BO367" s="211"/>
      <c r="BP367" s="4"/>
      <c r="BQ367" s="6"/>
    </row>
    <row r="368" spans="1:69" ht="20.100000000000001" customHeight="1">
      <c r="A368" s="109">
        <v>49</v>
      </c>
      <c r="B368" s="109"/>
      <c r="C368" s="125" t="str">
        <f>廚具衛生設備燈具!A121</f>
        <v>女孩房書櫃</v>
      </c>
      <c r="D368" s="125"/>
      <c r="E368" s="125"/>
      <c r="F368" s="125"/>
      <c r="G368" s="125"/>
      <c r="H368" s="123" t="str">
        <f>廚具衛生設備燈具!F121</f>
        <v>AC/DC 100w供電器</v>
      </c>
      <c r="I368" s="124"/>
      <c r="J368" s="124"/>
      <c r="K368" s="124"/>
      <c r="L368" s="124"/>
      <c r="M368" s="124"/>
      <c r="N368" s="124"/>
      <c r="O368" s="131"/>
      <c r="P368" s="123" t="str">
        <f>廚具衛生設備燈具!W121</f>
        <v>CB-100W-24V</v>
      </c>
      <c r="Q368" s="124"/>
      <c r="R368" s="124"/>
      <c r="S368" s="124"/>
      <c r="T368" s="124"/>
      <c r="U368" s="131"/>
      <c r="V368" s="109">
        <v>1</v>
      </c>
      <c r="W368" s="109"/>
      <c r="X368" s="109"/>
      <c r="Y368" s="109" t="s">
        <v>449</v>
      </c>
      <c r="Z368" s="109"/>
      <c r="AA368" s="125">
        <f>廚具衛生設備燈具!AQ121</f>
        <v>470</v>
      </c>
      <c r="AB368" s="125"/>
      <c r="AC368" s="125"/>
      <c r="AD368" s="125"/>
      <c r="AE368" s="125">
        <f t="shared" si="108"/>
        <v>470</v>
      </c>
      <c r="AF368" s="125"/>
      <c r="AG368" s="125"/>
      <c r="AH368" s="125"/>
      <c r="AI368" s="200" t="str">
        <f t="shared" si="109"/>
        <v>AC/DC 100w供電器</v>
      </c>
      <c r="AJ368" s="200"/>
      <c r="AK368" s="200"/>
      <c r="AL368" s="200"/>
      <c r="AM368" s="200"/>
      <c r="AN368" s="200"/>
      <c r="AO368" s="200"/>
      <c r="AP368" s="200"/>
      <c r="AQ368" s="170">
        <f t="shared" si="110"/>
        <v>1</v>
      </c>
      <c r="AR368" s="170"/>
      <c r="AS368" s="170"/>
      <c r="AT368" s="170" t="str">
        <f t="shared" si="111"/>
        <v>盞</v>
      </c>
      <c r="AU368" s="170"/>
      <c r="AV368" s="200">
        <f>廚具衛生設備燈具!AY121</f>
        <v>235</v>
      </c>
      <c r="AW368" s="200"/>
      <c r="AX368" s="200"/>
      <c r="AY368" s="200"/>
      <c r="AZ368" s="200">
        <f t="shared" si="112"/>
        <v>235</v>
      </c>
      <c r="BA368" s="200"/>
      <c r="BB368" s="200"/>
      <c r="BC368" s="200"/>
      <c r="BD368" s="314"/>
      <c r="BE368" s="315"/>
      <c r="BF368" s="315"/>
      <c r="BG368" s="316"/>
      <c r="BH368" s="209"/>
      <c r="BI368" s="210"/>
      <c r="BJ368" s="210"/>
      <c r="BK368" s="211"/>
      <c r="BL368" s="209">
        <v>0</v>
      </c>
      <c r="BM368" s="210"/>
      <c r="BN368" s="210"/>
      <c r="BO368" s="211"/>
      <c r="BP368" s="4"/>
      <c r="BQ368" s="6"/>
    </row>
    <row r="369" spans="1:69" ht="20.100000000000001" customHeight="1">
      <c r="A369" s="109">
        <v>50</v>
      </c>
      <c r="B369" s="109"/>
      <c r="C369" s="125" t="str">
        <f>廚具衛生設備燈具!A122</f>
        <v>女孩更衣室</v>
      </c>
      <c r="D369" s="125"/>
      <c r="E369" s="125"/>
      <c r="F369" s="125"/>
      <c r="G369" s="125"/>
      <c r="H369" s="123" t="str">
        <f>廚具衛生設備燈具!F122</f>
        <v>2835LED20w照明燈條</v>
      </c>
      <c r="I369" s="124"/>
      <c r="J369" s="124"/>
      <c r="K369" s="124"/>
      <c r="L369" s="124"/>
      <c r="M369" s="124"/>
      <c r="N369" s="124"/>
      <c r="O369" s="131"/>
      <c r="P369" s="123" t="str">
        <f>廚具衛生設備燈具!W122</f>
        <v>15㎜24V20w240P</v>
      </c>
      <c r="Q369" s="124"/>
      <c r="R369" s="124"/>
      <c r="S369" s="124"/>
      <c r="T369" s="124"/>
      <c r="U369" s="131"/>
      <c r="V369" s="109">
        <v>7</v>
      </c>
      <c r="W369" s="109"/>
      <c r="X369" s="109"/>
      <c r="Y369" s="109" t="s">
        <v>113</v>
      </c>
      <c r="Z369" s="109"/>
      <c r="AA369" s="125">
        <f>廚具衛生設備燈具!AQ122</f>
        <v>400</v>
      </c>
      <c r="AB369" s="125"/>
      <c r="AC369" s="125"/>
      <c r="AD369" s="125"/>
      <c r="AE369" s="125">
        <f t="shared" si="108"/>
        <v>2800</v>
      </c>
      <c r="AF369" s="125"/>
      <c r="AG369" s="125"/>
      <c r="AH369" s="125"/>
      <c r="AI369" s="200" t="str">
        <f t="shared" si="109"/>
        <v>2835LED20w照明燈條</v>
      </c>
      <c r="AJ369" s="200"/>
      <c r="AK369" s="200"/>
      <c r="AL369" s="200"/>
      <c r="AM369" s="200"/>
      <c r="AN369" s="200"/>
      <c r="AO369" s="200"/>
      <c r="AP369" s="200"/>
      <c r="AQ369" s="170">
        <f t="shared" si="110"/>
        <v>7</v>
      </c>
      <c r="AR369" s="170"/>
      <c r="AS369" s="170"/>
      <c r="AT369" s="170" t="str">
        <f t="shared" si="111"/>
        <v>m</v>
      </c>
      <c r="AU369" s="170"/>
      <c r="AV369" s="200">
        <f>廚具衛生設備燈具!AY122</f>
        <v>100</v>
      </c>
      <c r="AW369" s="200"/>
      <c r="AX369" s="200"/>
      <c r="AY369" s="200"/>
      <c r="AZ369" s="200">
        <f t="shared" si="112"/>
        <v>700</v>
      </c>
      <c r="BA369" s="200"/>
      <c r="BB369" s="200"/>
      <c r="BC369" s="200"/>
      <c r="BD369" s="314"/>
      <c r="BE369" s="315"/>
      <c r="BF369" s="315"/>
      <c r="BG369" s="316"/>
      <c r="BH369" s="209"/>
      <c r="BI369" s="210"/>
      <c r="BJ369" s="210"/>
      <c r="BK369" s="211"/>
      <c r="BL369" s="209">
        <v>0</v>
      </c>
      <c r="BM369" s="210"/>
      <c r="BN369" s="210"/>
      <c r="BO369" s="211"/>
      <c r="BP369" s="4"/>
      <c r="BQ369" s="6"/>
    </row>
    <row r="370" spans="1:69" ht="20.100000000000001" customHeight="1">
      <c r="A370" s="109">
        <v>51</v>
      </c>
      <c r="B370" s="109"/>
      <c r="C370" s="125" t="str">
        <f>廚具衛生設備燈具!A123</f>
        <v>女孩更衣室</v>
      </c>
      <c r="D370" s="125"/>
      <c r="E370" s="125"/>
      <c r="F370" s="125"/>
      <c r="G370" s="125"/>
      <c r="H370" s="123" t="str">
        <f>廚具衛生設備燈具!F123</f>
        <v>AC/DC 200w供電器</v>
      </c>
      <c r="I370" s="124"/>
      <c r="J370" s="124"/>
      <c r="K370" s="124"/>
      <c r="L370" s="124"/>
      <c r="M370" s="124"/>
      <c r="N370" s="124"/>
      <c r="O370" s="131"/>
      <c r="P370" s="123" t="str">
        <f>廚具衛生設備燈具!W123</f>
        <v>CB-200W-24V</v>
      </c>
      <c r="Q370" s="124"/>
      <c r="R370" s="124"/>
      <c r="S370" s="124"/>
      <c r="T370" s="124"/>
      <c r="U370" s="131"/>
      <c r="V370" s="109">
        <v>1</v>
      </c>
      <c r="W370" s="109"/>
      <c r="X370" s="109"/>
      <c r="Y370" s="109" t="s">
        <v>449</v>
      </c>
      <c r="Z370" s="109"/>
      <c r="AA370" s="125">
        <f>廚具衛生設備燈具!AQ123</f>
        <v>680</v>
      </c>
      <c r="AB370" s="125"/>
      <c r="AC370" s="125"/>
      <c r="AD370" s="125"/>
      <c r="AE370" s="125">
        <f t="shared" si="108"/>
        <v>680</v>
      </c>
      <c r="AF370" s="125"/>
      <c r="AG370" s="125"/>
      <c r="AH370" s="125"/>
      <c r="AI370" s="200" t="str">
        <f t="shared" si="109"/>
        <v>AC/DC 200w供電器</v>
      </c>
      <c r="AJ370" s="200"/>
      <c r="AK370" s="200"/>
      <c r="AL370" s="200"/>
      <c r="AM370" s="200"/>
      <c r="AN370" s="200"/>
      <c r="AO370" s="200"/>
      <c r="AP370" s="200"/>
      <c r="AQ370" s="170">
        <f t="shared" si="110"/>
        <v>1</v>
      </c>
      <c r="AR370" s="170"/>
      <c r="AS370" s="170"/>
      <c r="AT370" s="170" t="str">
        <f t="shared" si="111"/>
        <v>盞</v>
      </c>
      <c r="AU370" s="170"/>
      <c r="AV370" s="200">
        <f>廚具衛生設備燈具!AY123</f>
        <v>340</v>
      </c>
      <c r="AW370" s="200"/>
      <c r="AX370" s="200"/>
      <c r="AY370" s="200"/>
      <c r="AZ370" s="200">
        <f t="shared" si="112"/>
        <v>340</v>
      </c>
      <c r="BA370" s="200"/>
      <c r="BB370" s="200"/>
      <c r="BC370" s="200"/>
      <c r="BD370" s="314"/>
      <c r="BE370" s="315"/>
      <c r="BF370" s="315"/>
      <c r="BG370" s="316"/>
      <c r="BH370" s="209"/>
      <c r="BI370" s="210"/>
      <c r="BJ370" s="210"/>
      <c r="BK370" s="211"/>
      <c r="BL370" s="209">
        <v>0</v>
      </c>
      <c r="BM370" s="210"/>
      <c r="BN370" s="210"/>
      <c r="BO370" s="211"/>
      <c r="BP370" s="4"/>
      <c r="BQ370" s="6"/>
    </row>
    <row r="371" spans="1:69" ht="20.100000000000001" customHeight="1">
      <c r="A371" s="109">
        <v>52</v>
      </c>
      <c r="B371" s="109"/>
      <c r="C371" s="125" t="str">
        <f>廚具衛生設備燈具!A124</f>
        <v>男孩房書櫃</v>
      </c>
      <c r="D371" s="125"/>
      <c r="E371" s="125"/>
      <c r="F371" s="125"/>
      <c r="G371" s="125"/>
      <c r="H371" s="123" t="str">
        <f>廚具衛生設備燈具!F124</f>
        <v>2835LED14w照明燈條</v>
      </c>
      <c r="I371" s="124"/>
      <c r="J371" s="124"/>
      <c r="K371" s="124"/>
      <c r="L371" s="124"/>
      <c r="M371" s="124"/>
      <c r="N371" s="124"/>
      <c r="O371" s="131"/>
      <c r="P371" s="123" t="str">
        <f>廚具衛生設備燈具!W124</f>
        <v>8㎜24V14w120P</v>
      </c>
      <c r="Q371" s="124"/>
      <c r="R371" s="124"/>
      <c r="S371" s="124"/>
      <c r="T371" s="124"/>
      <c r="U371" s="131"/>
      <c r="V371" s="109">
        <v>5.5</v>
      </c>
      <c r="W371" s="109"/>
      <c r="X371" s="109"/>
      <c r="Y371" s="109" t="s">
        <v>113</v>
      </c>
      <c r="Z371" s="109"/>
      <c r="AA371" s="125">
        <f>廚具衛生設備燈具!AQ124</f>
        <v>220</v>
      </c>
      <c r="AB371" s="125"/>
      <c r="AC371" s="125"/>
      <c r="AD371" s="125"/>
      <c r="AE371" s="125">
        <f t="shared" si="108"/>
        <v>1210</v>
      </c>
      <c r="AF371" s="125"/>
      <c r="AG371" s="125"/>
      <c r="AH371" s="125"/>
      <c r="AI371" s="200" t="str">
        <f t="shared" si="109"/>
        <v>2835LED14w照明燈條</v>
      </c>
      <c r="AJ371" s="200"/>
      <c r="AK371" s="200"/>
      <c r="AL371" s="200"/>
      <c r="AM371" s="200"/>
      <c r="AN371" s="200"/>
      <c r="AO371" s="200"/>
      <c r="AP371" s="200"/>
      <c r="AQ371" s="170">
        <f t="shared" si="110"/>
        <v>5.5</v>
      </c>
      <c r="AR371" s="170"/>
      <c r="AS371" s="170"/>
      <c r="AT371" s="170" t="str">
        <f t="shared" si="111"/>
        <v>m</v>
      </c>
      <c r="AU371" s="170"/>
      <c r="AV371" s="200">
        <f>廚具衛生設備燈具!AY124</f>
        <v>55</v>
      </c>
      <c r="AW371" s="200"/>
      <c r="AX371" s="200"/>
      <c r="AY371" s="200"/>
      <c r="AZ371" s="200">
        <f t="shared" si="112"/>
        <v>302.5</v>
      </c>
      <c r="BA371" s="200"/>
      <c r="BB371" s="200"/>
      <c r="BC371" s="200"/>
      <c r="BD371" s="314"/>
      <c r="BE371" s="315"/>
      <c r="BF371" s="315"/>
      <c r="BG371" s="316"/>
      <c r="BH371" s="209"/>
      <c r="BI371" s="210"/>
      <c r="BJ371" s="210"/>
      <c r="BK371" s="211"/>
      <c r="BL371" s="209">
        <v>0</v>
      </c>
      <c r="BM371" s="210"/>
      <c r="BN371" s="210"/>
      <c r="BO371" s="211"/>
      <c r="BP371" s="4"/>
      <c r="BQ371" s="6"/>
    </row>
    <row r="372" spans="1:69" ht="20.100000000000001" customHeight="1">
      <c r="A372" s="109">
        <v>53</v>
      </c>
      <c r="B372" s="109"/>
      <c r="C372" s="125" t="str">
        <f>廚具衛生設備燈具!A125</f>
        <v>男孩房書櫃</v>
      </c>
      <c r="D372" s="125"/>
      <c r="E372" s="125"/>
      <c r="F372" s="125"/>
      <c r="G372" s="125"/>
      <c r="H372" s="123" t="str">
        <f>廚具衛生設備燈具!F125</f>
        <v>AC/DC 100w供電器</v>
      </c>
      <c r="I372" s="124"/>
      <c r="J372" s="124"/>
      <c r="K372" s="124"/>
      <c r="L372" s="124"/>
      <c r="M372" s="124"/>
      <c r="N372" s="124"/>
      <c r="O372" s="131"/>
      <c r="P372" s="123" t="str">
        <f>廚具衛生設備燈具!W125</f>
        <v>CB-100W-24V</v>
      </c>
      <c r="Q372" s="124"/>
      <c r="R372" s="124"/>
      <c r="S372" s="124"/>
      <c r="T372" s="124"/>
      <c r="U372" s="131"/>
      <c r="V372" s="109">
        <v>1</v>
      </c>
      <c r="W372" s="109"/>
      <c r="X372" s="109"/>
      <c r="Y372" s="109" t="s">
        <v>449</v>
      </c>
      <c r="Z372" s="109"/>
      <c r="AA372" s="125">
        <f>廚具衛生設備燈具!AQ125</f>
        <v>470</v>
      </c>
      <c r="AB372" s="125"/>
      <c r="AC372" s="125"/>
      <c r="AD372" s="125"/>
      <c r="AE372" s="125">
        <f t="shared" si="108"/>
        <v>470</v>
      </c>
      <c r="AF372" s="125"/>
      <c r="AG372" s="125"/>
      <c r="AH372" s="125"/>
      <c r="AI372" s="200" t="str">
        <f t="shared" si="109"/>
        <v>AC/DC 100w供電器</v>
      </c>
      <c r="AJ372" s="200"/>
      <c r="AK372" s="200"/>
      <c r="AL372" s="200"/>
      <c r="AM372" s="200"/>
      <c r="AN372" s="200"/>
      <c r="AO372" s="200"/>
      <c r="AP372" s="200"/>
      <c r="AQ372" s="170">
        <f t="shared" si="110"/>
        <v>1</v>
      </c>
      <c r="AR372" s="170"/>
      <c r="AS372" s="170"/>
      <c r="AT372" s="170" t="str">
        <f t="shared" si="111"/>
        <v>盞</v>
      </c>
      <c r="AU372" s="170"/>
      <c r="AV372" s="200">
        <f>廚具衛生設備燈具!AY125</f>
        <v>235</v>
      </c>
      <c r="AW372" s="200"/>
      <c r="AX372" s="200"/>
      <c r="AY372" s="200"/>
      <c r="AZ372" s="200">
        <f t="shared" si="112"/>
        <v>235</v>
      </c>
      <c r="BA372" s="200"/>
      <c r="BB372" s="200"/>
      <c r="BC372" s="200"/>
      <c r="BD372" s="314"/>
      <c r="BE372" s="315"/>
      <c r="BF372" s="315"/>
      <c r="BG372" s="316"/>
      <c r="BH372" s="209"/>
      <c r="BI372" s="210"/>
      <c r="BJ372" s="210"/>
      <c r="BK372" s="211"/>
      <c r="BL372" s="209">
        <v>0</v>
      </c>
      <c r="BM372" s="210"/>
      <c r="BN372" s="210"/>
      <c r="BO372" s="211"/>
      <c r="BP372" s="4"/>
      <c r="BQ372" s="6"/>
    </row>
    <row r="373" spans="1:69" ht="20.100000000000001" customHeight="1">
      <c r="A373" s="109">
        <v>54</v>
      </c>
      <c r="B373" s="109"/>
      <c r="C373" s="125" t="str">
        <f>廚具衛生設備燈具!A126</f>
        <v>男孩房吉他牆</v>
      </c>
      <c r="D373" s="125"/>
      <c r="E373" s="125"/>
      <c r="F373" s="125"/>
      <c r="G373" s="125"/>
      <c r="H373" s="123" t="str">
        <f>廚具衛生設備燈具!F126</f>
        <v>2835LED14w照明燈條</v>
      </c>
      <c r="I373" s="124"/>
      <c r="J373" s="124"/>
      <c r="K373" s="124"/>
      <c r="L373" s="124"/>
      <c r="M373" s="124"/>
      <c r="N373" s="124"/>
      <c r="O373" s="131"/>
      <c r="P373" s="123" t="str">
        <f>廚具衛生設備燈具!W126</f>
        <v>8㎜24V14w120P</v>
      </c>
      <c r="Q373" s="124"/>
      <c r="R373" s="124"/>
      <c r="S373" s="124"/>
      <c r="T373" s="124"/>
      <c r="U373" s="131"/>
      <c r="V373" s="109">
        <v>4</v>
      </c>
      <c r="W373" s="109"/>
      <c r="X373" s="109"/>
      <c r="Y373" s="109" t="s">
        <v>113</v>
      </c>
      <c r="Z373" s="109"/>
      <c r="AA373" s="125">
        <f>廚具衛生設備燈具!AQ126</f>
        <v>220</v>
      </c>
      <c r="AB373" s="125"/>
      <c r="AC373" s="125"/>
      <c r="AD373" s="125"/>
      <c r="AE373" s="125">
        <f>V373*AA373</f>
        <v>880</v>
      </c>
      <c r="AF373" s="125"/>
      <c r="AG373" s="125"/>
      <c r="AH373" s="125"/>
      <c r="AI373" s="200" t="str">
        <f>H373</f>
        <v>2835LED14w照明燈條</v>
      </c>
      <c r="AJ373" s="200"/>
      <c r="AK373" s="200"/>
      <c r="AL373" s="200"/>
      <c r="AM373" s="200"/>
      <c r="AN373" s="200"/>
      <c r="AO373" s="200"/>
      <c r="AP373" s="200"/>
      <c r="AQ373" s="170">
        <f>V373</f>
        <v>4</v>
      </c>
      <c r="AR373" s="170"/>
      <c r="AS373" s="170"/>
      <c r="AT373" s="170" t="str">
        <f>Y373</f>
        <v>m</v>
      </c>
      <c r="AU373" s="170"/>
      <c r="AV373" s="200">
        <f>廚具衛生設備燈具!AY126</f>
        <v>55</v>
      </c>
      <c r="AW373" s="200"/>
      <c r="AX373" s="200"/>
      <c r="AY373" s="200"/>
      <c r="AZ373" s="200">
        <f>AQ373*AV373</f>
        <v>220</v>
      </c>
      <c r="BA373" s="200"/>
      <c r="BB373" s="200"/>
      <c r="BC373" s="200"/>
      <c r="BD373" s="314"/>
      <c r="BE373" s="315"/>
      <c r="BF373" s="315"/>
      <c r="BG373" s="316"/>
      <c r="BH373" s="209"/>
      <c r="BI373" s="210"/>
      <c r="BJ373" s="210"/>
      <c r="BK373" s="211"/>
      <c r="BL373" s="209">
        <v>0</v>
      </c>
      <c r="BM373" s="210"/>
      <c r="BN373" s="210"/>
      <c r="BO373" s="211"/>
      <c r="BP373" s="4"/>
      <c r="BQ373" s="6"/>
    </row>
    <row r="374" spans="1:69" ht="20.100000000000001" customHeight="1">
      <c r="A374" s="109">
        <v>55</v>
      </c>
      <c r="B374" s="109"/>
      <c r="C374" s="125" t="str">
        <f>廚具衛生設備燈具!A127</f>
        <v>男孩房吉他牆</v>
      </c>
      <c r="D374" s="125"/>
      <c r="E374" s="125"/>
      <c r="F374" s="125"/>
      <c r="G374" s="125"/>
      <c r="H374" s="123" t="str">
        <f>廚具衛生設備燈具!F127</f>
        <v>AC/DC 60w供電器</v>
      </c>
      <c r="I374" s="124"/>
      <c r="J374" s="124"/>
      <c r="K374" s="124"/>
      <c r="L374" s="124"/>
      <c r="M374" s="124"/>
      <c r="N374" s="124"/>
      <c r="O374" s="131"/>
      <c r="P374" s="123" t="str">
        <f>廚具衛生設備燈具!W127</f>
        <v>CB-60W-24V</v>
      </c>
      <c r="Q374" s="124"/>
      <c r="R374" s="124"/>
      <c r="S374" s="124"/>
      <c r="T374" s="124"/>
      <c r="U374" s="131"/>
      <c r="V374" s="109">
        <v>1</v>
      </c>
      <c r="W374" s="109"/>
      <c r="X374" s="109"/>
      <c r="Y374" s="109" t="s">
        <v>449</v>
      </c>
      <c r="Z374" s="109"/>
      <c r="AA374" s="125">
        <f>廚具衛生設備燈具!AQ127</f>
        <v>300</v>
      </c>
      <c r="AB374" s="125"/>
      <c r="AC374" s="125"/>
      <c r="AD374" s="125"/>
      <c r="AE374" s="125">
        <f>V374*AA374</f>
        <v>300</v>
      </c>
      <c r="AF374" s="125"/>
      <c r="AG374" s="125"/>
      <c r="AH374" s="125"/>
      <c r="AI374" s="200" t="str">
        <f>H374</f>
        <v>AC/DC 60w供電器</v>
      </c>
      <c r="AJ374" s="200"/>
      <c r="AK374" s="200"/>
      <c r="AL374" s="200"/>
      <c r="AM374" s="200"/>
      <c r="AN374" s="200"/>
      <c r="AO374" s="200"/>
      <c r="AP374" s="200"/>
      <c r="AQ374" s="170">
        <f>V374</f>
        <v>1</v>
      </c>
      <c r="AR374" s="170"/>
      <c r="AS374" s="170"/>
      <c r="AT374" s="170" t="str">
        <f>Y374</f>
        <v>盞</v>
      </c>
      <c r="AU374" s="170"/>
      <c r="AV374" s="200">
        <f>廚具衛生設備燈具!AY127</f>
        <v>150</v>
      </c>
      <c r="AW374" s="200"/>
      <c r="AX374" s="200"/>
      <c r="AY374" s="200"/>
      <c r="AZ374" s="200">
        <f>AQ374*AV374</f>
        <v>150</v>
      </c>
      <c r="BA374" s="200"/>
      <c r="BB374" s="200"/>
      <c r="BC374" s="200"/>
      <c r="BD374" s="314"/>
      <c r="BE374" s="315"/>
      <c r="BF374" s="315"/>
      <c r="BG374" s="316"/>
      <c r="BH374" s="209"/>
      <c r="BI374" s="210"/>
      <c r="BJ374" s="210"/>
      <c r="BK374" s="211"/>
      <c r="BL374" s="209">
        <v>0</v>
      </c>
      <c r="BM374" s="210"/>
      <c r="BN374" s="210"/>
      <c r="BO374" s="211"/>
      <c r="BP374" s="4"/>
      <c r="BQ374" s="6"/>
    </row>
    <row r="375" spans="1:69" ht="20.100000000000001" customHeight="1">
      <c r="A375" s="109">
        <v>56</v>
      </c>
      <c r="B375" s="109"/>
      <c r="C375" s="125" t="str">
        <f>廚具衛生設備燈具!A128</f>
        <v>男孩更衣室</v>
      </c>
      <c r="D375" s="125"/>
      <c r="E375" s="125"/>
      <c r="F375" s="125"/>
      <c r="G375" s="125"/>
      <c r="H375" s="123" t="str">
        <f>廚具衛生設備燈具!F128</f>
        <v>2835LED20w照明燈條</v>
      </c>
      <c r="I375" s="124"/>
      <c r="J375" s="124"/>
      <c r="K375" s="124"/>
      <c r="L375" s="124"/>
      <c r="M375" s="124"/>
      <c r="N375" s="124"/>
      <c r="O375" s="131"/>
      <c r="P375" s="123" t="str">
        <f>廚具衛生設備燈具!W128</f>
        <v>15㎜24V20w240P</v>
      </c>
      <c r="Q375" s="124"/>
      <c r="R375" s="124"/>
      <c r="S375" s="124"/>
      <c r="T375" s="124"/>
      <c r="U375" s="131"/>
      <c r="V375" s="109">
        <v>7</v>
      </c>
      <c r="W375" s="109"/>
      <c r="X375" s="109"/>
      <c r="Y375" s="109" t="s">
        <v>113</v>
      </c>
      <c r="Z375" s="109"/>
      <c r="AA375" s="125">
        <f>廚具衛生設備燈具!AQ128</f>
        <v>400</v>
      </c>
      <c r="AB375" s="125"/>
      <c r="AC375" s="125"/>
      <c r="AD375" s="125"/>
      <c r="AE375" s="125">
        <f t="shared" si="108"/>
        <v>2800</v>
      </c>
      <c r="AF375" s="125"/>
      <c r="AG375" s="125"/>
      <c r="AH375" s="125"/>
      <c r="AI375" s="200" t="str">
        <f t="shared" si="109"/>
        <v>2835LED20w照明燈條</v>
      </c>
      <c r="AJ375" s="200"/>
      <c r="AK375" s="200"/>
      <c r="AL375" s="200"/>
      <c r="AM375" s="200"/>
      <c r="AN375" s="200"/>
      <c r="AO375" s="200"/>
      <c r="AP375" s="200"/>
      <c r="AQ375" s="170">
        <f t="shared" si="110"/>
        <v>7</v>
      </c>
      <c r="AR375" s="170"/>
      <c r="AS375" s="170"/>
      <c r="AT375" s="170" t="str">
        <f t="shared" si="111"/>
        <v>m</v>
      </c>
      <c r="AU375" s="170"/>
      <c r="AV375" s="200">
        <f>廚具衛生設備燈具!AY128</f>
        <v>100</v>
      </c>
      <c r="AW375" s="200"/>
      <c r="AX375" s="200"/>
      <c r="AY375" s="200"/>
      <c r="AZ375" s="200">
        <f t="shared" si="112"/>
        <v>700</v>
      </c>
      <c r="BA375" s="200"/>
      <c r="BB375" s="200"/>
      <c r="BC375" s="200"/>
      <c r="BD375" s="314"/>
      <c r="BE375" s="315"/>
      <c r="BF375" s="315"/>
      <c r="BG375" s="316"/>
      <c r="BH375" s="209"/>
      <c r="BI375" s="210"/>
      <c r="BJ375" s="210"/>
      <c r="BK375" s="211"/>
      <c r="BL375" s="209">
        <v>0</v>
      </c>
      <c r="BM375" s="210"/>
      <c r="BN375" s="210"/>
      <c r="BO375" s="211"/>
      <c r="BP375" s="4"/>
      <c r="BQ375" s="6"/>
    </row>
    <row r="376" spans="1:69" ht="20.100000000000001" customHeight="1">
      <c r="A376" s="109">
        <v>57</v>
      </c>
      <c r="B376" s="109"/>
      <c r="C376" s="125" t="str">
        <f>廚具衛生設備燈具!A129</f>
        <v>男孩更衣室</v>
      </c>
      <c r="D376" s="125"/>
      <c r="E376" s="125"/>
      <c r="F376" s="125"/>
      <c r="G376" s="125"/>
      <c r="H376" s="123" t="str">
        <f>廚具衛生設備燈具!F129</f>
        <v>AC/DC 200w供電器</v>
      </c>
      <c r="I376" s="124"/>
      <c r="J376" s="124"/>
      <c r="K376" s="124"/>
      <c r="L376" s="124"/>
      <c r="M376" s="124"/>
      <c r="N376" s="124"/>
      <c r="O376" s="131"/>
      <c r="P376" s="123" t="str">
        <f>廚具衛生設備燈具!W129</f>
        <v>CB-200W-24V</v>
      </c>
      <c r="Q376" s="124"/>
      <c r="R376" s="124"/>
      <c r="S376" s="124"/>
      <c r="T376" s="124"/>
      <c r="U376" s="131"/>
      <c r="V376" s="109">
        <v>1</v>
      </c>
      <c r="W376" s="109"/>
      <c r="X376" s="109"/>
      <c r="Y376" s="109" t="s">
        <v>449</v>
      </c>
      <c r="Z376" s="109"/>
      <c r="AA376" s="125">
        <f>廚具衛生設備燈具!AQ129</f>
        <v>680</v>
      </c>
      <c r="AB376" s="125"/>
      <c r="AC376" s="125"/>
      <c r="AD376" s="125"/>
      <c r="AE376" s="125">
        <f t="shared" si="108"/>
        <v>680</v>
      </c>
      <c r="AF376" s="125"/>
      <c r="AG376" s="125"/>
      <c r="AH376" s="125"/>
      <c r="AI376" s="200" t="str">
        <f t="shared" si="109"/>
        <v>AC/DC 200w供電器</v>
      </c>
      <c r="AJ376" s="200"/>
      <c r="AK376" s="200"/>
      <c r="AL376" s="200"/>
      <c r="AM376" s="200"/>
      <c r="AN376" s="200"/>
      <c r="AO376" s="200"/>
      <c r="AP376" s="200"/>
      <c r="AQ376" s="170">
        <f t="shared" si="110"/>
        <v>1</v>
      </c>
      <c r="AR376" s="170"/>
      <c r="AS376" s="170"/>
      <c r="AT376" s="170" t="str">
        <f t="shared" si="111"/>
        <v>盞</v>
      </c>
      <c r="AU376" s="170"/>
      <c r="AV376" s="200">
        <f>廚具衛生設備燈具!AY129</f>
        <v>340</v>
      </c>
      <c r="AW376" s="200"/>
      <c r="AX376" s="200"/>
      <c r="AY376" s="200"/>
      <c r="AZ376" s="200">
        <f t="shared" si="112"/>
        <v>340</v>
      </c>
      <c r="BA376" s="200"/>
      <c r="BB376" s="200"/>
      <c r="BC376" s="200"/>
      <c r="BD376" s="314"/>
      <c r="BE376" s="315"/>
      <c r="BF376" s="315"/>
      <c r="BG376" s="316"/>
      <c r="BH376" s="209"/>
      <c r="BI376" s="210"/>
      <c r="BJ376" s="210"/>
      <c r="BK376" s="211"/>
      <c r="BL376" s="209">
        <v>0</v>
      </c>
      <c r="BM376" s="210"/>
      <c r="BN376" s="210"/>
      <c r="BO376" s="211"/>
      <c r="BP376" s="4"/>
      <c r="BQ376" s="6"/>
    </row>
    <row r="377" spans="1:69" ht="20.100000000000001" customHeight="1">
      <c r="A377" s="109">
        <v>58</v>
      </c>
      <c r="B377" s="109"/>
      <c r="C377" s="125" t="str">
        <f>廚具衛生設備燈具!A130</f>
        <v>全室</v>
      </c>
      <c r="D377" s="125"/>
      <c r="E377" s="125"/>
      <c r="F377" s="125"/>
      <c r="G377" s="125"/>
      <c r="H377" s="123" t="str">
        <f>廚具衛生設備燈具!F130</f>
        <v>T5型螢光燈具</v>
      </c>
      <c r="I377" s="124"/>
      <c r="J377" s="124"/>
      <c r="K377" s="124"/>
      <c r="L377" s="124"/>
      <c r="M377" s="124"/>
      <c r="N377" s="124"/>
      <c r="O377" s="131"/>
      <c r="P377" s="123" t="str">
        <f>廚具衛生設備燈具!W130</f>
        <v>T5小白地</v>
      </c>
      <c r="Q377" s="124"/>
      <c r="R377" s="124"/>
      <c r="S377" s="124"/>
      <c r="T377" s="124"/>
      <c r="U377" s="131"/>
      <c r="V377" s="109">
        <v>2</v>
      </c>
      <c r="W377" s="109"/>
      <c r="X377" s="109"/>
      <c r="Y377" s="109" t="s">
        <v>449</v>
      </c>
      <c r="Z377" s="109"/>
      <c r="AA377" s="125">
        <f>廚具衛生設備燈具!AQ130</f>
        <v>300</v>
      </c>
      <c r="AB377" s="125"/>
      <c r="AC377" s="125"/>
      <c r="AD377" s="125"/>
      <c r="AE377" s="125">
        <f t="shared" ref="AE377:AE382" si="113">V377*AA377</f>
        <v>600</v>
      </c>
      <c r="AF377" s="125"/>
      <c r="AG377" s="125"/>
      <c r="AH377" s="125"/>
      <c r="AI377" s="200" t="str">
        <f>H377</f>
        <v>T5型螢光燈具</v>
      </c>
      <c r="AJ377" s="200"/>
      <c r="AK377" s="200"/>
      <c r="AL377" s="200"/>
      <c r="AM377" s="200"/>
      <c r="AN377" s="200"/>
      <c r="AO377" s="200"/>
      <c r="AP377" s="200"/>
      <c r="AQ377" s="170">
        <f t="shared" ref="AQ377:AQ382" si="114">V377</f>
        <v>2</v>
      </c>
      <c r="AR377" s="170"/>
      <c r="AS377" s="170"/>
      <c r="AT377" s="170" t="str">
        <f t="shared" ref="AT377:AT382" si="115">Y377</f>
        <v>盞</v>
      </c>
      <c r="AU377" s="170"/>
      <c r="AV377" s="200">
        <f>廚具衛生設備燈具!AY130</f>
        <v>250</v>
      </c>
      <c r="AW377" s="200"/>
      <c r="AX377" s="200"/>
      <c r="AY377" s="200"/>
      <c r="AZ377" s="200">
        <f t="shared" ref="AZ377:AZ382" si="116">AQ377*AV377</f>
        <v>500</v>
      </c>
      <c r="BA377" s="200"/>
      <c r="BB377" s="200"/>
      <c r="BC377" s="200"/>
      <c r="BD377" s="314"/>
      <c r="BE377" s="315"/>
      <c r="BF377" s="315"/>
      <c r="BG377" s="316"/>
      <c r="BH377" s="209"/>
      <c r="BI377" s="210"/>
      <c r="BJ377" s="210"/>
      <c r="BK377" s="211"/>
      <c r="BL377" s="209">
        <v>0</v>
      </c>
      <c r="BM377" s="210"/>
      <c r="BN377" s="210"/>
      <c r="BO377" s="211"/>
      <c r="BP377" s="4"/>
      <c r="BQ377" s="6"/>
    </row>
    <row r="378" spans="1:69" ht="20.100000000000001" customHeight="1">
      <c r="A378" s="109">
        <v>59</v>
      </c>
      <c r="B378" s="109"/>
      <c r="C378" s="125" t="str">
        <f>廚具衛生設備燈具!A131</f>
        <v>全室</v>
      </c>
      <c r="D378" s="125"/>
      <c r="E378" s="125"/>
      <c r="F378" s="125"/>
      <c r="G378" s="125"/>
      <c r="H378" s="123" t="str">
        <f>廚具衛生設備燈具!F131</f>
        <v>T5型螢光燈管</v>
      </c>
      <c r="I378" s="124"/>
      <c r="J378" s="124"/>
      <c r="K378" s="124"/>
      <c r="L378" s="124"/>
      <c r="M378" s="124"/>
      <c r="N378" s="124"/>
      <c r="O378" s="131"/>
      <c r="P378" s="123" t="str">
        <f>廚具衛生設備燈具!W131</f>
        <v>14~35w#830</v>
      </c>
      <c r="Q378" s="124"/>
      <c r="R378" s="124"/>
      <c r="S378" s="124"/>
      <c r="T378" s="124"/>
      <c r="U378" s="131"/>
      <c r="V378" s="109">
        <v>2</v>
      </c>
      <c r="W378" s="109"/>
      <c r="X378" s="109"/>
      <c r="Y378" s="109" t="s">
        <v>449</v>
      </c>
      <c r="Z378" s="109"/>
      <c r="AA378" s="125">
        <f>廚具衛生設備燈具!AQ131</f>
        <v>180</v>
      </c>
      <c r="AB378" s="125"/>
      <c r="AC378" s="125"/>
      <c r="AD378" s="125"/>
      <c r="AE378" s="125">
        <f t="shared" si="113"/>
        <v>360</v>
      </c>
      <c r="AF378" s="125"/>
      <c r="AG378" s="125"/>
      <c r="AH378" s="125"/>
      <c r="AI378" s="200" t="str">
        <f>H378</f>
        <v>T5型螢光燈管</v>
      </c>
      <c r="AJ378" s="200"/>
      <c r="AK378" s="200"/>
      <c r="AL378" s="200"/>
      <c r="AM378" s="200"/>
      <c r="AN378" s="200"/>
      <c r="AO378" s="200"/>
      <c r="AP378" s="200"/>
      <c r="AQ378" s="170">
        <f t="shared" si="114"/>
        <v>2</v>
      </c>
      <c r="AR378" s="170"/>
      <c r="AS378" s="170"/>
      <c r="AT378" s="170" t="str">
        <f t="shared" si="115"/>
        <v>盞</v>
      </c>
      <c r="AU378" s="170"/>
      <c r="AV378" s="200">
        <f>廚具衛生設備燈具!AY131</f>
        <v>150</v>
      </c>
      <c r="AW378" s="200"/>
      <c r="AX378" s="200"/>
      <c r="AY378" s="200"/>
      <c r="AZ378" s="200">
        <f t="shared" si="116"/>
        <v>300</v>
      </c>
      <c r="BA378" s="200"/>
      <c r="BB378" s="200"/>
      <c r="BC378" s="200"/>
      <c r="BD378" s="314"/>
      <c r="BE378" s="315"/>
      <c r="BF378" s="315"/>
      <c r="BG378" s="316"/>
      <c r="BH378" s="209"/>
      <c r="BI378" s="210"/>
      <c r="BJ378" s="210"/>
      <c r="BK378" s="211"/>
      <c r="BL378" s="209">
        <v>0</v>
      </c>
      <c r="BM378" s="210"/>
      <c r="BN378" s="210"/>
      <c r="BO378" s="211"/>
      <c r="BP378" s="4"/>
      <c r="BQ378" s="6"/>
    </row>
    <row r="379" spans="1:69" ht="20.100000000000001" customHeight="1">
      <c r="A379" s="109">
        <v>60</v>
      </c>
      <c r="B379" s="109"/>
      <c r="C379" s="125" t="str">
        <f>廚具衛生設備燈具!A132</f>
        <v>全室</v>
      </c>
      <c r="D379" s="125"/>
      <c r="E379" s="125"/>
      <c r="F379" s="125"/>
      <c r="G379" s="125"/>
      <c r="H379" s="123" t="str">
        <f>廚具衛生設備燈具!F132</f>
        <v>T5預熱式安定器</v>
      </c>
      <c r="I379" s="124"/>
      <c r="J379" s="124"/>
      <c r="K379" s="124"/>
      <c r="L379" s="124"/>
      <c r="M379" s="124"/>
      <c r="N379" s="124"/>
      <c r="O379" s="131"/>
      <c r="P379" s="341" t="str">
        <f>廚具衛生設備燈具!W132</f>
        <v>QT 1*14~35/100~240JA</v>
      </c>
      <c r="Q379" s="342"/>
      <c r="R379" s="342"/>
      <c r="S379" s="342"/>
      <c r="T379" s="342"/>
      <c r="U379" s="343"/>
      <c r="V379" s="109">
        <v>2</v>
      </c>
      <c r="W379" s="109"/>
      <c r="X379" s="109"/>
      <c r="Y379" s="109" t="s">
        <v>449</v>
      </c>
      <c r="Z379" s="109"/>
      <c r="AA379" s="125">
        <f>廚具衛生設備燈具!AQ132</f>
        <v>800</v>
      </c>
      <c r="AB379" s="125"/>
      <c r="AC379" s="125"/>
      <c r="AD379" s="125"/>
      <c r="AE379" s="125">
        <f t="shared" si="113"/>
        <v>1600</v>
      </c>
      <c r="AF379" s="125"/>
      <c r="AG379" s="125"/>
      <c r="AH379" s="125"/>
      <c r="AI379" s="200" t="str">
        <f>H379</f>
        <v>T5預熱式安定器</v>
      </c>
      <c r="AJ379" s="200"/>
      <c r="AK379" s="200"/>
      <c r="AL379" s="200"/>
      <c r="AM379" s="200"/>
      <c r="AN379" s="200"/>
      <c r="AO379" s="200"/>
      <c r="AP379" s="200"/>
      <c r="AQ379" s="170">
        <f t="shared" si="114"/>
        <v>2</v>
      </c>
      <c r="AR379" s="170"/>
      <c r="AS379" s="170"/>
      <c r="AT379" s="170" t="str">
        <f t="shared" si="115"/>
        <v>盞</v>
      </c>
      <c r="AU379" s="170"/>
      <c r="AV379" s="200">
        <f>廚具衛生設備燈具!AY132</f>
        <v>680</v>
      </c>
      <c r="AW379" s="200"/>
      <c r="AX379" s="200"/>
      <c r="AY379" s="200"/>
      <c r="AZ379" s="200">
        <f t="shared" si="116"/>
        <v>1360</v>
      </c>
      <c r="BA379" s="200"/>
      <c r="BB379" s="200"/>
      <c r="BC379" s="200"/>
      <c r="BD379" s="314"/>
      <c r="BE379" s="315"/>
      <c r="BF379" s="315"/>
      <c r="BG379" s="316"/>
      <c r="BH379" s="209"/>
      <c r="BI379" s="210"/>
      <c r="BJ379" s="210"/>
      <c r="BK379" s="211"/>
      <c r="BL379" s="209">
        <v>0</v>
      </c>
      <c r="BM379" s="210"/>
      <c r="BN379" s="210"/>
      <c r="BO379" s="211"/>
      <c r="BP379" s="4"/>
      <c r="BQ379" s="6"/>
    </row>
    <row r="380" spans="1:69" ht="20.100000000000001" customHeight="1">
      <c r="A380" s="109">
        <v>61</v>
      </c>
      <c r="B380" s="109"/>
      <c r="C380" s="123" t="s">
        <v>454</v>
      </c>
      <c r="D380" s="124"/>
      <c r="E380" s="124"/>
      <c r="F380" s="124"/>
      <c r="G380" s="131"/>
      <c r="H380" s="123" t="s">
        <v>2017</v>
      </c>
      <c r="I380" s="124"/>
      <c r="J380" s="124"/>
      <c r="K380" s="124"/>
      <c r="L380" s="124"/>
      <c r="M380" s="124"/>
      <c r="N380" s="124"/>
      <c r="O380" s="131"/>
      <c r="P380" s="123"/>
      <c r="Q380" s="124"/>
      <c r="R380" s="124"/>
      <c r="S380" s="124"/>
      <c r="T380" s="124"/>
      <c r="U380" s="131"/>
      <c r="V380" s="121">
        <v>1</v>
      </c>
      <c r="W380" s="119"/>
      <c r="X380" s="122"/>
      <c r="Y380" s="121" t="s">
        <v>449</v>
      </c>
      <c r="Z380" s="122"/>
      <c r="AA380" s="123">
        <v>200</v>
      </c>
      <c r="AB380" s="124"/>
      <c r="AC380" s="124"/>
      <c r="AD380" s="131"/>
      <c r="AE380" s="123">
        <f t="shared" si="113"/>
        <v>200</v>
      </c>
      <c r="AF380" s="124"/>
      <c r="AG380" s="124"/>
      <c r="AH380" s="131"/>
      <c r="AI380" s="345" t="str">
        <f>H380</f>
        <v>天花嵌入式小夜燈</v>
      </c>
      <c r="AJ380" s="346"/>
      <c r="AK380" s="346"/>
      <c r="AL380" s="346"/>
      <c r="AM380" s="346"/>
      <c r="AN380" s="346"/>
      <c r="AO380" s="346"/>
      <c r="AP380" s="347"/>
      <c r="AQ380" s="344">
        <f t="shared" si="114"/>
        <v>1</v>
      </c>
      <c r="AR380" s="190"/>
      <c r="AS380" s="191"/>
      <c r="AT380" s="344" t="str">
        <f t="shared" si="115"/>
        <v>盞</v>
      </c>
      <c r="AU380" s="191"/>
      <c r="AV380" s="345">
        <v>160</v>
      </c>
      <c r="AW380" s="346"/>
      <c r="AX380" s="346"/>
      <c r="AY380" s="347"/>
      <c r="AZ380" s="345">
        <f t="shared" si="116"/>
        <v>160</v>
      </c>
      <c r="BA380" s="346"/>
      <c r="BB380" s="346"/>
      <c r="BC380" s="347"/>
      <c r="BD380" s="348"/>
      <c r="BE380" s="349"/>
      <c r="BF380" s="349"/>
      <c r="BG380" s="350"/>
      <c r="BH380" s="345" t="s">
        <v>2082</v>
      </c>
      <c r="BI380" s="346"/>
      <c r="BJ380" s="346"/>
      <c r="BK380" s="347"/>
      <c r="BL380" s="345">
        <f>AZ380</f>
        <v>160</v>
      </c>
      <c r="BM380" s="346"/>
      <c r="BN380" s="346"/>
      <c r="BO380" s="347"/>
      <c r="BP380" s="4"/>
      <c r="BQ380" s="6"/>
    </row>
    <row r="381" spans="1:69" ht="20.100000000000001" customHeight="1">
      <c r="A381" s="109">
        <v>62</v>
      </c>
      <c r="B381" s="109"/>
      <c r="C381" s="125" t="s">
        <v>318</v>
      </c>
      <c r="D381" s="125"/>
      <c r="E381" s="125"/>
      <c r="F381" s="125"/>
      <c r="G381" s="125"/>
      <c r="H381" s="125" t="s">
        <v>455</v>
      </c>
      <c r="I381" s="125"/>
      <c r="J381" s="125"/>
      <c r="K381" s="125"/>
      <c r="L381" s="125"/>
      <c r="M381" s="125"/>
      <c r="N381" s="125"/>
      <c r="O381" s="125"/>
      <c r="P381" s="125"/>
      <c r="Q381" s="125"/>
      <c r="R381" s="125"/>
      <c r="S381" s="125"/>
      <c r="T381" s="125"/>
      <c r="U381" s="125"/>
      <c r="V381" s="109">
        <f>SUM(V320:X322)+SUM(V323:X323)+V324+V327+V338+V340+V342+V377+V380+V347+V354+V356+V358+V360+V330+V332+V334+V336+V350+V352+V362+V364+V366+V368+V370+V372+V374+V376</f>
        <v>82</v>
      </c>
      <c r="W381" s="109"/>
      <c r="X381" s="109"/>
      <c r="Y381" s="109" t="s">
        <v>315</v>
      </c>
      <c r="Z381" s="109"/>
      <c r="AA381" s="125">
        <v>220</v>
      </c>
      <c r="AB381" s="125"/>
      <c r="AC381" s="125"/>
      <c r="AD381" s="125"/>
      <c r="AE381" s="125">
        <f t="shared" si="113"/>
        <v>18040</v>
      </c>
      <c r="AF381" s="125"/>
      <c r="AG381" s="125"/>
      <c r="AH381" s="125"/>
      <c r="AI381" s="200" t="str">
        <f>H381</f>
        <v>燈具設備安裝工資</v>
      </c>
      <c r="AJ381" s="200"/>
      <c r="AK381" s="200"/>
      <c r="AL381" s="200"/>
      <c r="AM381" s="200"/>
      <c r="AN381" s="200"/>
      <c r="AO381" s="200"/>
      <c r="AP381" s="200"/>
      <c r="AQ381" s="170">
        <f t="shared" si="114"/>
        <v>82</v>
      </c>
      <c r="AR381" s="170"/>
      <c r="AS381" s="170"/>
      <c r="AT381" s="170" t="str">
        <f t="shared" si="115"/>
        <v>式</v>
      </c>
      <c r="AU381" s="170"/>
      <c r="AV381" s="200">
        <v>200</v>
      </c>
      <c r="AW381" s="200"/>
      <c r="AX381" s="200"/>
      <c r="AY381" s="200"/>
      <c r="AZ381" s="200">
        <f t="shared" si="116"/>
        <v>16400</v>
      </c>
      <c r="BA381" s="200"/>
      <c r="BB381" s="200"/>
      <c r="BC381" s="200"/>
      <c r="BD381" s="311"/>
      <c r="BE381" s="311"/>
      <c r="BF381" s="311"/>
      <c r="BG381" s="311"/>
      <c r="BH381" s="200"/>
      <c r="BI381" s="200"/>
      <c r="BJ381" s="200"/>
      <c r="BK381" s="200"/>
      <c r="BL381" s="200">
        <v>0</v>
      </c>
      <c r="BM381" s="200"/>
      <c r="BN381" s="200"/>
      <c r="BO381" s="200"/>
      <c r="BP381" s="4"/>
      <c r="BQ381" s="6"/>
    </row>
    <row r="382" spans="1:69" ht="20.100000000000001" customHeight="1">
      <c r="A382" s="109">
        <v>63</v>
      </c>
      <c r="B382" s="109"/>
      <c r="C382" s="125"/>
      <c r="D382" s="125"/>
      <c r="E382" s="125"/>
      <c r="F382" s="125"/>
      <c r="G382" s="125"/>
      <c r="H382" s="125"/>
      <c r="I382" s="125"/>
      <c r="J382" s="125"/>
      <c r="K382" s="125"/>
      <c r="L382" s="125"/>
      <c r="M382" s="125"/>
      <c r="N382" s="125"/>
      <c r="O382" s="125"/>
      <c r="P382" s="125"/>
      <c r="Q382" s="125"/>
      <c r="R382" s="125"/>
      <c r="S382" s="125"/>
      <c r="T382" s="125"/>
      <c r="U382" s="125"/>
      <c r="V382" s="109">
        <v>0</v>
      </c>
      <c r="W382" s="109"/>
      <c r="X382" s="109"/>
      <c r="Y382" s="109" t="s">
        <v>315</v>
      </c>
      <c r="Z382" s="109"/>
      <c r="AA382" s="125">
        <v>0</v>
      </c>
      <c r="AB382" s="125"/>
      <c r="AC382" s="125"/>
      <c r="AD382" s="125"/>
      <c r="AE382" s="125">
        <f t="shared" si="113"/>
        <v>0</v>
      </c>
      <c r="AF382" s="125"/>
      <c r="AG382" s="125"/>
      <c r="AH382" s="125"/>
      <c r="AI382" s="200"/>
      <c r="AJ382" s="200"/>
      <c r="AK382" s="200"/>
      <c r="AL382" s="200"/>
      <c r="AM382" s="200"/>
      <c r="AN382" s="200"/>
      <c r="AO382" s="200"/>
      <c r="AP382" s="200"/>
      <c r="AQ382" s="170">
        <f t="shared" si="114"/>
        <v>0</v>
      </c>
      <c r="AR382" s="170"/>
      <c r="AS382" s="170"/>
      <c r="AT382" s="170" t="str">
        <f t="shared" si="115"/>
        <v>式</v>
      </c>
      <c r="AU382" s="170"/>
      <c r="AV382" s="200">
        <v>0</v>
      </c>
      <c r="AW382" s="200"/>
      <c r="AX382" s="200"/>
      <c r="AY382" s="200"/>
      <c r="AZ382" s="200">
        <f t="shared" si="116"/>
        <v>0</v>
      </c>
      <c r="BA382" s="200"/>
      <c r="BB382" s="200"/>
      <c r="BC382" s="200"/>
      <c r="BD382" s="311"/>
      <c r="BE382" s="311"/>
      <c r="BF382" s="311"/>
      <c r="BG382" s="311"/>
      <c r="BH382" s="200"/>
      <c r="BI382" s="200"/>
      <c r="BJ382" s="200"/>
      <c r="BK382" s="200"/>
      <c r="BL382" s="200">
        <v>0</v>
      </c>
      <c r="BM382" s="200"/>
      <c r="BN382" s="200"/>
      <c r="BO382" s="200"/>
      <c r="BP382" s="4"/>
      <c r="BQ382" s="6"/>
    </row>
    <row r="383" spans="1:69" s="5" customFormat="1" ht="20.100000000000001" customHeight="1">
      <c r="A383" s="117" t="s">
        <v>318</v>
      </c>
      <c r="B383" s="117"/>
      <c r="C383" s="117"/>
      <c r="D383" s="117"/>
      <c r="E383" s="328" t="str">
        <f>C319</f>
        <v>照明、視聽暨其他弱電設備工程</v>
      </c>
      <c r="F383" s="329"/>
      <c r="G383" s="329"/>
      <c r="H383" s="329"/>
      <c r="I383" s="329"/>
      <c r="J383" s="329"/>
      <c r="K383" s="329"/>
      <c r="L383" s="329"/>
      <c r="M383" s="329"/>
      <c r="N383" s="329"/>
      <c r="O383" s="329"/>
      <c r="P383" s="329"/>
      <c r="Q383" s="329"/>
      <c r="R383" s="329"/>
      <c r="S383" s="329"/>
      <c r="T383" s="329"/>
      <c r="U383" s="329"/>
      <c r="V383" s="330" t="s">
        <v>322</v>
      </c>
      <c r="W383" s="330"/>
      <c r="X383" s="330"/>
      <c r="Y383" s="330"/>
      <c r="Z383" s="331"/>
      <c r="AA383" s="318">
        <f>SUM(AE320:AH382)</f>
        <v>112580</v>
      </c>
      <c r="AB383" s="318"/>
      <c r="AC383" s="318"/>
      <c r="AD383" s="318"/>
      <c r="AE383" s="318"/>
      <c r="AF383" s="318"/>
      <c r="AG383" s="318"/>
      <c r="AH383" s="318"/>
      <c r="AI383" s="319" t="str">
        <f>C319</f>
        <v>照明、視聽暨其他弱電設備工程</v>
      </c>
      <c r="AJ383" s="320"/>
      <c r="AK383" s="320"/>
      <c r="AL383" s="320"/>
      <c r="AM383" s="320"/>
      <c r="AN383" s="320"/>
      <c r="AO383" s="320"/>
      <c r="AP383" s="320"/>
      <c r="AQ383" s="321" t="s">
        <v>323</v>
      </c>
      <c r="AR383" s="321"/>
      <c r="AS383" s="321"/>
      <c r="AT383" s="321"/>
      <c r="AU383" s="322"/>
      <c r="AV383" s="317">
        <f>SUM(AZ320:BC382)</f>
        <v>59830</v>
      </c>
      <c r="AW383" s="317"/>
      <c r="AX383" s="317"/>
      <c r="AY383" s="317"/>
      <c r="AZ383" s="317"/>
      <c r="BA383" s="317"/>
      <c r="BB383" s="317"/>
      <c r="BC383" s="317"/>
      <c r="BD383" s="323" t="s">
        <v>324</v>
      </c>
      <c r="BE383" s="323"/>
      <c r="BF383" s="323"/>
      <c r="BG383" s="323"/>
      <c r="BH383" s="323"/>
      <c r="BI383" s="323"/>
      <c r="BJ383" s="317">
        <f>SUM(BL320:BO382)</f>
        <v>160</v>
      </c>
      <c r="BK383" s="317"/>
      <c r="BL383" s="317"/>
      <c r="BM383" s="317"/>
      <c r="BN383" s="317"/>
      <c r="BO383" s="317"/>
    </row>
    <row r="384" spans="1:69" ht="20.100000000000001" customHeight="1">
      <c r="A384" s="109" t="s">
        <v>325</v>
      </c>
      <c r="B384" s="109"/>
      <c r="C384" s="109">
        <v>1</v>
      </c>
      <c r="D384" s="109"/>
      <c r="E384" s="339" t="s">
        <v>1561</v>
      </c>
      <c r="F384" s="339"/>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40"/>
      <c r="AJ384" s="340"/>
      <c r="AK384" s="340"/>
      <c r="AL384" s="340"/>
      <c r="AM384" s="340"/>
      <c r="AN384" s="340"/>
      <c r="AO384" s="340"/>
      <c r="AP384" s="340"/>
      <c r="AQ384" s="340"/>
      <c r="AR384" s="340"/>
      <c r="AS384" s="340"/>
      <c r="AT384" s="340"/>
      <c r="AU384" s="340"/>
      <c r="AV384" s="340"/>
      <c r="AW384" s="340"/>
      <c r="AX384" s="340"/>
      <c r="AY384" s="340"/>
      <c r="AZ384" s="340"/>
      <c r="BA384" s="340"/>
      <c r="BB384" s="340"/>
      <c r="BC384" s="340"/>
      <c r="BD384" s="338" t="s">
        <v>326</v>
      </c>
      <c r="BE384" s="338"/>
      <c r="BF384" s="338"/>
      <c r="BG384" s="338"/>
      <c r="BH384" s="338"/>
      <c r="BI384" s="338"/>
      <c r="BJ384" s="351">
        <f>AV383-BJ383</f>
        <v>59670</v>
      </c>
      <c r="BK384" s="351"/>
      <c r="BL384" s="351"/>
      <c r="BM384" s="351"/>
      <c r="BN384" s="351"/>
      <c r="BO384" s="351"/>
      <c r="BP384" s="4"/>
      <c r="BQ384" s="6"/>
    </row>
    <row r="385" spans="1:74" ht="20.100000000000001" customHeight="1">
      <c r="A385" s="109"/>
      <c r="B385" s="109"/>
      <c r="C385" s="109">
        <v>2</v>
      </c>
      <c r="D385" s="109"/>
      <c r="E385" s="337" t="s">
        <v>1569</v>
      </c>
      <c r="F385" s="337"/>
      <c r="G385" s="337"/>
      <c r="H385" s="337"/>
      <c r="I385" s="337"/>
      <c r="J385" s="337"/>
      <c r="K385" s="337"/>
      <c r="L385" s="337"/>
      <c r="M385" s="337"/>
      <c r="N385" s="337"/>
      <c r="O385" s="337"/>
      <c r="P385" s="337"/>
      <c r="Q385" s="337"/>
      <c r="R385" s="337"/>
      <c r="S385" s="337"/>
      <c r="T385" s="337"/>
      <c r="U385" s="337"/>
      <c r="V385" s="337"/>
      <c r="W385" s="337"/>
      <c r="X385" s="337"/>
      <c r="Y385" s="337"/>
      <c r="Z385" s="337"/>
      <c r="AA385" s="337"/>
      <c r="AB385" s="337"/>
      <c r="AC385" s="337"/>
      <c r="AD385" s="337"/>
      <c r="AE385" s="337"/>
      <c r="AF385" s="337"/>
      <c r="AG385" s="337"/>
      <c r="AH385" s="337"/>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00"/>
      <c r="BP385" s="4"/>
      <c r="BQ385" s="6"/>
    </row>
    <row r="386" spans="1:74" ht="20.100000000000001" customHeight="1">
      <c r="A386" s="109"/>
      <c r="B386" s="109"/>
      <c r="C386" s="121">
        <v>3</v>
      </c>
      <c r="D386" s="122"/>
      <c r="E386" s="332" t="s">
        <v>1570</v>
      </c>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4"/>
      <c r="AI386" s="209"/>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1"/>
      <c r="BP386" s="4"/>
      <c r="BQ386" s="6"/>
    </row>
    <row r="387" spans="1:74" ht="20.100000000000001"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c r="BL387" s="200"/>
      <c r="BM387" s="200"/>
      <c r="BN387" s="200"/>
      <c r="BO387" s="200"/>
      <c r="BP387" s="4"/>
      <c r="BQ387" s="6"/>
    </row>
    <row r="388" spans="1:74" ht="20.100000000000001" customHeight="1">
      <c r="A388" s="222" t="s">
        <v>456</v>
      </c>
      <c r="B388" s="222"/>
      <c r="C388" s="127" t="s">
        <v>457</v>
      </c>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9"/>
      <c r="AI388" s="335" t="str">
        <f>C388</f>
        <v>鐵鋁門窗暨五金鐵件工程</v>
      </c>
      <c r="AJ388" s="335"/>
      <c r="AK388" s="335"/>
      <c r="AL388" s="335"/>
      <c r="AM388" s="335"/>
      <c r="AN388" s="335"/>
      <c r="AO388" s="335"/>
      <c r="AP388" s="335"/>
      <c r="AQ388" s="335"/>
      <c r="AR388" s="335"/>
      <c r="AS388" s="335"/>
      <c r="AT388" s="335"/>
      <c r="AU388" s="335"/>
      <c r="AV388" s="200" t="s">
        <v>348</v>
      </c>
      <c r="AW388" s="200"/>
      <c r="AX388" s="200"/>
      <c r="AY388" s="200"/>
      <c r="AZ388" s="200"/>
      <c r="BA388" s="200"/>
      <c r="BB388" s="200"/>
      <c r="BC388" s="200"/>
      <c r="BD388" s="325" t="s">
        <v>313</v>
      </c>
      <c r="BE388" s="325"/>
      <c r="BF388" s="325"/>
      <c r="BG388" s="325"/>
      <c r="BH388" s="325"/>
      <c r="BI388" s="325"/>
      <c r="BJ388" s="325"/>
      <c r="BK388" s="325"/>
      <c r="BL388" s="325"/>
      <c r="BM388" s="325"/>
      <c r="BN388" s="325"/>
      <c r="BO388" s="325"/>
      <c r="BP388" s="4"/>
      <c r="BQ388" s="6"/>
    </row>
    <row r="389" spans="1:74" ht="20.100000000000001" customHeight="1">
      <c r="A389" s="109">
        <v>1</v>
      </c>
      <c r="B389" s="109"/>
      <c r="C389" s="125" t="str">
        <f>鋼鋁門窗五金木作系統櫃!A8</f>
        <v>廚房</v>
      </c>
      <c r="D389" s="125"/>
      <c r="E389" s="125"/>
      <c r="F389" s="125"/>
      <c r="G389" s="125"/>
      <c r="H389" s="125" t="str">
        <f>鋼鋁門窗五金木作系統櫃!F8</f>
        <v>5+5㎜膠合玻橫拉鋁窗</v>
      </c>
      <c r="I389" s="125"/>
      <c r="J389" s="125"/>
      <c r="K389" s="125"/>
      <c r="L389" s="125"/>
      <c r="M389" s="125"/>
      <c r="N389" s="125"/>
      <c r="O389" s="125"/>
      <c r="P389" s="125" t="str">
        <f>鋼鋁門窗五金木作系統櫃!W8</f>
        <v>大和器</v>
      </c>
      <c r="Q389" s="125"/>
      <c r="R389" s="125"/>
      <c r="S389" s="125"/>
      <c r="T389" s="125"/>
      <c r="U389" s="125"/>
      <c r="V389" s="109">
        <v>27</v>
      </c>
      <c r="W389" s="109"/>
      <c r="X389" s="109"/>
      <c r="Y389" s="109" t="s">
        <v>369</v>
      </c>
      <c r="Z389" s="109"/>
      <c r="AA389" s="125">
        <f>鋼鋁門窗五金木作系統櫃!AP8-30</f>
        <v>1050</v>
      </c>
      <c r="AB389" s="125"/>
      <c r="AC389" s="125"/>
      <c r="AD389" s="125"/>
      <c r="AE389" s="125">
        <f t="shared" ref="AE389:AE396" si="117">V389*AA389</f>
        <v>28350</v>
      </c>
      <c r="AF389" s="125"/>
      <c r="AG389" s="125"/>
      <c r="AH389" s="125"/>
      <c r="AI389" s="200" t="str">
        <f t="shared" ref="AI389:AI396" si="118">H389</f>
        <v>5+5㎜膠合玻橫拉鋁窗</v>
      </c>
      <c r="AJ389" s="200"/>
      <c r="AK389" s="200"/>
      <c r="AL389" s="200"/>
      <c r="AM389" s="200"/>
      <c r="AN389" s="200"/>
      <c r="AO389" s="200"/>
      <c r="AP389" s="200"/>
      <c r="AQ389" s="170">
        <f t="shared" ref="AQ389:AQ396" si="119">V389</f>
        <v>27</v>
      </c>
      <c r="AR389" s="170"/>
      <c r="AS389" s="170"/>
      <c r="AT389" s="170" t="str">
        <f t="shared" ref="AT389:AT396" si="120">Y389</f>
        <v>才</v>
      </c>
      <c r="AU389" s="170"/>
      <c r="AV389" s="200">
        <f>鋼鋁門窗五金木作系統櫃!AW8-30</f>
        <v>870</v>
      </c>
      <c r="AW389" s="200"/>
      <c r="AX389" s="200"/>
      <c r="AY389" s="200"/>
      <c r="AZ389" s="200">
        <f t="shared" ref="AZ389:AZ396" si="121">AQ389*AV389</f>
        <v>23490</v>
      </c>
      <c r="BA389" s="200"/>
      <c r="BB389" s="200"/>
      <c r="BC389" s="200"/>
      <c r="BD389" s="313">
        <v>45442</v>
      </c>
      <c r="BE389" s="313"/>
      <c r="BF389" s="313"/>
      <c r="BG389" s="313"/>
      <c r="BH389" s="216" t="s">
        <v>2094</v>
      </c>
      <c r="BI389" s="216"/>
      <c r="BJ389" s="216"/>
      <c r="BK389" s="216"/>
      <c r="BL389" s="216">
        <v>100000</v>
      </c>
      <c r="BM389" s="216"/>
      <c r="BN389" s="216"/>
      <c r="BO389" s="216"/>
      <c r="BP389" s="4"/>
      <c r="BQ389" s="6"/>
    </row>
    <row r="390" spans="1:74" ht="20.100000000000001" customHeight="1">
      <c r="A390" s="109">
        <v>2</v>
      </c>
      <c r="B390" s="109"/>
      <c r="C390" s="125" t="str">
        <f>鋼鋁門窗五金木作系統櫃!A9</f>
        <v>廚房</v>
      </c>
      <c r="D390" s="125"/>
      <c r="E390" s="125"/>
      <c r="F390" s="125"/>
      <c r="G390" s="125"/>
      <c r="H390" s="125" t="str">
        <f>鋼鋁門窗五金木作系統櫃!F9</f>
        <v>8㎜噴砂玻固定鋁窗</v>
      </c>
      <c r="I390" s="125"/>
      <c r="J390" s="125"/>
      <c r="K390" s="125"/>
      <c r="L390" s="125"/>
      <c r="M390" s="125"/>
      <c r="N390" s="125"/>
      <c r="O390" s="125"/>
      <c r="P390" s="125" t="str">
        <f>鋼鋁門窗五金木作系統櫃!W9</f>
        <v>大和器</v>
      </c>
      <c r="Q390" s="125"/>
      <c r="R390" s="125"/>
      <c r="S390" s="125"/>
      <c r="T390" s="125"/>
      <c r="U390" s="125"/>
      <c r="V390" s="109">
        <v>25</v>
      </c>
      <c r="W390" s="109"/>
      <c r="X390" s="109"/>
      <c r="Y390" s="109" t="s">
        <v>369</v>
      </c>
      <c r="Z390" s="109"/>
      <c r="AA390" s="125">
        <f>鋼鋁門窗五金木作系統櫃!AP9</f>
        <v>750</v>
      </c>
      <c r="AB390" s="125"/>
      <c r="AC390" s="125"/>
      <c r="AD390" s="125"/>
      <c r="AE390" s="125">
        <f t="shared" si="117"/>
        <v>18750</v>
      </c>
      <c r="AF390" s="125"/>
      <c r="AG390" s="125"/>
      <c r="AH390" s="125"/>
      <c r="AI390" s="200" t="str">
        <f t="shared" si="118"/>
        <v>8㎜噴砂玻固定鋁窗</v>
      </c>
      <c r="AJ390" s="200"/>
      <c r="AK390" s="200"/>
      <c r="AL390" s="200"/>
      <c r="AM390" s="200"/>
      <c r="AN390" s="200"/>
      <c r="AO390" s="200"/>
      <c r="AP390" s="200"/>
      <c r="AQ390" s="170">
        <f t="shared" si="119"/>
        <v>25</v>
      </c>
      <c r="AR390" s="170"/>
      <c r="AS390" s="170"/>
      <c r="AT390" s="170" t="str">
        <f t="shared" si="120"/>
        <v>才</v>
      </c>
      <c r="AU390" s="170"/>
      <c r="AV390" s="200">
        <f>鋼鋁門窗五金木作系統櫃!AW9</f>
        <v>600</v>
      </c>
      <c r="AW390" s="200"/>
      <c r="AX390" s="200"/>
      <c r="AY390" s="200"/>
      <c r="AZ390" s="200">
        <f t="shared" si="121"/>
        <v>15000</v>
      </c>
      <c r="BA390" s="200"/>
      <c r="BB390" s="200"/>
      <c r="BC390" s="200"/>
      <c r="BD390" s="311"/>
      <c r="BE390" s="311"/>
      <c r="BF390" s="311"/>
      <c r="BG390" s="311"/>
      <c r="BH390" s="200"/>
      <c r="BI390" s="200"/>
      <c r="BJ390" s="200"/>
      <c r="BK390" s="200"/>
      <c r="BL390" s="200">
        <v>0</v>
      </c>
      <c r="BM390" s="200"/>
      <c r="BN390" s="200"/>
      <c r="BO390" s="200"/>
      <c r="BP390" s="4"/>
      <c r="BQ390" s="6"/>
    </row>
    <row r="391" spans="1:74" ht="20.100000000000001" customHeight="1">
      <c r="A391" s="109">
        <v>3</v>
      </c>
      <c r="B391" s="109"/>
      <c r="C391" s="125" t="str">
        <f>鋼鋁門窗五金木作系統櫃!A10</f>
        <v>餐廳</v>
      </c>
      <c r="D391" s="125"/>
      <c r="E391" s="125"/>
      <c r="F391" s="125"/>
      <c r="G391" s="125"/>
      <c r="H391" s="125" t="str">
        <f>鋼鋁門窗五金木作系統櫃!F10</f>
        <v>5+5㎜膠合玻落地鋁窗</v>
      </c>
      <c r="I391" s="125"/>
      <c r="J391" s="125"/>
      <c r="K391" s="125"/>
      <c r="L391" s="125"/>
      <c r="M391" s="125"/>
      <c r="N391" s="125"/>
      <c r="O391" s="125"/>
      <c r="P391" s="125" t="str">
        <f>鋼鋁門窗五金木作系統櫃!W10</f>
        <v>大和器</v>
      </c>
      <c r="Q391" s="125"/>
      <c r="R391" s="125"/>
      <c r="S391" s="125"/>
      <c r="T391" s="125"/>
      <c r="U391" s="125"/>
      <c r="V391" s="109">
        <v>59.5</v>
      </c>
      <c r="W391" s="109"/>
      <c r="X391" s="109"/>
      <c r="Y391" s="109" t="s">
        <v>369</v>
      </c>
      <c r="Z391" s="109"/>
      <c r="AA391" s="125">
        <f>鋼鋁門窗五金木作系統櫃!AP10-30</f>
        <v>1170</v>
      </c>
      <c r="AB391" s="125"/>
      <c r="AC391" s="125"/>
      <c r="AD391" s="125"/>
      <c r="AE391" s="125">
        <f t="shared" si="117"/>
        <v>69615</v>
      </c>
      <c r="AF391" s="125"/>
      <c r="AG391" s="125"/>
      <c r="AH391" s="125"/>
      <c r="AI391" s="200" t="str">
        <f t="shared" si="118"/>
        <v>5+5㎜膠合玻落地鋁窗</v>
      </c>
      <c r="AJ391" s="200"/>
      <c r="AK391" s="200"/>
      <c r="AL391" s="200"/>
      <c r="AM391" s="200"/>
      <c r="AN391" s="200"/>
      <c r="AO391" s="200"/>
      <c r="AP391" s="200"/>
      <c r="AQ391" s="170">
        <f t="shared" si="119"/>
        <v>59.5</v>
      </c>
      <c r="AR391" s="170"/>
      <c r="AS391" s="170"/>
      <c r="AT391" s="170" t="str">
        <f t="shared" si="120"/>
        <v>才</v>
      </c>
      <c r="AU391" s="170"/>
      <c r="AV391" s="200">
        <f>鋼鋁門窗五金木作系統櫃!AW10-30</f>
        <v>970</v>
      </c>
      <c r="AW391" s="200"/>
      <c r="AX391" s="200"/>
      <c r="AY391" s="200"/>
      <c r="AZ391" s="200">
        <f t="shared" si="121"/>
        <v>57715</v>
      </c>
      <c r="BA391" s="200"/>
      <c r="BB391" s="200"/>
      <c r="BC391" s="200"/>
      <c r="BD391" s="311"/>
      <c r="BE391" s="311"/>
      <c r="BF391" s="311"/>
      <c r="BG391" s="311"/>
      <c r="BH391" s="200"/>
      <c r="BI391" s="200"/>
      <c r="BJ391" s="200"/>
      <c r="BK391" s="200"/>
      <c r="BL391" s="200">
        <v>0</v>
      </c>
      <c r="BM391" s="200"/>
      <c r="BN391" s="200"/>
      <c r="BO391" s="200"/>
      <c r="BP391" s="4"/>
      <c r="BQ391" s="6"/>
    </row>
    <row r="392" spans="1:74" ht="20.100000000000001" customHeight="1">
      <c r="A392" s="109">
        <v>4</v>
      </c>
      <c r="B392" s="109"/>
      <c r="C392" s="125" t="str">
        <f>鋼鋁門窗五金木作系統櫃!A11</f>
        <v>主臥房</v>
      </c>
      <c r="D392" s="125"/>
      <c r="E392" s="125"/>
      <c r="F392" s="125"/>
      <c r="G392" s="125"/>
      <c r="H392" s="125" t="str">
        <f>鋼鋁門窗五金木作系統櫃!F11</f>
        <v>5+5㎜膠合玻落地鋁窗</v>
      </c>
      <c r="I392" s="125"/>
      <c r="J392" s="125"/>
      <c r="K392" s="125"/>
      <c r="L392" s="125"/>
      <c r="M392" s="125"/>
      <c r="N392" s="125"/>
      <c r="O392" s="125"/>
      <c r="P392" s="125" t="str">
        <f>鋼鋁門窗五金木作系統櫃!W11</f>
        <v>大和器</v>
      </c>
      <c r="Q392" s="125"/>
      <c r="R392" s="125"/>
      <c r="S392" s="125"/>
      <c r="T392" s="125"/>
      <c r="U392" s="125"/>
      <c r="V392" s="109">
        <v>84</v>
      </c>
      <c r="W392" s="109"/>
      <c r="X392" s="109"/>
      <c r="Y392" s="109" t="s">
        <v>369</v>
      </c>
      <c r="Z392" s="109"/>
      <c r="AA392" s="125">
        <f>鋼鋁門窗五金木作系統櫃!AP11-30</f>
        <v>1170</v>
      </c>
      <c r="AB392" s="125"/>
      <c r="AC392" s="125"/>
      <c r="AD392" s="125"/>
      <c r="AE392" s="125">
        <f t="shared" si="117"/>
        <v>98280</v>
      </c>
      <c r="AF392" s="125"/>
      <c r="AG392" s="125"/>
      <c r="AH392" s="125"/>
      <c r="AI392" s="200" t="str">
        <f t="shared" si="118"/>
        <v>5+5㎜膠合玻落地鋁窗</v>
      </c>
      <c r="AJ392" s="200"/>
      <c r="AK392" s="200"/>
      <c r="AL392" s="200"/>
      <c r="AM392" s="200"/>
      <c r="AN392" s="200"/>
      <c r="AO392" s="200"/>
      <c r="AP392" s="200"/>
      <c r="AQ392" s="170">
        <f t="shared" si="119"/>
        <v>84</v>
      </c>
      <c r="AR392" s="170"/>
      <c r="AS392" s="170"/>
      <c r="AT392" s="170" t="str">
        <f t="shared" si="120"/>
        <v>才</v>
      </c>
      <c r="AU392" s="170"/>
      <c r="AV392" s="200">
        <f>鋼鋁門窗五金木作系統櫃!AW11-30</f>
        <v>970</v>
      </c>
      <c r="AW392" s="200"/>
      <c r="AX392" s="200"/>
      <c r="AY392" s="200"/>
      <c r="AZ392" s="200">
        <f t="shared" si="121"/>
        <v>81480</v>
      </c>
      <c r="BA392" s="200"/>
      <c r="BB392" s="200"/>
      <c r="BC392" s="200"/>
      <c r="BD392" s="311"/>
      <c r="BE392" s="311"/>
      <c r="BF392" s="311"/>
      <c r="BG392" s="311"/>
      <c r="BH392" s="200"/>
      <c r="BI392" s="200"/>
      <c r="BJ392" s="200"/>
      <c r="BK392" s="200"/>
      <c r="BL392" s="200">
        <v>0</v>
      </c>
      <c r="BM392" s="200"/>
      <c r="BN392" s="200"/>
      <c r="BO392" s="200"/>
      <c r="BP392" s="4"/>
      <c r="BQ392" s="6"/>
    </row>
    <row r="393" spans="1:74" ht="20.100000000000001" customHeight="1">
      <c r="A393" s="109">
        <v>5</v>
      </c>
      <c r="B393" s="109"/>
      <c r="C393" s="125" t="str">
        <f>鋼鋁門窗五金木作系統櫃!A14</f>
        <v>男孩房</v>
      </c>
      <c r="D393" s="125"/>
      <c r="E393" s="125"/>
      <c r="F393" s="125"/>
      <c r="G393" s="125"/>
      <c r="H393" s="125" t="str">
        <f>鋼鋁門窗五金木作系統櫃!F14</f>
        <v>8㎜噴砂玻固定鋁窗</v>
      </c>
      <c r="I393" s="125"/>
      <c r="J393" s="125"/>
      <c r="K393" s="125"/>
      <c r="L393" s="125"/>
      <c r="M393" s="125"/>
      <c r="N393" s="125"/>
      <c r="O393" s="125"/>
      <c r="P393" s="125" t="str">
        <f>鋼鋁門窗五金木作系統櫃!W14</f>
        <v>大和器</v>
      </c>
      <c r="Q393" s="125"/>
      <c r="R393" s="125"/>
      <c r="S393" s="125"/>
      <c r="T393" s="125"/>
      <c r="U393" s="125"/>
      <c r="V393" s="109">
        <v>56.5</v>
      </c>
      <c r="W393" s="109"/>
      <c r="X393" s="109"/>
      <c r="Y393" s="109" t="s">
        <v>369</v>
      </c>
      <c r="Z393" s="109"/>
      <c r="AA393" s="125">
        <f>鋼鋁門窗五金木作系統櫃!AP14</f>
        <v>750</v>
      </c>
      <c r="AB393" s="125"/>
      <c r="AC393" s="125"/>
      <c r="AD393" s="125"/>
      <c r="AE393" s="125">
        <f t="shared" si="117"/>
        <v>42375</v>
      </c>
      <c r="AF393" s="125"/>
      <c r="AG393" s="125"/>
      <c r="AH393" s="125"/>
      <c r="AI393" s="200" t="str">
        <f t="shared" si="118"/>
        <v>8㎜噴砂玻固定鋁窗</v>
      </c>
      <c r="AJ393" s="200"/>
      <c r="AK393" s="200"/>
      <c r="AL393" s="200"/>
      <c r="AM393" s="200"/>
      <c r="AN393" s="200"/>
      <c r="AO393" s="200"/>
      <c r="AP393" s="200"/>
      <c r="AQ393" s="170">
        <f t="shared" si="119"/>
        <v>56.5</v>
      </c>
      <c r="AR393" s="170"/>
      <c r="AS393" s="170"/>
      <c r="AT393" s="170" t="str">
        <f t="shared" si="120"/>
        <v>才</v>
      </c>
      <c r="AU393" s="170"/>
      <c r="AV393" s="200">
        <f>鋼鋁門窗五金木作系統櫃!AW14</f>
        <v>600</v>
      </c>
      <c r="AW393" s="200"/>
      <c r="AX393" s="200"/>
      <c r="AY393" s="200"/>
      <c r="AZ393" s="200">
        <f t="shared" si="121"/>
        <v>33900</v>
      </c>
      <c r="BA393" s="200"/>
      <c r="BB393" s="200"/>
      <c r="BC393" s="200"/>
      <c r="BD393" s="311"/>
      <c r="BE393" s="311"/>
      <c r="BF393" s="311"/>
      <c r="BG393" s="311"/>
      <c r="BH393" s="200"/>
      <c r="BI393" s="200"/>
      <c r="BJ393" s="200"/>
      <c r="BK393" s="200"/>
      <c r="BL393" s="200">
        <v>0</v>
      </c>
      <c r="BM393" s="200"/>
      <c r="BN393" s="200"/>
      <c r="BO393" s="200"/>
      <c r="BP393" s="4"/>
      <c r="BQ393" s="6"/>
    </row>
    <row r="394" spans="1:74" ht="20.100000000000001" customHeight="1">
      <c r="A394" s="109">
        <v>6</v>
      </c>
      <c r="B394" s="109"/>
      <c r="C394" s="125" t="str">
        <f>鋼鋁門窗五金木作系統櫃!A15</f>
        <v>男孩房</v>
      </c>
      <c r="D394" s="125"/>
      <c r="E394" s="125"/>
      <c r="F394" s="125"/>
      <c r="G394" s="125"/>
      <c r="H394" s="125" t="str">
        <f>鋼鋁門窗五金木作系統櫃!F15</f>
        <v>5+5㎜膠合玻落地鋁窗</v>
      </c>
      <c r="I394" s="125"/>
      <c r="J394" s="125"/>
      <c r="K394" s="125"/>
      <c r="L394" s="125"/>
      <c r="M394" s="125"/>
      <c r="N394" s="125"/>
      <c r="O394" s="125"/>
      <c r="P394" s="125" t="str">
        <f>鋼鋁門窗五金木作系統櫃!W15</f>
        <v>大和器</v>
      </c>
      <c r="Q394" s="125"/>
      <c r="R394" s="125"/>
      <c r="S394" s="125"/>
      <c r="T394" s="125"/>
      <c r="U394" s="125"/>
      <c r="V394" s="109">
        <v>63</v>
      </c>
      <c r="W394" s="109"/>
      <c r="X394" s="109"/>
      <c r="Y394" s="109" t="s">
        <v>369</v>
      </c>
      <c r="Z394" s="109"/>
      <c r="AA394" s="125">
        <f>鋼鋁門窗五金木作系統櫃!AP15-30</f>
        <v>1170</v>
      </c>
      <c r="AB394" s="125"/>
      <c r="AC394" s="125"/>
      <c r="AD394" s="125"/>
      <c r="AE394" s="125">
        <f t="shared" si="117"/>
        <v>73710</v>
      </c>
      <c r="AF394" s="125"/>
      <c r="AG394" s="125"/>
      <c r="AH394" s="125"/>
      <c r="AI394" s="200" t="str">
        <f t="shared" si="118"/>
        <v>5+5㎜膠合玻落地鋁窗</v>
      </c>
      <c r="AJ394" s="200"/>
      <c r="AK394" s="200"/>
      <c r="AL394" s="200"/>
      <c r="AM394" s="200"/>
      <c r="AN394" s="200"/>
      <c r="AO394" s="200"/>
      <c r="AP394" s="200"/>
      <c r="AQ394" s="170">
        <f t="shared" si="119"/>
        <v>63</v>
      </c>
      <c r="AR394" s="170"/>
      <c r="AS394" s="170"/>
      <c r="AT394" s="170" t="str">
        <f t="shared" si="120"/>
        <v>才</v>
      </c>
      <c r="AU394" s="170"/>
      <c r="AV394" s="200">
        <f>鋼鋁門窗五金木作系統櫃!AW15-30</f>
        <v>970</v>
      </c>
      <c r="AW394" s="200"/>
      <c r="AX394" s="200"/>
      <c r="AY394" s="200"/>
      <c r="AZ394" s="200">
        <f t="shared" si="121"/>
        <v>61110</v>
      </c>
      <c r="BA394" s="200"/>
      <c r="BB394" s="200"/>
      <c r="BC394" s="200"/>
      <c r="BD394" s="311"/>
      <c r="BE394" s="311"/>
      <c r="BF394" s="311"/>
      <c r="BG394" s="311"/>
      <c r="BH394" s="200"/>
      <c r="BI394" s="200"/>
      <c r="BJ394" s="200"/>
      <c r="BK394" s="200"/>
      <c r="BL394" s="200">
        <v>0</v>
      </c>
      <c r="BM394" s="200"/>
      <c r="BN394" s="200"/>
      <c r="BO394" s="200"/>
      <c r="BP394" s="4"/>
      <c r="BQ394" s="6"/>
    </row>
    <row r="395" spans="1:74" ht="20.100000000000001" customHeight="1">
      <c r="A395" s="109">
        <v>7</v>
      </c>
      <c r="B395" s="109"/>
      <c r="C395" s="125" t="str">
        <f>鋼鋁門窗五金木作系統櫃!A16</f>
        <v>男孩更衣室</v>
      </c>
      <c r="D395" s="125"/>
      <c r="E395" s="125"/>
      <c r="F395" s="125"/>
      <c r="G395" s="125"/>
      <c r="H395" s="125" t="str">
        <f>鋼鋁門窗五金木作系統櫃!F16</f>
        <v>8㎜噴砂玻固定鋁窗</v>
      </c>
      <c r="I395" s="125"/>
      <c r="J395" s="125"/>
      <c r="K395" s="125"/>
      <c r="L395" s="125"/>
      <c r="M395" s="125"/>
      <c r="N395" s="125"/>
      <c r="O395" s="125"/>
      <c r="P395" s="125" t="str">
        <f>鋼鋁門窗五金木作系統櫃!W16</f>
        <v>大和器</v>
      </c>
      <c r="Q395" s="125"/>
      <c r="R395" s="125"/>
      <c r="S395" s="125"/>
      <c r="T395" s="125"/>
      <c r="U395" s="125"/>
      <c r="V395" s="109">
        <v>31</v>
      </c>
      <c r="W395" s="109"/>
      <c r="X395" s="109"/>
      <c r="Y395" s="109" t="s">
        <v>369</v>
      </c>
      <c r="Z395" s="109"/>
      <c r="AA395" s="125">
        <f>鋼鋁門窗五金木作系統櫃!AP16</f>
        <v>750</v>
      </c>
      <c r="AB395" s="125"/>
      <c r="AC395" s="125"/>
      <c r="AD395" s="125"/>
      <c r="AE395" s="125">
        <f t="shared" si="117"/>
        <v>23250</v>
      </c>
      <c r="AF395" s="125"/>
      <c r="AG395" s="125"/>
      <c r="AH395" s="125"/>
      <c r="AI395" s="200" t="str">
        <f t="shared" si="118"/>
        <v>8㎜噴砂玻固定鋁窗</v>
      </c>
      <c r="AJ395" s="200"/>
      <c r="AK395" s="200"/>
      <c r="AL395" s="200"/>
      <c r="AM395" s="200"/>
      <c r="AN395" s="200"/>
      <c r="AO395" s="200"/>
      <c r="AP395" s="200"/>
      <c r="AQ395" s="170">
        <f t="shared" si="119"/>
        <v>31</v>
      </c>
      <c r="AR395" s="170"/>
      <c r="AS395" s="170"/>
      <c r="AT395" s="170" t="str">
        <f t="shared" si="120"/>
        <v>才</v>
      </c>
      <c r="AU395" s="170"/>
      <c r="AV395" s="200">
        <f>鋼鋁門窗五金木作系統櫃!AW16</f>
        <v>600</v>
      </c>
      <c r="AW395" s="200"/>
      <c r="AX395" s="200"/>
      <c r="AY395" s="200"/>
      <c r="AZ395" s="200">
        <f t="shared" si="121"/>
        <v>18600</v>
      </c>
      <c r="BA395" s="200"/>
      <c r="BB395" s="200"/>
      <c r="BC395" s="200"/>
      <c r="BD395" s="311"/>
      <c r="BE395" s="311"/>
      <c r="BF395" s="311"/>
      <c r="BG395" s="311"/>
      <c r="BH395" s="200"/>
      <c r="BI395" s="200"/>
      <c r="BJ395" s="200"/>
      <c r="BK395" s="200"/>
      <c r="BL395" s="200">
        <v>0</v>
      </c>
      <c r="BM395" s="200"/>
      <c r="BN395" s="200"/>
      <c r="BO395" s="200"/>
      <c r="BP395" s="4"/>
      <c r="BQ395" s="6"/>
    </row>
    <row r="396" spans="1:74" ht="20.100000000000001" customHeight="1">
      <c r="A396" s="109">
        <v>8</v>
      </c>
      <c r="B396" s="109"/>
      <c r="C396" s="125" t="str">
        <f>鋼鋁門窗五金木作系統櫃!A12</f>
        <v>女孩房</v>
      </c>
      <c r="D396" s="125"/>
      <c r="E396" s="125"/>
      <c r="F396" s="125"/>
      <c r="G396" s="125"/>
      <c r="H396" s="125" t="str">
        <f>鋼鋁門窗五金木作系統櫃!F12</f>
        <v>5+5㎜膠合玻橫拉鋁窗</v>
      </c>
      <c r="I396" s="125"/>
      <c r="J396" s="125"/>
      <c r="K396" s="125"/>
      <c r="L396" s="125"/>
      <c r="M396" s="125"/>
      <c r="N396" s="125"/>
      <c r="O396" s="125"/>
      <c r="P396" s="125" t="str">
        <f>鋼鋁門窗五金木作系統櫃!W12</f>
        <v>大和器</v>
      </c>
      <c r="Q396" s="125"/>
      <c r="R396" s="125"/>
      <c r="S396" s="125"/>
      <c r="T396" s="125"/>
      <c r="U396" s="125"/>
      <c r="V396" s="109">
        <v>36</v>
      </c>
      <c r="W396" s="109"/>
      <c r="X396" s="109"/>
      <c r="Y396" s="109" t="s">
        <v>369</v>
      </c>
      <c r="Z396" s="109"/>
      <c r="AA396" s="125">
        <f>鋼鋁門窗五金木作系統櫃!AP12-30</f>
        <v>1050</v>
      </c>
      <c r="AB396" s="125"/>
      <c r="AC396" s="125"/>
      <c r="AD396" s="125"/>
      <c r="AE396" s="125">
        <f t="shared" si="117"/>
        <v>37800</v>
      </c>
      <c r="AF396" s="125"/>
      <c r="AG396" s="125"/>
      <c r="AH396" s="125"/>
      <c r="AI396" s="200" t="str">
        <f t="shared" si="118"/>
        <v>5+5㎜膠合玻橫拉鋁窗</v>
      </c>
      <c r="AJ396" s="200"/>
      <c r="AK396" s="200"/>
      <c r="AL396" s="200"/>
      <c r="AM396" s="200"/>
      <c r="AN396" s="200"/>
      <c r="AO396" s="200"/>
      <c r="AP396" s="200"/>
      <c r="AQ396" s="170">
        <f t="shared" si="119"/>
        <v>36</v>
      </c>
      <c r="AR396" s="170"/>
      <c r="AS396" s="170"/>
      <c r="AT396" s="170" t="str">
        <f t="shared" si="120"/>
        <v>才</v>
      </c>
      <c r="AU396" s="170"/>
      <c r="AV396" s="200">
        <f>鋼鋁門窗五金木作系統櫃!AW12-30</f>
        <v>870</v>
      </c>
      <c r="AW396" s="200"/>
      <c r="AX396" s="200"/>
      <c r="AY396" s="200"/>
      <c r="AZ396" s="200">
        <f t="shared" si="121"/>
        <v>31320</v>
      </c>
      <c r="BA396" s="200"/>
      <c r="BB396" s="200"/>
      <c r="BC396" s="200"/>
      <c r="BD396" s="311"/>
      <c r="BE396" s="311"/>
      <c r="BF396" s="311"/>
      <c r="BG396" s="311"/>
      <c r="BH396" s="200"/>
      <c r="BI396" s="200"/>
      <c r="BJ396" s="200"/>
      <c r="BK396" s="200"/>
      <c r="BL396" s="200">
        <v>0</v>
      </c>
      <c r="BM396" s="200"/>
      <c r="BN396" s="200"/>
      <c r="BO396" s="200"/>
      <c r="BP396" s="4"/>
      <c r="BQ396" s="6"/>
    </row>
    <row r="397" spans="1:74" ht="20.100000000000001" customHeight="1">
      <c r="A397" s="109">
        <v>9</v>
      </c>
      <c r="B397" s="109"/>
      <c r="C397" s="125" t="str">
        <f>鋼鋁門窗五金木作系統櫃!A13</f>
        <v>洗衣間</v>
      </c>
      <c r="D397" s="125"/>
      <c r="E397" s="125"/>
      <c r="F397" s="125"/>
      <c r="G397" s="125"/>
      <c r="H397" s="125" t="str">
        <f>鋼鋁門窗五金木作系統櫃!F13</f>
        <v>8㎜光玻橫拉鋁窗</v>
      </c>
      <c r="I397" s="125"/>
      <c r="J397" s="125"/>
      <c r="K397" s="125"/>
      <c r="L397" s="125"/>
      <c r="M397" s="125"/>
      <c r="N397" s="125"/>
      <c r="O397" s="125"/>
      <c r="P397" s="125" t="str">
        <f>鋼鋁門窗五金木作系統櫃!W13</f>
        <v>大和器</v>
      </c>
      <c r="Q397" s="125"/>
      <c r="R397" s="125"/>
      <c r="S397" s="125"/>
      <c r="T397" s="125"/>
      <c r="U397" s="125"/>
      <c r="V397" s="109">
        <v>52</v>
      </c>
      <c r="W397" s="109"/>
      <c r="X397" s="109"/>
      <c r="Y397" s="109" t="s">
        <v>369</v>
      </c>
      <c r="Z397" s="109"/>
      <c r="AA397" s="125">
        <f>鋼鋁門窗五金木作系統櫃!AP13</f>
        <v>805</v>
      </c>
      <c r="AB397" s="125"/>
      <c r="AC397" s="125"/>
      <c r="AD397" s="125"/>
      <c r="AE397" s="125">
        <f t="shared" ref="AE397" si="122">V397*AA397</f>
        <v>41860</v>
      </c>
      <c r="AF397" s="125"/>
      <c r="AG397" s="125"/>
      <c r="AH397" s="125"/>
      <c r="AI397" s="200" t="str">
        <f t="shared" ref="AI397" si="123">H397</f>
        <v>8㎜光玻橫拉鋁窗</v>
      </c>
      <c r="AJ397" s="200"/>
      <c r="AK397" s="200"/>
      <c r="AL397" s="200"/>
      <c r="AM397" s="200"/>
      <c r="AN397" s="200"/>
      <c r="AO397" s="200"/>
      <c r="AP397" s="200"/>
      <c r="AQ397" s="170">
        <f t="shared" ref="AQ397" si="124">V397</f>
        <v>52</v>
      </c>
      <c r="AR397" s="170"/>
      <c r="AS397" s="170"/>
      <c r="AT397" s="170" t="str">
        <f t="shared" ref="AT397" si="125">Y397</f>
        <v>才</v>
      </c>
      <c r="AU397" s="170"/>
      <c r="AV397" s="200">
        <f>鋼鋁門窗五金木作系統櫃!AW13</f>
        <v>670</v>
      </c>
      <c r="AW397" s="200"/>
      <c r="AX397" s="200"/>
      <c r="AY397" s="200"/>
      <c r="AZ397" s="200">
        <f t="shared" ref="AZ397" si="126">AQ397*AV397</f>
        <v>34840</v>
      </c>
      <c r="BA397" s="200"/>
      <c r="BB397" s="200"/>
      <c r="BC397" s="200"/>
      <c r="BD397" s="311"/>
      <c r="BE397" s="311"/>
      <c r="BF397" s="311"/>
      <c r="BG397" s="311"/>
      <c r="BH397" s="200"/>
      <c r="BI397" s="200"/>
      <c r="BJ397" s="200"/>
      <c r="BK397" s="200"/>
      <c r="BL397" s="200">
        <v>0</v>
      </c>
      <c r="BM397" s="200"/>
      <c r="BN397" s="200"/>
      <c r="BO397" s="200"/>
      <c r="BP397" s="4"/>
      <c r="BQ397" s="6"/>
    </row>
    <row r="398" spans="1:74" ht="20.100000000000001" customHeight="1">
      <c r="A398" s="109">
        <v>10</v>
      </c>
      <c r="B398" s="109"/>
      <c r="C398" s="125" t="str">
        <f>鋼鋁門窗五金木作系統櫃!A17</f>
        <v>全室</v>
      </c>
      <c r="D398" s="125"/>
      <c r="E398" s="125"/>
      <c r="F398" s="125"/>
      <c r="G398" s="125"/>
      <c r="H398" s="125" t="str">
        <f>鋼鋁門窗五金木作系統櫃!F17</f>
        <v>鋁管PC雨遮</v>
      </c>
      <c r="I398" s="125"/>
      <c r="J398" s="125"/>
      <c r="K398" s="125"/>
      <c r="L398" s="125"/>
      <c r="M398" s="125"/>
      <c r="N398" s="125"/>
      <c r="O398" s="125"/>
      <c r="P398" s="125" t="str">
        <f>鋼鋁門窗五金木作系統櫃!W17</f>
        <v>3㎜顆粒PC板</v>
      </c>
      <c r="Q398" s="125"/>
      <c r="R398" s="125"/>
      <c r="S398" s="125"/>
      <c r="T398" s="125"/>
      <c r="U398" s="125"/>
      <c r="V398" s="109">
        <v>135</v>
      </c>
      <c r="W398" s="109"/>
      <c r="X398" s="109"/>
      <c r="Y398" s="109" t="s">
        <v>369</v>
      </c>
      <c r="Z398" s="109"/>
      <c r="AA398" s="125">
        <f>鋼鋁門窗五金木作系統櫃!AP17</f>
        <v>625</v>
      </c>
      <c r="AB398" s="125"/>
      <c r="AC398" s="125"/>
      <c r="AD398" s="125"/>
      <c r="AE398" s="125">
        <f t="shared" ref="AE398:AE417" si="127">V398*AA398</f>
        <v>84375</v>
      </c>
      <c r="AF398" s="125"/>
      <c r="AG398" s="125"/>
      <c r="AH398" s="125"/>
      <c r="AI398" s="200" t="str">
        <f t="shared" ref="AI398:AI417" si="128">H398</f>
        <v>鋁管PC雨遮</v>
      </c>
      <c r="AJ398" s="200"/>
      <c r="AK398" s="200"/>
      <c r="AL398" s="200"/>
      <c r="AM398" s="200"/>
      <c r="AN398" s="200"/>
      <c r="AO398" s="200"/>
      <c r="AP398" s="200"/>
      <c r="AQ398" s="170">
        <f t="shared" ref="AQ398:AQ417" si="129">V398</f>
        <v>135</v>
      </c>
      <c r="AR398" s="170"/>
      <c r="AS398" s="170"/>
      <c r="AT398" s="170" t="str">
        <f t="shared" ref="AT398:AT417" si="130">Y398</f>
        <v>才</v>
      </c>
      <c r="AU398" s="170"/>
      <c r="AV398" s="200">
        <f>鋼鋁門窗五金木作系統櫃!AW17</f>
        <v>520</v>
      </c>
      <c r="AW398" s="200"/>
      <c r="AX398" s="200"/>
      <c r="AY398" s="200"/>
      <c r="AZ398" s="200">
        <f t="shared" ref="AZ398:AZ417" si="131">AQ398*AV398</f>
        <v>70200</v>
      </c>
      <c r="BA398" s="200"/>
      <c r="BB398" s="200"/>
      <c r="BC398" s="200"/>
      <c r="BD398" s="311"/>
      <c r="BE398" s="311"/>
      <c r="BF398" s="311"/>
      <c r="BG398" s="311"/>
      <c r="BH398" s="200"/>
      <c r="BI398" s="200"/>
      <c r="BJ398" s="200"/>
      <c r="BK398" s="200"/>
      <c r="BL398" s="200">
        <v>0</v>
      </c>
      <c r="BM398" s="200"/>
      <c r="BN398" s="200"/>
      <c r="BO398" s="200"/>
      <c r="BP398" s="4"/>
      <c r="BQ398" s="6"/>
    </row>
    <row r="399" spans="1:74" ht="20.100000000000001" customHeight="1">
      <c r="A399" s="109">
        <v>11</v>
      </c>
      <c r="B399" s="109"/>
      <c r="C399" s="125" t="str">
        <f>鋼鋁門窗五金木作系統櫃!A18</f>
        <v>全室</v>
      </c>
      <c r="D399" s="125"/>
      <c r="E399" s="125"/>
      <c r="F399" s="125"/>
      <c r="G399" s="125"/>
      <c r="H399" s="125" t="str">
        <f>鋼鋁門窗五金木作系統櫃!F18</f>
        <v>鋁管花架</v>
      </c>
      <c r="I399" s="125"/>
      <c r="J399" s="125"/>
      <c r="K399" s="125"/>
      <c r="L399" s="125"/>
      <c r="M399" s="125"/>
      <c r="N399" s="125"/>
      <c r="O399" s="125"/>
      <c r="P399" s="125" t="str">
        <f>鋼鋁門窗五金木作系統櫃!W18</f>
        <v>O型鋁穿梭管</v>
      </c>
      <c r="Q399" s="125"/>
      <c r="R399" s="125"/>
      <c r="S399" s="125"/>
      <c r="T399" s="125"/>
      <c r="U399" s="125"/>
      <c r="V399" s="109">
        <v>0</v>
      </c>
      <c r="W399" s="109"/>
      <c r="X399" s="109"/>
      <c r="Y399" s="109" t="s">
        <v>369</v>
      </c>
      <c r="Z399" s="109"/>
      <c r="AA399" s="125">
        <f>鋼鋁門窗五金木作系統櫃!AP18</f>
        <v>310</v>
      </c>
      <c r="AB399" s="125"/>
      <c r="AC399" s="125"/>
      <c r="AD399" s="125"/>
      <c r="AE399" s="125">
        <f t="shared" si="127"/>
        <v>0</v>
      </c>
      <c r="AF399" s="125"/>
      <c r="AG399" s="125"/>
      <c r="AH399" s="125"/>
      <c r="AI399" s="200" t="str">
        <f t="shared" si="128"/>
        <v>鋁管花架</v>
      </c>
      <c r="AJ399" s="200"/>
      <c r="AK399" s="200"/>
      <c r="AL399" s="200"/>
      <c r="AM399" s="200"/>
      <c r="AN399" s="200"/>
      <c r="AO399" s="200"/>
      <c r="AP399" s="200"/>
      <c r="AQ399" s="170">
        <f t="shared" si="129"/>
        <v>0</v>
      </c>
      <c r="AR399" s="170"/>
      <c r="AS399" s="170"/>
      <c r="AT399" s="170" t="str">
        <f t="shared" si="130"/>
        <v>才</v>
      </c>
      <c r="AU399" s="170"/>
      <c r="AV399" s="200">
        <f>鋼鋁門窗五金木作系統櫃!AW18</f>
        <v>260</v>
      </c>
      <c r="AW399" s="200"/>
      <c r="AX399" s="200"/>
      <c r="AY399" s="200"/>
      <c r="AZ399" s="200">
        <f t="shared" si="131"/>
        <v>0</v>
      </c>
      <c r="BA399" s="200"/>
      <c r="BB399" s="200"/>
      <c r="BC399" s="200"/>
      <c r="BD399" s="311"/>
      <c r="BE399" s="311"/>
      <c r="BF399" s="311"/>
      <c r="BG399" s="311"/>
      <c r="BH399" s="200">
        <v>39</v>
      </c>
      <c r="BI399" s="200"/>
      <c r="BJ399" s="200"/>
      <c r="BK399" s="200"/>
      <c r="BL399" s="200">
        <v>0</v>
      </c>
      <c r="BM399" s="200"/>
      <c r="BN399" s="200"/>
      <c r="BO399" s="200"/>
      <c r="BP399" s="4"/>
      <c r="BQ399" s="6"/>
    </row>
    <row r="400" spans="1:74" s="633" customFormat="1" ht="20.100000000000001" customHeight="1">
      <c r="A400" s="628">
        <v>12</v>
      </c>
      <c r="B400" s="628"/>
      <c r="C400" s="629" t="str">
        <f>鋼鋁門窗五金木作系統櫃!A19</f>
        <v>工作室</v>
      </c>
      <c r="D400" s="629"/>
      <c r="E400" s="629"/>
      <c r="F400" s="629"/>
      <c r="G400" s="629"/>
      <c r="H400" s="629" t="str">
        <f>鋼鋁門窗五金木作系統櫃!F19</f>
        <v>鋼製隔音門</v>
      </c>
      <c r="I400" s="629"/>
      <c r="J400" s="629"/>
      <c r="K400" s="629"/>
      <c r="L400" s="629"/>
      <c r="M400" s="629"/>
      <c r="N400" s="629"/>
      <c r="O400" s="629"/>
      <c r="P400" s="629" t="str">
        <f>鋼鋁門窗五金木作系統櫃!W19</f>
        <v>隔音門A</v>
      </c>
      <c r="Q400" s="629"/>
      <c r="R400" s="629"/>
      <c r="S400" s="629"/>
      <c r="T400" s="629"/>
      <c r="U400" s="629"/>
      <c r="V400" s="628">
        <v>1</v>
      </c>
      <c r="W400" s="628"/>
      <c r="X400" s="628"/>
      <c r="Y400" s="628" t="s">
        <v>321</v>
      </c>
      <c r="Z400" s="628"/>
      <c r="AA400" s="629">
        <f>鋼鋁門窗五金木作系統櫃!AP19</f>
        <v>108000</v>
      </c>
      <c r="AB400" s="629"/>
      <c r="AC400" s="629"/>
      <c r="AD400" s="629"/>
      <c r="AE400" s="629">
        <f t="shared" si="127"/>
        <v>108000</v>
      </c>
      <c r="AF400" s="629"/>
      <c r="AG400" s="629"/>
      <c r="AH400" s="629"/>
      <c r="AI400" s="630" t="str">
        <f t="shared" si="128"/>
        <v>鋼製隔音門</v>
      </c>
      <c r="AJ400" s="630"/>
      <c r="AK400" s="630"/>
      <c r="AL400" s="630"/>
      <c r="AM400" s="630"/>
      <c r="AN400" s="630"/>
      <c r="AO400" s="630"/>
      <c r="AP400" s="630"/>
      <c r="AQ400" s="631">
        <f t="shared" si="129"/>
        <v>1</v>
      </c>
      <c r="AR400" s="631"/>
      <c r="AS400" s="631"/>
      <c r="AT400" s="631" t="str">
        <f t="shared" si="130"/>
        <v>樘</v>
      </c>
      <c r="AU400" s="631"/>
      <c r="AV400" s="630">
        <f>鋼鋁門窗五金木作系統櫃!AW19</f>
        <v>86400</v>
      </c>
      <c r="AW400" s="630"/>
      <c r="AX400" s="630"/>
      <c r="AY400" s="630"/>
      <c r="AZ400" s="630">
        <f t="shared" si="131"/>
        <v>86400</v>
      </c>
      <c r="BA400" s="630"/>
      <c r="BB400" s="630"/>
      <c r="BC400" s="630"/>
      <c r="BD400" s="632"/>
      <c r="BE400" s="632"/>
      <c r="BF400" s="632"/>
      <c r="BG400" s="632"/>
      <c r="BH400" s="630"/>
      <c r="BI400" s="630"/>
      <c r="BJ400" s="630"/>
      <c r="BK400" s="630"/>
      <c r="BL400" s="630">
        <v>0</v>
      </c>
      <c r="BM400" s="630"/>
      <c r="BN400" s="630"/>
      <c r="BO400" s="630"/>
      <c r="BQ400" s="634"/>
      <c r="BR400" s="635"/>
      <c r="BS400" s="635"/>
      <c r="BT400" s="635"/>
      <c r="BU400" s="635"/>
      <c r="BV400" s="635"/>
    </row>
    <row r="401" spans="1:74" s="633" customFormat="1" ht="20.100000000000001" customHeight="1">
      <c r="A401" s="628">
        <v>13</v>
      </c>
      <c r="B401" s="628"/>
      <c r="C401" s="629" t="str">
        <f>鋼鋁門窗五金木作系統櫃!A20</f>
        <v>工作室</v>
      </c>
      <c r="D401" s="629"/>
      <c r="E401" s="629"/>
      <c r="F401" s="629"/>
      <c r="G401" s="629"/>
      <c r="H401" s="629" t="str">
        <f>鋼鋁門窗五金木作系統櫃!F20</f>
        <v>隔音門把</v>
      </c>
      <c r="I401" s="629"/>
      <c r="J401" s="629"/>
      <c r="K401" s="629"/>
      <c r="L401" s="629"/>
      <c r="M401" s="629"/>
      <c r="N401" s="629"/>
      <c r="O401" s="629"/>
      <c r="P401" s="629" t="str">
        <f>鋼鋁門窗五金木作系統櫃!W20</f>
        <v>無</v>
      </c>
      <c r="Q401" s="629"/>
      <c r="R401" s="629"/>
      <c r="S401" s="629"/>
      <c r="T401" s="629"/>
      <c r="U401" s="629"/>
      <c r="V401" s="628">
        <v>1</v>
      </c>
      <c r="W401" s="628"/>
      <c r="X401" s="628"/>
      <c r="Y401" s="628" t="s">
        <v>383</v>
      </c>
      <c r="Z401" s="628"/>
      <c r="AA401" s="629">
        <f>鋼鋁門窗五金木作系統櫃!AP20</f>
        <v>0</v>
      </c>
      <c r="AB401" s="629"/>
      <c r="AC401" s="629"/>
      <c r="AD401" s="629"/>
      <c r="AE401" s="629">
        <f t="shared" si="127"/>
        <v>0</v>
      </c>
      <c r="AF401" s="629"/>
      <c r="AG401" s="629"/>
      <c r="AH401" s="629"/>
      <c r="AI401" s="630" t="str">
        <f t="shared" si="128"/>
        <v>隔音門把</v>
      </c>
      <c r="AJ401" s="630"/>
      <c r="AK401" s="630"/>
      <c r="AL401" s="630"/>
      <c r="AM401" s="630"/>
      <c r="AN401" s="630"/>
      <c r="AO401" s="630"/>
      <c r="AP401" s="630"/>
      <c r="AQ401" s="631">
        <f t="shared" si="129"/>
        <v>1</v>
      </c>
      <c r="AR401" s="631"/>
      <c r="AS401" s="631"/>
      <c r="AT401" s="631" t="str">
        <f t="shared" si="130"/>
        <v>組</v>
      </c>
      <c r="AU401" s="631"/>
      <c r="AV401" s="630">
        <f>鋼鋁門窗五金木作系統櫃!AW20</f>
        <v>0</v>
      </c>
      <c r="AW401" s="630"/>
      <c r="AX401" s="630"/>
      <c r="AY401" s="630"/>
      <c r="AZ401" s="630">
        <f t="shared" si="131"/>
        <v>0</v>
      </c>
      <c r="BA401" s="630"/>
      <c r="BB401" s="630"/>
      <c r="BC401" s="630"/>
      <c r="BD401" s="632"/>
      <c r="BE401" s="632"/>
      <c r="BF401" s="632"/>
      <c r="BG401" s="632"/>
      <c r="BH401" s="630"/>
      <c r="BI401" s="630"/>
      <c r="BJ401" s="630"/>
      <c r="BK401" s="630"/>
      <c r="BL401" s="630">
        <v>0</v>
      </c>
      <c r="BM401" s="630"/>
      <c r="BN401" s="630"/>
      <c r="BO401" s="630"/>
      <c r="BQ401" s="634"/>
      <c r="BR401" s="635"/>
      <c r="BS401" s="635"/>
      <c r="BT401" s="635"/>
      <c r="BU401" s="635"/>
      <c r="BV401" s="635"/>
    </row>
    <row r="402" spans="1:74" s="633" customFormat="1" ht="20.100000000000001" customHeight="1">
      <c r="A402" s="628">
        <v>14</v>
      </c>
      <c r="B402" s="628"/>
      <c r="C402" s="629" t="str">
        <f>鋼鋁門窗五金木作系統櫃!A21</f>
        <v>玄關</v>
      </c>
      <c r="D402" s="629"/>
      <c r="E402" s="629"/>
      <c r="F402" s="629"/>
      <c r="G402" s="629"/>
      <c r="H402" s="629" t="str">
        <f>鋼鋁門窗五金木作系統櫃!F21</f>
        <v>鑄鋁玄關平板內門</v>
      </c>
      <c r="I402" s="629"/>
      <c r="J402" s="629"/>
      <c r="K402" s="629"/>
      <c r="L402" s="629"/>
      <c r="M402" s="629"/>
      <c r="N402" s="629"/>
      <c r="O402" s="629"/>
      <c r="P402" s="629" t="str">
        <f>鋼鋁門窗五金木作系統櫃!W21</f>
        <v>出水</v>
      </c>
      <c r="Q402" s="629"/>
      <c r="R402" s="629"/>
      <c r="S402" s="629"/>
      <c r="T402" s="629"/>
      <c r="U402" s="629"/>
      <c r="V402" s="628">
        <v>1</v>
      </c>
      <c r="W402" s="628"/>
      <c r="X402" s="628"/>
      <c r="Y402" s="628" t="s">
        <v>321</v>
      </c>
      <c r="Z402" s="628"/>
      <c r="AA402" s="629">
        <f>鋼鋁門窗五金木作系統櫃!AP21</f>
        <v>145250</v>
      </c>
      <c r="AB402" s="629"/>
      <c r="AC402" s="629"/>
      <c r="AD402" s="629"/>
      <c r="AE402" s="629">
        <f t="shared" si="127"/>
        <v>145250</v>
      </c>
      <c r="AF402" s="629"/>
      <c r="AG402" s="629"/>
      <c r="AH402" s="629"/>
      <c r="AI402" s="630" t="str">
        <f t="shared" si="128"/>
        <v>鑄鋁玄關平板內門</v>
      </c>
      <c r="AJ402" s="630"/>
      <c r="AK402" s="630"/>
      <c r="AL402" s="630"/>
      <c r="AM402" s="630"/>
      <c r="AN402" s="630"/>
      <c r="AO402" s="630"/>
      <c r="AP402" s="630"/>
      <c r="AQ402" s="631">
        <f t="shared" si="129"/>
        <v>1</v>
      </c>
      <c r="AR402" s="631"/>
      <c r="AS402" s="631"/>
      <c r="AT402" s="631" t="str">
        <f t="shared" si="130"/>
        <v>樘</v>
      </c>
      <c r="AU402" s="631"/>
      <c r="AV402" s="630">
        <f>鋼鋁門窗五金木作系統櫃!AW21</f>
        <v>116200</v>
      </c>
      <c r="AW402" s="630"/>
      <c r="AX402" s="630"/>
      <c r="AY402" s="630"/>
      <c r="AZ402" s="630">
        <f t="shared" si="131"/>
        <v>116200</v>
      </c>
      <c r="BA402" s="630"/>
      <c r="BB402" s="630"/>
      <c r="BC402" s="630"/>
      <c r="BD402" s="632"/>
      <c r="BE402" s="632"/>
      <c r="BF402" s="632"/>
      <c r="BG402" s="632"/>
      <c r="BH402" s="630"/>
      <c r="BI402" s="630"/>
      <c r="BJ402" s="630"/>
      <c r="BK402" s="630"/>
      <c r="BL402" s="630">
        <v>0</v>
      </c>
      <c r="BM402" s="630"/>
      <c r="BN402" s="630"/>
      <c r="BO402" s="630"/>
      <c r="BQ402" s="634"/>
      <c r="BR402" s="635"/>
      <c r="BS402" s="635"/>
      <c r="BT402" s="635"/>
      <c r="BU402" s="635"/>
      <c r="BV402" s="635"/>
    </row>
    <row r="403" spans="1:74" ht="20.100000000000001" customHeight="1">
      <c r="A403" s="109">
        <v>15</v>
      </c>
      <c r="B403" s="109"/>
      <c r="C403" s="125" t="str">
        <f>鋼鋁門窗五金木作系統櫃!A22</f>
        <v>玄關</v>
      </c>
      <c r="D403" s="125"/>
      <c r="E403" s="125"/>
      <c r="F403" s="125"/>
      <c r="G403" s="125"/>
      <c r="H403" s="125" t="str">
        <f>鋼鋁門窗五金木作系統櫃!F22</f>
        <v>上項玄關門鎖具</v>
      </c>
      <c r="I403" s="125"/>
      <c r="J403" s="125"/>
      <c r="K403" s="125"/>
      <c r="L403" s="125"/>
      <c r="M403" s="125"/>
      <c r="N403" s="125"/>
      <c r="O403" s="125"/>
      <c r="P403" s="125" t="str">
        <f>鋼鋁門窗五金木作系統櫃!W22</f>
        <v>YDM-4109A</v>
      </c>
      <c r="Q403" s="125"/>
      <c r="R403" s="125"/>
      <c r="S403" s="125"/>
      <c r="T403" s="125"/>
      <c r="U403" s="125"/>
      <c r="V403" s="109">
        <v>1</v>
      </c>
      <c r="W403" s="109"/>
      <c r="X403" s="109"/>
      <c r="Y403" s="109" t="s">
        <v>383</v>
      </c>
      <c r="Z403" s="109"/>
      <c r="AA403" s="125">
        <f>鋼鋁門窗五金木作系統櫃!AP22</f>
        <v>17000</v>
      </c>
      <c r="AB403" s="125"/>
      <c r="AC403" s="125"/>
      <c r="AD403" s="125"/>
      <c r="AE403" s="125">
        <f t="shared" si="127"/>
        <v>17000</v>
      </c>
      <c r="AF403" s="125"/>
      <c r="AG403" s="125"/>
      <c r="AH403" s="125"/>
      <c r="AI403" s="216" t="str">
        <f t="shared" si="128"/>
        <v>上項玄關門鎖具</v>
      </c>
      <c r="AJ403" s="216"/>
      <c r="AK403" s="216"/>
      <c r="AL403" s="216"/>
      <c r="AM403" s="216"/>
      <c r="AN403" s="216"/>
      <c r="AO403" s="216"/>
      <c r="AP403" s="216"/>
      <c r="AQ403" s="312">
        <f t="shared" si="129"/>
        <v>1</v>
      </c>
      <c r="AR403" s="312"/>
      <c r="AS403" s="312"/>
      <c r="AT403" s="312" t="str">
        <f t="shared" si="130"/>
        <v>組</v>
      </c>
      <c r="AU403" s="312"/>
      <c r="AV403" s="216">
        <f>鋼鋁門窗五金木作系統櫃!AW22</f>
        <v>14000</v>
      </c>
      <c r="AW403" s="216"/>
      <c r="AX403" s="216"/>
      <c r="AY403" s="216"/>
      <c r="AZ403" s="216">
        <f t="shared" si="131"/>
        <v>14000</v>
      </c>
      <c r="BA403" s="216"/>
      <c r="BB403" s="216"/>
      <c r="BC403" s="216"/>
      <c r="BD403" s="313">
        <v>45461</v>
      </c>
      <c r="BE403" s="313"/>
      <c r="BF403" s="313"/>
      <c r="BG403" s="313"/>
      <c r="BH403" s="216" t="s">
        <v>2067</v>
      </c>
      <c r="BI403" s="216"/>
      <c r="BJ403" s="216"/>
      <c r="BK403" s="216"/>
      <c r="BL403" s="216">
        <f>AZ403</f>
        <v>14000</v>
      </c>
      <c r="BM403" s="216"/>
      <c r="BN403" s="216"/>
      <c r="BO403" s="216"/>
      <c r="BP403" s="4"/>
      <c r="BQ403" s="6"/>
    </row>
    <row r="404" spans="1:74" ht="20.100000000000001" customHeight="1">
      <c r="A404" s="109">
        <v>16</v>
      </c>
      <c r="B404" s="109"/>
      <c r="C404" s="125" t="s">
        <v>2068</v>
      </c>
      <c r="D404" s="125"/>
      <c r="E404" s="125"/>
      <c r="F404" s="125"/>
      <c r="G404" s="125"/>
      <c r="H404" s="125" t="s">
        <v>2069</v>
      </c>
      <c r="I404" s="125"/>
      <c r="J404" s="125"/>
      <c r="K404" s="125"/>
      <c r="L404" s="125"/>
      <c r="M404" s="125"/>
      <c r="N404" s="125"/>
      <c r="O404" s="125"/>
      <c r="P404" s="125" t="s">
        <v>2070</v>
      </c>
      <c r="Q404" s="125" t="s">
        <v>23</v>
      </c>
      <c r="R404" s="125">
        <v>60</v>
      </c>
      <c r="S404" s="125"/>
      <c r="T404" s="125" t="s">
        <v>320</v>
      </c>
      <c r="U404" s="125"/>
      <c r="V404" s="109">
        <v>1</v>
      </c>
      <c r="W404" s="109"/>
      <c r="X404" s="109"/>
      <c r="Y404" s="109" t="s">
        <v>404</v>
      </c>
      <c r="Z404" s="109"/>
      <c r="AA404" s="125">
        <v>4500</v>
      </c>
      <c r="AB404" s="125"/>
      <c r="AC404" s="125"/>
      <c r="AD404" s="125"/>
      <c r="AE404" s="125">
        <f t="shared" ref="AE404" si="132">V404*AA404</f>
        <v>4500</v>
      </c>
      <c r="AF404" s="125"/>
      <c r="AG404" s="125"/>
      <c r="AH404" s="125"/>
      <c r="AI404" s="216" t="str">
        <f t="shared" ref="AI404" si="133">H404</f>
        <v>玄關門藍芽控制組</v>
      </c>
      <c r="AJ404" s="216"/>
      <c r="AK404" s="216"/>
      <c r="AL404" s="216"/>
      <c r="AM404" s="216"/>
      <c r="AN404" s="216"/>
      <c r="AO404" s="216"/>
      <c r="AP404" s="216"/>
      <c r="AQ404" s="312">
        <f t="shared" ref="AQ404" si="134">V404</f>
        <v>1</v>
      </c>
      <c r="AR404" s="312"/>
      <c r="AS404" s="312"/>
      <c r="AT404" s="312" t="str">
        <f t="shared" ref="AT404" si="135">Y404</f>
        <v>套</v>
      </c>
      <c r="AU404" s="312"/>
      <c r="AV404" s="216">
        <v>4000</v>
      </c>
      <c r="AW404" s="216"/>
      <c r="AX404" s="216"/>
      <c r="AY404" s="216"/>
      <c r="AZ404" s="216">
        <f t="shared" ref="AZ404" si="136">AQ404*AV404</f>
        <v>4000</v>
      </c>
      <c r="BA404" s="216"/>
      <c r="BB404" s="216"/>
      <c r="BC404" s="216"/>
      <c r="BD404" s="313">
        <v>45461</v>
      </c>
      <c r="BE404" s="313"/>
      <c r="BF404" s="313"/>
      <c r="BG404" s="313"/>
      <c r="BH404" s="216" t="s">
        <v>2067</v>
      </c>
      <c r="BI404" s="216"/>
      <c r="BJ404" s="216"/>
      <c r="BK404" s="216"/>
      <c r="BL404" s="216">
        <v>4000</v>
      </c>
      <c r="BM404" s="216"/>
      <c r="BN404" s="216"/>
      <c r="BO404" s="216"/>
      <c r="BP404" s="4"/>
      <c r="BQ404" s="6"/>
    </row>
    <row r="405" spans="1:74" ht="20.100000000000001" customHeight="1">
      <c r="A405" s="109">
        <v>17</v>
      </c>
      <c r="B405" s="109"/>
      <c r="C405" s="125" t="str">
        <f>鋼鋁門窗五金木作系統櫃!A23</f>
        <v>玄關</v>
      </c>
      <c r="D405" s="125"/>
      <c r="E405" s="125"/>
      <c r="F405" s="125"/>
      <c r="G405" s="125"/>
      <c r="H405" s="125" t="str">
        <f>鋼鋁門窗五金木作系統櫃!F23</f>
        <v>玄關門門擋</v>
      </c>
      <c r="I405" s="125"/>
      <c r="J405" s="125"/>
      <c r="K405" s="125"/>
      <c r="L405" s="125"/>
      <c r="M405" s="125"/>
      <c r="N405" s="125"/>
      <c r="O405" s="125"/>
      <c r="P405" s="125" t="str">
        <f>鋼鋁門窗五金木作系統櫃!W23</f>
        <v>磁吸式</v>
      </c>
      <c r="Q405" s="125"/>
      <c r="R405" s="125"/>
      <c r="S405" s="125"/>
      <c r="T405" s="125"/>
      <c r="U405" s="125"/>
      <c r="V405" s="109">
        <v>1</v>
      </c>
      <c r="W405" s="109"/>
      <c r="X405" s="109"/>
      <c r="Y405" s="109" t="s">
        <v>383</v>
      </c>
      <c r="Z405" s="109"/>
      <c r="AA405" s="125">
        <f>鋼鋁門窗五金木作系統櫃!AP23</f>
        <v>300</v>
      </c>
      <c r="AB405" s="125"/>
      <c r="AC405" s="125"/>
      <c r="AD405" s="125"/>
      <c r="AE405" s="125">
        <f>V405*AA405</f>
        <v>300</v>
      </c>
      <c r="AF405" s="125"/>
      <c r="AG405" s="125"/>
      <c r="AH405" s="125"/>
      <c r="AI405" s="200" t="str">
        <f>H405</f>
        <v>玄關門門擋</v>
      </c>
      <c r="AJ405" s="200"/>
      <c r="AK405" s="200"/>
      <c r="AL405" s="200"/>
      <c r="AM405" s="200"/>
      <c r="AN405" s="200"/>
      <c r="AO405" s="200"/>
      <c r="AP405" s="200"/>
      <c r="AQ405" s="170">
        <f>V405</f>
        <v>1</v>
      </c>
      <c r="AR405" s="170"/>
      <c r="AS405" s="170"/>
      <c r="AT405" s="170" t="str">
        <f>Y405</f>
        <v>組</v>
      </c>
      <c r="AU405" s="170"/>
      <c r="AV405" s="200">
        <f>鋼鋁門窗五金木作系統櫃!AW23</f>
        <v>250</v>
      </c>
      <c r="AW405" s="200"/>
      <c r="AX405" s="200"/>
      <c r="AY405" s="200"/>
      <c r="AZ405" s="200">
        <f>AQ405*AV405</f>
        <v>250</v>
      </c>
      <c r="BA405" s="200"/>
      <c r="BB405" s="200"/>
      <c r="BC405" s="200"/>
      <c r="BD405" s="311"/>
      <c r="BE405" s="311"/>
      <c r="BF405" s="311"/>
      <c r="BG405" s="311"/>
      <c r="BH405" s="200"/>
      <c r="BI405" s="200"/>
      <c r="BJ405" s="200"/>
      <c r="BK405" s="200"/>
      <c r="BL405" s="200">
        <v>0</v>
      </c>
      <c r="BM405" s="200"/>
      <c r="BN405" s="200"/>
      <c r="BO405" s="200"/>
      <c r="BP405" s="4"/>
      <c r="BQ405" s="6"/>
    </row>
    <row r="406" spans="1:74" ht="20.100000000000001" customHeight="1">
      <c r="A406" s="109">
        <v>18</v>
      </c>
      <c r="B406" s="109"/>
      <c r="C406" s="125" t="s">
        <v>562</v>
      </c>
      <c r="D406" s="125"/>
      <c r="E406" s="125"/>
      <c r="F406" s="125"/>
      <c r="G406" s="125"/>
      <c r="H406" s="125" t="s">
        <v>2060</v>
      </c>
      <c r="I406" s="125"/>
      <c r="J406" s="125"/>
      <c r="K406" s="125"/>
      <c r="L406" s="125"/>
      <c r="M406" s="125"/>
      <c r="N406" s="125"/>
      <c r="O406" s="125"/>
      <c r="P406" s="125" t="s">
        <v>2061</v>
      </c>
      <c r="Q406" s="125"/>
      <c r="R406" s="125"/>
      <c r="S406" s="125"/>
      <c r="T406" s="125"/>
      <c r="U406" s="125"/>
      <c r="V406" s="109">
        <v>1</v>
      </c>
      <c r="W406" s="109"/>
      <c r="X406" s="109"/>
      <c r="Y406" s="109" t="s">
        <v>321</v>
      </c>
      <c r="Z406" s="109"/>
      <c r="AA406" s="125">
        <v>20000</v>
      </c>
      <c r="AB406" s="125"/>
      <c r="AC406" s="125"/>
      <c r="AD406" s="125"/>
      <c r="AE406" s="125">
        <f t="shared" ref="AE406" si="137">V406*AA406</f>
        <v>20000</v>
      </c>
      <c r="AF406" s="125"/>
      <c r="AG406" s="125"/>
      <c r="AH406" s="125"/>
      <c r="AI406" s="200" t="str">
        <f t="shared" ref="AI406" si="138">H406</f>
        <v>鋼框橫拉門</v>
      </c>
      <c r="AJ406" s="200"/>
      <c r="AK406" s="200"/>
      <c r="AL406" s="200"/>
      <c r="AM406" s="200"/>
      <c r="AN406" s="200"/>
      <c r="AO406" s="200"/>
      <c r="AP406" s="200"/>
      <c r="AQ406" s="170">
        <f t="shared" ref="AQ406" si="139">V406</f>
        <v>1</v>
      </c>
      <c r="AR406" s="170"/>
      <c r="AS406" s="170"/>
      <c r="AT406" s="170" t="str">
        <f t="shared" ref="AT406" si="140">Y406</f>
        <v>樘</v>
      </c>
      <c r="AU406" s="170"/>
      <c r="AV406" s="200">
        <v>17000</v>
      </c>
      <c r="AW406" s="200"/>
      <c r="AX406" s="200"/>
      <c r="AY406" s="200"/>
      <c r="AZ406" s="200">
        <f t="shared" ref="AZ406" si="141">AQ406*AV406</f>
        <v>17000</v>
      </c>
      <c r="BA406" s="200"/>
      <c r="BB406" s="200"/>
      <c r="BC406" s="200"/>
      <c r="BD406" s="311"/>
      <c r="BE406" s="311"/>
      <c r="BF406" s="311"/>
      <c r="BG406" s="311"/>
      <c r="BH406" s="200"/>
      <c r="BI406" s="200"/>
      <c r="BJ406" s="200"/>
      <c r="BK406" s="200"/>
      <c r="BL406" s="200">
        <v>0</v>
      </c>
      <c r="BM406" s="200"/>
      <c r="BN406" s="200"/>
      <c r="BO406" s="200"/>
      <c r="BP406" s="4"/>
      <c r="BQ406" s="4"/>
      <c r="BR406" s="4"/>
      <c r="BS406" s="4"/>
      <c r="BT406" s="4"/>
      <c r="BU406" s="4"/>
      <c r="BV406" s="4"/>
    </row>
    <row r="407" spans="1:74" ht="20.100000000000001" customHeight="1">
      <c r="A407" s="109">
        <v>19</v>
      </c>
      <c r="B407" s="109"/>
      <c r="C407" s="125" t="s">
        <v>577</v>
      </c>
      <c r="D407" s="125"/>
      <c r="E407" s="125"/>
      <c r="F407" s="125"/>
      <c r="G407" s="125"/>
      <c r="H407" s="125" t="s">
        <v>2060</v>
      </c>
      <c r="I407" s="125"/>
      <c r="J407" s="125"/>
      <c r="K407" s="125"/>
      <c r="L407" s="125"/>
      <c r="M407" s="125"/>
      <c r="N407" s="125"/>
      <c r="O407" s="125"/>
      <c r="P407" s="125" t="s">
        <v>2061</v>
      </c>
      <c r="Q407" s="125"/>
      <c r="R407" s="125"/>
      <c r="S407" s="125"/>
      <c r="T407" s="125"/>
      <c r="U407" s="125"/>
      <c r="V407" s="109">
        <v>0</v>
      </c>
      <c r="W407" s="109"/>
      <c r="X407" s="109"/>
      <c r="Y407" s="109" t="s">
        <v>321</v>
      </c>
      <c r="Z407" s="109"/>
      <c r="AA407" s="125">
        <v>17500</v>
      </c>
      <c r="AB407" s="125"/>
      <c r="AC407" s="125"/>
      <c r="AD407" s="125"/>
      <c r="AE407" s="125">
        <f t="shared" ref="AE407" si="142">V407*AA407</f>
        <v>0</v>
      </c>
      <c r="AF407" s="125"/>
      <c r="AG407" s="125"/>
      <c r="AH407" s="125"/>
      <c r="AI407" s="200" t="str">
        <f t="shared" ref="AI407" si="143">H407</f>
        <v>鋼框橫拉門</v>
      </c>
      <c r="AJ407" s="200"/>
      <c r="AK407" s="200"/>
      <c r="AL407" s="200"/>
      <c r="AM407" s="200"/>
      <c r="AN407" s="200"/>
      <c r="AO407" s="200"/>
      <c r="AP407" s="200"/>
      <c r="AQ407" s="170">
        <f t="shared" ref="AQ407" si="144">V407</f>
        <v>0</v>
      </c>
      <c r="AR407" s="170"/>
      <c r="AS407" s="170"/>
      <c r="AT407" s="170" t="str">
        <f t="shared" ref="AT407" si="145">Y407</f>
        <v>樘</v>
      </c>
      <c r="AU407" s="170"/>
      <c r="AV407" s="200">
        <v>16000</v>
      </c>
      <c r="AW407" s="200"/>
      <c r="AX407" s="200"/>
      <c r="AY407" s="200"/>
      <c r="AZ407" s="200">
        <f t="shared" ref="AZ407" si="146">AQ407*AV407</f>
        <v>0</v>
      </c>
      <c r="BA407" s="200"/>
      <c r="BB407" s="200"/>
      <c r="BC407" s="200"/>
      <c r="BD407" s="311"/>
      <c r="BE407" s="311"/>
      <c r="BF407" s="311"/>
      <c r="BG407" s="311"/>
      <c r="BH407" s="200"/>
      <c r="BI407" s="200"/>
      <c r="BJ407" s="200"/>
      <c r="BK407" s="200"/>
      <c r="BL407" s="200">
        <v>0</v>
      </c>
      <c r="BM407" s="200"/>
      <c r="BN407" s="200"/>
      <c r="BO407" s="200"/>
      <c r="BP407" s="4"/>
      <c r="BQ407" s="4"/>
      <c r="BR407" s="4"/>
      <c r="BS407" s="4"/>
      <c r="BT407" s="4"/>
      <c r="BU407" s="4"/>
      <c r="BV407" s="4"/>
    </row>
    <row r="408" spans="1:74" ht="20.100000000000001" customHeight="1">
      <c r="A408" s="109">
        <v>20</v>
      </c>
      <c r="B408" s="109"/>
      <c r="C408" s="125" t="s">
        <v>394</v>
      </c>
      <c r="D408" s="125"/>
      <c r="E408" s="125"/>
      <c r="F408" s="125"/>
      <c r="G408" s="125"/>
      <c r="H408" s="125" t="s">
        <v>2060</v>
      </c>
      <c r="I408" s="125"/>
      <c r="J408" s="125"/>
      <c r="K408" s="125"/>
      <c r="L408" s="125"/>
      <c r="M408" s="125"/>
      <c r="N408" s="125"/>
      <c r="O408" s="125"/>
      <c r="P408" s="125" t="s">
        <v>2061</v>
      </c>
      <c r="Q408" s="125"/>
      <c r="R408" s="125"/>
      <c r="S408" s="125"/>
      <c r="T408" s="125"/>
      <c r="U408" s="125"/>
      <c r="V408" s="109">
        <v>1</v>
      </c>
      <c r="W408" s="109"/>
      <c r="X408" s="109"/>
      <c r="Y408" s="109" t="s">
        <v>321</v>
      </c>
      <c r="Z408" s="109"/>
      <c r="AA408" s="125">
        <v>16500</v>
      </c>
      <c r="AB408" s="125"/>
      <c r="AC408" s="125"/>
      <c r="AD408" s="125"/>
      <c r="AE408" s="125">
        <f t="shared" ref="AE408:AE409" si="147">V408*AA408</f>
        <v>16500</v>
      </c>
      <c r="AF408" s="125"/>
      <c r="AG408" s="125"/>
      <c r="AH408" s="125"/>
      <c r="AI408" s="200" t="str">
        <f t="shared" ref="AI408:AI409" si="148">H408</f>
        <v>鋼框橫拉門</v>
      </c>
      <c r="AJ408" s="200"/>
      <c r="AK408" s="200"/>
      <c r="AL408" s="200"/>
      <c r="AM408" s="200"/>
      <c r="AN408" s="200"/>
      <c r="AO408" s="200"/>
      <c r="AP408" s="200"/>
      <c r="AQ408" s="170">
        <f t="shared" ref="AQ408:AQ409" si="149">V408</f>
        <v>1</v>
      </c>
      <c r="AR408" s="170"/>
      <c r="AS408" s="170"/>
      <c r="AT408" s="170" t="str">
        <f t="shared" ref="AT408:AT409" si="150">Y408</f>
        <v>樘</v>
      </c>
      <c r="AU408" s="170"/>
      <c r="AV408" s="200">
        <v>15000</v>
      </c>
      <c r="AW408" s="200"/>
      <c r="AX408" s="200"/>
      <c r="AY408" s="200"/>
      <c r="AZ408" s="200">
        <f t="shared" ref="AZ408:AZ409" si="151">AQ408*AV408</f>
        <v>15000</v>
      </c>
      <c r="BA408" s="200"/>
      <c r="BB408" s="200"/>
      <c r="BC408" s="200"/>
      <c r="BD408" s="311"/>
      <c r="BE408" s="311"/>
      <c r="BF408" s="311"/>
      <c r="BG408" s="311"/>
      <c r="BH408" s="200"/>
      <c r="BI408" s="200"/>
      <c r="BJ408" s="200"/>
      <c r="BK408" s="200"/>
      <c r="BL408" s="200">
        <v>0</v>
      </c>
      <c r="BM408" s="200"/>
      <c r="BN408" s="200"/>
      <c r="BO408" s="200"/>
      <c r="BP408" s="4"/>
      <c r="BQ408" s="4"/>
      <c r="BR408" s="4"/>
      <c r="BS408" s="4"/>
      <c r="BT408" s="4"/>
      <c r="BU408" s="4"/>
      <c r="BV408" s="4"/>
    </row>
    <row r="409" spans="1:74" ht="20.100000000000001" customHeight="1">
      <c r="A409" s="109">
        <v>21</v>
      </c>
      <c r="B409" s="109"/>
      <c r="C409" s="125" t="s">
        <v>563</v>
      </c>
      <c r="D409" s="125"/>
      <c r="E409" s="125"/>
      <c r="F409" s="125"/>
      <c r="G409" s="125"/>
      <c r="H409" s="125" t="s">
        <v>2106</v>
      </c>
      <c r="I409" s="125"/>
      <c r="J409" s="125"/>
      <c r="K409" s="125"/>
      <c r="L409" s="125"/>
      <c r="M409" s="125"/>
      <c r="N409" s="125"/>
      <c r="O409" s="125"/>
      <c r="P409" s="125" t="s">
        <v>2107</v>
      </c>
      <c r="Q409" s="125"/>
      <c r="R409" s="125"/>
      <c r="S409" s="125"/>
      <c r="T409" s="125"/>
      <c r="U409" s="125"/>
      <c r="V409" s="109">
        <v>3.6</v>
      </c>
      <c r="W409" s="109"/>
      <c r="X409" s="109"/>
      <c r="Y409" s="109" t="s">
        <v>113</v>
      </c>
      <c r="Z409" s="109"/>
      <c r="AA409" s="125">
        <v>2600</v>
      </c>
      <c r="AB409" s="125"/>
      <c r="AC409" s="125"/>
      <c r="AD409" s="125"/>
      <c r="AE409" s="125">
        <f t="shared" si="147"/>
        <v>9360</v>
      </c>
      <c r="AF409" s="125"/>
      <c r="AG409" s="125"/>
      <c r="AH409" s="125"/>
      <c r="AI409" s="200" t="str">
        <f t="shared" si="148"/>
        <v>鋼製線槽</v>
      </c>
      <c r="AJ409" s="200"/>
      <c r="AK409" s="200"/>
      <c r="AL409" s="200"/>
      <c r="AM409" s="200"/>
      <c r="AN409" s="200"/>
      <c r="AO409" s="200"/>
      <c r="AP409" s="200"/>
      <c r="AQ409" s="170">
        <f t="shared" si="149"/>
        <v>3.6</v>
      </c>
      <c r="AR409" s="170"/>
      <c r="AS409" s="170"/>
      <c r="AT409" s="170" t="str">
        <f t="shared" si="150"/>
        <v>m</v>
      </c>
      <c r="AU409" s="170"/>
      <c r="AV409" s="200">
        <v>2200</v>
      </c>
      <c r="AW409" s="200"/>
      <c r="AX409" s="200"/>
      <c r="AY409" s="200"/>
      <c r="AZ409" s="200">
        <f t="shared" si="151"/>
        <v>7920</v>
      </c>
      <c r="BA409" s="200"/>
      <c r="BB409" s="200"/>
      <c r="BC409" s="200"/>
      <c r="BD409" s="311"/>
      <c r="BE409" s="311"/>
      <c r="BF409" s="311"/>
      <c r="BG409" s="311"/>
      <c r="BH409" s="200"/>
      <c r="BI409" s="200"/>
      <c r="BJ409" s="200"/>
      <c r="BK409" s="200"/>
      <c r="BL409" s="200">
        <v>0</v>
      </c>
      <c r="BM409" s="200"/>
      <c r="BN409" s="200"/>
      <c r="BO409" s="200"/>
      <c r="BP409" s="4"/>
      <c r="BQ409" s="4"/>
      <c r="BR409" s="4"/>
      <c r="BS409" s="4"/>
      <c r="BT409" s="4"/>
      <c r="BU409" s="4"/>
      <c r="BV409" s="4"/>
    </row>
    <row r="410" spans="1:74" ht="20.100000000000001" customHeight="1">
      <c r="A410" s="109">
        <v>22</v>
      </c>
      <c r="B410" s="109"/>
      <c r="C410" s="125" t="s">
        <v>1928</v>
      </c>
      <c r="D410" s="125"/>
      <c r="E410" s="125"/>
      <c r="F410" s="125"/>
      <c r="G410" s="125"/>
      <c r="H410" s="125" t="s">
        <v>1930</v>
      </c>
      <c r="I410" s="125"/>
      <c r="J410" s="125"/>
      <c r="K410" s="125"/>
      <c r="L410" s="125"/>
      <c r="M410" s="125"/>
      <c r="N410" s="125"/>
      <c r="O410" s="125"/>
      <c r="P410" s="125" t="s">
        <v>1931</v>
      </c>
      <c r="Q410" s="125"/>
      <c r="R410" s="125"/>
      <c r="S410" s="125"/>
      <c r="T410" s="125"/>
      <c r="U410" s="125"/>
      <c r="V410" s="109">
        <v>1</v>
      </c>
      <c r="W410" s="109"/>
      <c r="X410" s="109"/>
      <c r="Y410" s="109" t="s">
        <v>315</v>
      </c>
      <c r="Z410" s="109"/>
      <c r="AA410" s="125">
        <v>25000</v>
      </c>
      <c r="AB410" s="125"/>
      <c r="AC410" s="125"/>
      <c r="AD410" s="125"/>
      <c r="AE410" s="125">
        <f t="shared" si="127"/>
        <v>25000</v>
      </c>
      <c r="AF410" s="125"/>
      <c r="AG410" s="125"/>
      <c r="AH410" s="125"/>
      <c r="AI410" s="200" t="str">
        <f t="shared" si="128"/>
        <v>懸空管路支撐架</v>
      </c>
      <c r="AJ410" s="200"/>
      <c r="AK410" s="200"/>
      <c r="AL410" s="200"/>
      <c r="AM410" s="200"/>
      <c r="AN410" s="200"/>
      <c r="AO410" s="200"/>
      <c r="AP410" s="200"/>
      <c r="AQ410" s="170">
        <f t="shared" si="129"/>
        <v>1</v>
      </c>
      <c r="AR410" s="170"/>
      <c r="AS410" s="170"/>
      <c r="AT410" s="170" t="str">
        <f t="shared" si="130"/>
        <v>式</v>
      </c>
      <c r="AU410" s="170"/>
      <c r="AV410" s="200">
        <v>20000</v>
      </c>
      <c r="AW410" s="200"/>
      <c r="AX410" s="200"/>
      <c r="AY410" s="200"/>
      <c r="AZ410" s="200">
        <f t="shared" si="131"/>
        <v>20000</v>
      </c>
      <c r="BA410" s="200"/>
      <c r="BB410" s="200"/>
      <c r="BC410" s="200"/>
      <c r="BD410" s="311"/>
      <c r="BE410" s="311"/>
      <c r="BF410" s="311"/>
      <c r="BG410" s="311"/>
      <c r="BH410" s="200"/>
      <c r="BI410" s="200"/>
      <c r="BJ410" s="200"/>
      <c r="BK410" s="200"/>
      <c r="BL410" s="200">
        <v>0</v>
      </c>
      <c r="BM410" s="200"/>
      <c r="BN410" s="200"/>
      <c r="BO410" s="200"/>
      <c r="BP410" s="4"/>
      <c r="BQ410" s="4"/>
      <c r="BR410" s="4"/>
      <c r="BS410" s="4"/>
      <c r="BT410" s="4"/>
      <c r="BU410" s="4"/>
      <c r="BV410" s="4"/>
    </row>
    <row r="411" spans="1:74" ht="20.100000000000001" customHeight="1">
      <c r="A411" s="109">
        <v>23</v>
      </c>
      <c r="B411" s="109"/>
      <c r="C411" s="125" t="s">
        <v>1928</v>
      </c>
      <c r="D411" s="125"/>
      <c r="E411" s="125"/>
      <c r="F411" s="125"/>
      <c r="G411" s="125"/>
      <c r="H411" s="125" t="s">
        <v>2110</v>
      </c>
      <c r="I411" s="125"/>
      <c r="J411" s="125"/>
      <c r="K411" s="125"/>
      <c r="L411" s="125"/>
      <c r="M411" s="125"/>
      <c r="N411" s="125"/>
      <c r="O411" s="125"/>
      <c r="P411" s="125" t="s">
        <v>2111</v>
      </c>
      <c r="Q411" s="125"/>
      <c r="R411" s="125"/>
      <c r="S411" s="125"/>
      <c r="T411" s="125"/>
      <c r="U411" s="125"/>
      <c r="V411" s="109">
        <v>33</v>
      </c>
      <c r="W411" s="109"/>
      <c r="X411" s="109"/>
      <c r="Y411" s="109" t="s">
        <v>369</v>
      </c>
      <c r="Z411" s="109"/>
      <c r="AA411" s="125">
        <v>625</v>
      </c>
      <c r="AB411" s="125"/>
      <c r="AC411" s="125"/>
      <c r="AD411" s="125"/>
      <c r="AE411" s="125">
        <f t="shared" ref="AE411" si="152">V411*AA411</f>
        <v>20625</v>
      </c>
      <c r="AF411" s="125"/>
      <c r="AG411" s="125"/>
      <c r="AH411" s="125"/>
      <c r="AI411" s="200" t="str">
        <f t="shared" ref="AI411" si="153">H411</f>
        <v>鋁管PC雨遮</v>
      </c>
      <c r="AJ411" s="200"/>
      <c r="AK411" s="200"/>
      <c r="AL411" s="200"/>
      <c r="AM411" s="200"/>
      <c r="AN411" s="200"/>
      <c r="AO411" s="200"/>
      <c r="AP411" s="200"/>
      <c r="AQ411" s="170">
        <f t="shared" ref="AQ411" si="154">V411</f>
        <v>33</v>
      </c>
      <c r="AR411" s="170"/>
      <c r="AS411" s="170"/>
      <c r="AT411" s="170" t="str">
        <f t="shared" ref="AT411" si="155">Y411</f>
        <v>才</v>
      </c>
      <c r="AU411" s="170"/>
      <c r="AV411" s="200">
        <v>520</v>
      </c>
      <c r="AW411" s="200"/>
      <c r="AX411" s="200"/>
      <c r="AY411" s="200"/>
      <c r="AZ411" s="200">
        <f t="shared" ref="AZ411" si="156">AQ411*AV411</f>
        <v>17160</v>
      </c>
      <c r="BA411" s="200"/>
      <c r="BB411" s="200"/>
      <c r="BC411" s="200"/>
      <c r="BD411" s="311"/>
      <c r="BE411" s="311"/>
      <c r="BF411" s="311"/>
      <c r="BG411" s="311"/>
      <c r="BH411" s="200"/>
      <c r="BI411" s="200"/>
      <c r="BJ411" s="200"/>
      <c r="BK411" s="200"/>
      <c r="BL411" s="200">
        <v>0</v>
      </c>
      <c r="BM411" s="200"/>
      <c r="BN411" s="200"/>
      <c r="BO411" s="200"/>
      <c r="BP411" s="4"/>
      <c r="BQ411" s="4"/>
      <c r="BR411" s="4"/>
      <c r="BS411" s="4"/>
      <c r="BT411" s="4"/>
      <c r="BU411" s="4"/>
      <c r="BV411" s="4"/>
    </row>
    <row r="412" spans="1:74" ht="20.100000000000001" customHeight="1">
      <c r="A412" s="109">
        <v>24</v>
      </c>
      <c r="B412" s="109"/>
      <c r="C412" s="125" t="s">
        <v>1928</v>
      </c>
      <c r="D412" s="125"/>
      <c r="E412" s="125"/>
      <c r="F412" s="125"/>
      <c r="G412" s="125"/>
      <c r="H412" s="125" t="s">
        <v>2140</v>
      </c>
      <c r="I412" s="125"/>
      <c r="J412" s="125"/>
      <c r="K412" s="125"/>
      <c r="L412" s="125"/>
      <c r="M412" s="125"/>
      <c r="N412" s="125"/>
      <c r="O412" s="125"/>
      <c r="P412" s="125" t="s">
        <v>2141</v>
      </c>
      <c r="Q412" s="125"/>
      <c r="R412" s="125"/>
      <c r="S412" s="125"/>
      <c r="T412" s="125"/>
      <c r="U412" s="125"/>
      <c r="V412" s="109">
        <v>2</v>
      </c>
      <c r="W412" s="109"/>
      <c r="X412" s="109"/>
      <c r="Y412" s="109" t="s">
        <v>383</v>
      </c>
      <c r="Z412" s="109"/>
      <c r="AA412" s="125">
        <v>5300</v>
      </c>
      <c r="AB412" s="125"/>
      <c r="AC412" s="125"/>
      <c r="AD412" s="125"/>
      <c r="AE412" s="125">
        <f t="shared" ref="AE412" si="157">V412*AA412</f>
        <v>10600</v>
      </c>
      <c r="AF412" s="125"/>
      <c r="AG412" s="125"/>
      <c r="AH412" s="125"/>
      <c r="AI412" s="200" t="str">
        <f t="shared" ref="AI412" si="158">H412</f>
        <v>管道間加蓋</v>
      </c>
      <c r="AJ412" s="200"/>
      <c r="AK412" s="200"/>
      <c r="AL412" s="200"/>
      <c r="AM412" s="200"/>
      <c r="AN412" s="200"/>
      <c r="AO412" s="200"/>
      <c r="AP412" s="200"/>
      <c r="AQ412" s="170">
        <f t="shared" ref="AQ412" si="159">V412</f>
        <v>2</v>
      </c>
      <c r="AR412" s="170"/>
      <c r="AS412" s="170"/>
      <c r="AT412" s="170" t="str">
        <f t="shared" ref="AT412" si="160">Y412</f>
        <v>組</v>
      </c>
      <c r="AU412" s="170"/>
      <c r="AV412" s="200">
        <v>4500</v>
      </c>
      <c r="AW412" s="200"/>
      <c r="AX412" s="200"/>
      <c r="AY412" s="200"/>
      <c r="AZ412" s="200">
        <f t="shared" ref="AZ412" si="161">AQ412*AV412</f>
        <v>9000</v>
      </c>
      <c r="BA412" s="200"/>
      <c r="BB412" s="200"/>
      <c r="BC412" s="200"/>
      <c r="BD412" s="311"/>
      <c r="BE412" s="311"/>
      <c r="BF412" s="311"/>
      <c r="BG412" s="311"/>
      <c r="BH412" s="200"/>
      <c r="BI412" s="200"/>
      <c r="BJ412" s="200"/>
      <c r="BK412" s="200"/>
      <c r="BL412" s="200">
        <v>0</v>
      </c>
      <c r="BM412" s="200"/>
      <c r="BN412" s="200"/>
      <c r="BO412" s="200"/>
      <c r="BP412" s="4"/>
      <c r="BQ412" s="4"/>
      <c r="BR412" s="4"/>
      <c r="BS412" s="4"/>
      <c r="BT412" s="4"/>
      <c r="BU412" s="4"/>
      <c r="BV412" s="4"/>
    </row>
    <row r="413" spans="1:74" ht="20.100000000000001" customHeight="1">
      <c r="A413" s="109">
        <v>25</v>
      </c>
      <c r="B413" s="109"/>
      <c r="C413" s="125" t="s">
        <v>318</v>
      </c>
      <c r="D413" s="125"/>
      <c r="E413" s="125"/>
      <c r="F413" s="125"/>
      <c r="G413" s="125"/>
      <c r="H413" s="125" t="s">
        <v>459</v>
      </c>
      <c r="I413" s="125"/>
      <c r="J413" s="125"/>
      <c r="K413" s="125"/>
      <c r="L413" s="125"/>
      <c r="M413" s="125"/>
      <c r="N413" s="125"/>
      <c r="O413" s="125"/>
      <c r="P413" s="125" t="s">
        <v>460</v>
      </c>
      <c r="Q413" s="125" t="s">
        <v>23</v>
      </c>
      <c r="R413" s="125">
        <v>60</v>
      </c>
      <c r="S413" s="125"/>
      <c r="T413" s="125" t="s">
        <v>320</v>
      </c>
      <c r="U413" s="125"/>
      <c r="V413" s="109">
        <v>5</v>
      </c>
      <c r="W413" s="109"/>
      <c r="X413" s="109"/>
      <c r="Y413" s="109" t="s">
        <v>130</v>
      </c>
      <c r="Z413" s="109"/>
      <c r="AA413" s="125">
        <v>2000</v>
      </c>
      <c r="AB413" s="125"/>
      <c r="AC413" s="125"/>
      <c r="AD413" s="125"/>
      <c r="AE413" s="125">
        <f t="shared" si="127"/>
        <v>10000</v>
      </c>
      <c r="AF413" s="125"/>
      <c r="AG413" s="125"/>
      <c r="AH413" s="125"/>
      <c r="AI413" s="200" t="str">
        <f t="shared" si="128"/>
        <v>門窗上方C型鋼眉樑</v>
      </c>
      <c r="AJ413" s="200"/>
      <c r="AK413" s="200"/>
      <c r="AL413" s="200"/>
      <c r="AM413" s="200"/>
      <c r="AN413" s="200"/>
      <c r="AO413" s="200"/>
      <c r="AP413" s="200"/>
      <c r="AQ413" s="170">
        <f t="shared" si="129"/>
        <v>5</v>
      </c>
      <c r="AR413" s="170"/>
      <c r="AS413" s="170"/>
      <c r="AT413" s="170" t="str">
        <f t="shared" si="130"/>
        <v>m</v>
      </c>
      <c r="AU413" s="170"/>
      <c r="AV413" s="200">
        <v>1650</v>
      </c>
      <c r="AW413" s="200"/>
      <c r="AX413" s="200"/>
      <c r="AY413" s="200"/>
      <c r="AZ413" s="200">
        <f t="shared" si="131"/>
        <v>8250</v>
      </c>
      <c r="BA413" s="200"/>
      <c r="BB413" s="200"/>
      <c r="BC413" s="200"/>
      <c r="BD413" s="311"/>
      <c r="BE413" s="311"/>
      <c r="BF413" s="311"/>
      <c r="BG413" s="311"/>
      <c r="BH413" s="200"/>
      <c r="BI413" s="200"/>
      <c r="BJ413" s="200"/>
      <c r="BK413" s="200"/>
      <c r="BL413" s="200">
        <v>0</v>
      </c>
      <c r="BM413" s="200"/>
      <c r="BN413" s="200"/>
      <c r="BO413" s="200"/>
      <c r="BP413" s="4"/>
      <c r="BQ413" s="6"/>
    </row>
    <row r="414" spans="1:74" ht="20.100000000000001" customHeight="1">
      <c r="A414" s="109">
        <v>26</v>
      </c>
      <c r="B414" s="109"/>
      <c r="C414" s="125" t="s">
        <v>394</v>
      </c>
      <c r="D414" s="125"/>
      <c r="E414" s="125"/>
      <c r="F414" s="125"/>
      <c r="G414" s="125"/>
      <c r="H414" s="125" t="s">
        <v>2134</v>
      </c>
      <c r="I414" s="125"/>
      <c r="J414" s="125"/>
      <c r="K414" s="125"/>
      <c r="L414" s="125"/>
      <c r="M414" s="125"/>
      <c r="N414" s="125"/>
      <c r="O414" s="125"/>
      <c r="P414" s="125"/>
      <c r="Q414" s="125"/>
      <c r="R414" s="125"/>
      <c r="S414" s="125"/>
      <c r="T414" s="125"/>
      <c r="U414" s="125"/>
      <c r="V414" s="109">
        <v>1</v>
      </c>
      <c r="W414" s="109"/>
      <c r="X414" s="109"/>
      <c r="Y414" s="109" t="s">
        <v>404</v>
      </c>
      <c r="Z414" s="109"/>
      <c r="AA414" s="125">
        <v>26000</v>
      </c>
      <c r="AB414" s="125"/>
      <c r="AC414" s="125"/>
      <c r="AD414" s="125"/>
      <c r="AE414" s="125">
        <f t="shared" si="127"/>
        <v>26000</v>
      </c>
      <c r="AF414" s="125"/>
      <c r="AG414" s="125"/>
      <c r="AH414" s="125"/>
      <c r="AI414" s="200" t="str">
        <f t="shared" si="128"/>
        <v>鋼製烤漆衣桿層板組</v>
      </c>
      <c r="AJ414" s="200"/>
      <c r="AK414" s="200"/>
      <c r="AL414" s="200"/>
      <c r="AM414" s="200"/>
      <c r="AN414" s="200"/>
      <c r="AO414" s="200"/>
      <c r="AP414" s="200"/>
      <c r="AQ414" s="170">
        <f t="shared" si="129"/>
        <v>1</v>
      </c>
      <c r="AR414" s="170"/>
      <c r="AS414" s="170"/>
      <c r="AT414" s="170" t="str">
        <f t="shared" si="130"/>
        <v>套</v>
      </c>
      <c r="AU414" s="170"/>
      <c r="AV414" s="200">
        <v>22500</v>
      </c>
      <c r="AW414" s="200"/>
      <c r="AX414" s="200"/>
      <c r="AY414" s="200"/>
      <c r="AZ414" s="200">
        <f t="shared" si="131"/>
        <v>22500</v>
      </c>
      <c r="BA414" s="200"/>
      <c r="BB414" s="200"/>
      <c r="BC414" s="200"/>
      <c r="BD414" s="311"/>
      <c r="BE414" s="311"/>
      <c r="BF414" s="311"/>
      <c r="BG414" s="311"/>
      <c r="BH414" s="200"/>
      <c r="BI414" s="200"/>
      <c r="BJ414" s="200"/>
      <c r="BK414" s="200"/>
      <c r="BL414" s="200">
        <v>0</v>
      </c>
      <c r="BM414" s="200"/>
      <c r="BN414" s="200"/>
      <c r="BO414" s="200"/>
      <c r="BP414" s="4"/>
      <c r="BQ414" s="4"/>
      <c r="BR414" s="4"/>
      <c r="BS414" s="4"/>
      <c r="BT414" s="4"/>
      <c r="BU414" s="4"/>
      <c r="BV414" s="4"/>
    </row>
    <row r="415" spans="1:74" ht="20.100000000000001" customHeight="1">
      <c r="A415" s="109">
        <v>27</v>
      </c>
      <c r="B415" s="109"/>
      <c r="C415" s="125" t="s">
        <v>1771</v>
      </c>
      <c r="D415" s="125"/>
      <c r="E415" s="125"/>
      <c r="F415" s="125"/>
      <c r="G415" s="125"/>
      <c r="H415" s="125" t="s">
        <v>2134</v>
      </c>
      <c r="I415" s="125"/>
      <c r="J415" s="125"/>
      <c r="K415" s="125"/>
      <c r="L415" s="125"/>
      <c r="M415" s="125"/>
      <c r="N415" s="125"/>
      <c r="O415" s="125"/>
      <c r="P415" s="125"/>
      <c r="Q415" s="125"/>
      <c r="R415" s="125"/>
      <c r="S415" s="125"/>
      <c r="T415" s="125"/>
      <c r="U415" s="125"/>
      <c r="V415" s="109">
        <v>1</v>
      </c>
      <c r="W415" s="109"/>
      <c r="X415" s="109"/>
      <c r="Y415" s="109" t="s">
        <v>404</v>
      </c>
      <c r="Z415" s="109"/>
      <c r="AA415" s="125">
        <v>22000</v>
      </c>
      <c r="AB415" s="125"/>
      <c r="AC415" s="125"/>
      <c r="AD415" s="125"/>
      <c r="AE415" s="125">
        <f t="shared" ref="AE415" si="162">V415*AA415</f>
        <v>22000</v>
      </c>
      <c r="AF415" s="125"/>
      <c r="AG415" s="125"/>
      <c r="AH415" s="125"/>
      <c r="AI415" s="200" t="str">
        <f t="shared" ref="AI415" si="163">H415</f>
        <v>鋼製烤漆衣桿層板組</v>
      </c>
      <c r="AJ415" s="200"/>
      <c r="AK415" s="200"/>
      <c r="AL415" s="200"/>
      <c r="AM415" s="200"/>
      <c r="AN415" s="200"/>
      <c r="AO415" s="200"/>
      <c r="AP415" s="200"/>
      <c r="AQ415" s="170">
        <f t="shared" ref="AQ415" si="164">V415</f>
        <v>1</v>
      </c>
      <c r="AR415" s="170"/>
      <c r="AS415" s="170"/>
      <c r="AT415" s="170" t="str">
        <f t="shared" ref="AT415" si="165">Y415</f>
        <v>套</v>
      </c>
      <c r="AU415" s="170"/>
      <c r="AV415" s="200">
        <v>19000</v>
      </c>
      <c r="AW415" s="200"/>
      <c r="AX415" s="200"/>
      <c r="AY415" s="200"/>
      <c r="AZ415" s="200">
        <f t="shared" ref="AZ415" si="166">AQ415*AV415</f>
        <v>19000</v>
      </c>
      <c r="BA415" s="200"/>
      <c r="BB415" s="200"/>
      <c r="BC415" s="200"/>
      <c r="BD415" s="311"/>
      <c r="BE415" s="311"/>
      <c r="BF415" s="311"/>
      <c r="BG415" s="311"/>
      <c r="BH415" s="200"/>
      <c r="BI415" s="200"/>
      <c r="BJ415" s="200"/>
      <c r="BK415" s="200"/>
      <c r="BL415" s="200">
        <v>0</v>
      </c>
      <c r="BM415" s="200"/>
      <c r="BN415" s="200"/>
      <c r="BO415" s="200"/>
      <c r="BP415" s="4"/>
      <c r="BQ415" s="4"/>
      <c r="BR415" s="4"/>
      <c r="BS415" s="4"/>
      <c r="BT415" s="4"/>
      <c r="BU415" s="4"/>
      <c r="BV415" s="4"/>
    </row>
    <row r="416" spans="1:74" ht="20.100000000000001" customHeight="1">
      <c r="A416" s="109">
        <v>28</v>
      </c>
      <c r="B416" s="109"/>
      <c r="C416" s="125" t="s">
        <v>1772</v>
      </c>
      <c r="D416" s="125"/>
      <c r="E416" s="125"/>
      <c r="F416" s="125"/>
      <c r="G416" s="125"/>
      <c r="H416" s="125" t="s">
        <v>2134</v>
      </c>
      <c r="I416" s="125"/>
      <c r="J416" s="125"/>
      <c r="K416" s="125"/>
      <c r="L416" s="125"/>
      <c r="M416" s="125"/>
      <c r="N416" s="125"/>
      <c r="O416" s="125"/>
      <c r="P416" s="125"/>
      <c r="Q416" s="125"/>
      <c r="R416" s="125"/>
      <c r="S416" s="125"/>
      <c r="T416" s="125"/>
      <c r="U416" s="125"/>
      <c r="V416" s="109">
        <v>1</v>
      </c>
      <c r="W416" s="109"/>
      <c r="X416" s="109"/>
      <c r="Y416" s="109" t="s">
        <v>404</v>
      </c>
      <c r="Z416" s="109"/>
      <c r="AA416" s="125">
        <v>22000</v>
      </c>
      <c r="AB416" s="125"/>
      <c r="AC416" s="125"/>
      <c r="AD416" s="125"/>
      <c r="AE416" s="125">
        <f t="shared" ref="AE416" si="167">V416*AA416</f>
        <v>22000</v>
      </c>
      <c r="AF416" s="125"/>
      <c r="AG416" s="125"/>
      <c r="AH416" s="125"/>
      <c r="AI416" s="200" t="str">
        <f t="shared" ref="AI416" si="168">H416</f>
        <v>鋼製烤漆衣桿層板組</v>
      </c>
      <c r="AJ416" s="200"/>
      <c r="AK416" s="200"/>
      <c r="AL416" s="200"/>
      <c r="AM416" s="200"/>
      <c r="AN416" s="200"/>
      <c r="AO416" s="200"/>
      <c r="AP416" s="200"/>
      <c r="AQ416" s="170">
        <f t="shared" ref="AQ416" si="169">V416</f>
        <v>1</v>
      </c>
      <c r="AR416" s="170"/>
      <c r="AS416" s="170"/>
      <c r="AT416" s="170" t="str">
        <f t="shared" ref="AT416" si="170">Y416</f>
        <v>套</v>
      </c>
      <c r="AU416" s="170"/>
      <c r="AV416" s="200">
        <v>19000</v>
      </c>
      <c r="AW416" s="200"/>
      <c r="AX416" s="200"/>
      <c r="AY416" s="200"/>
      <c r="AZ416" s="200">
        <f t="shared" ref="AZ416" si="171">AQ416*AV416</f>
        <v>19000</v>
      </c>
      <c r="BA416" s="200"/>
      <c r="BB416" s="200"/>
      <c r="BC416" s="200"/>
      <c r="BD416" s="311"/>
      <c r="BE416" s="311"/>
      <c r="BF416" s="311"/>
      <c r="BG416" s="311"/>
      <c r="BH416" s="200"/>
      <c r="BI416" s="200"/>
      <c r="BJ416" s="200"/>
      <c r="BK416" s="200"/>
      <c r="BL416" s="200">
        <v>0</v>
      </c>
      <c r="BM416" s="200"/>
      <c r="BN416" s="200"/>
      <c r="BO416" s="200"/>
      <c r="BP416" s="4"/>
      <c r="BQ416" s="4"/>
      <c r="BR416" s="4"/>
      <c r="BS416" s="4"/>
      <c r="BT416" s="4"/>
      <c r="BU416" s="4"/>
      <c r="BV416" s="4"/>
    </row>
    <row r="417" spans="1:69" ht="20.100000000000001" customHeight="1">
      <c r="A417" s="109">
        <v>29</v>
      </c>
      <c r="B417" s="109"/>
      <c r="C417" s="125"/>
      <c r="D417" s="125"/>
      <c r="E417" s="125"/>
      <c r="F417" s="125"/>
      <c r="G417" s="125"/>
      <c r="H417" s="125"/>
      <c r="I417" s="125"/>
      <c r="J417" s="125"/>
      <c r="K417" s="125"/>
      <c r="L417" s="125"/>
      <c r="M417" s="125"/>
      <c r="N417" s="125"/>
      <c r="O417" s="125"/>
      <c r="P417" s="125"/>
      <c r="Q417" s="125" t="s">
        <v>23</v>
      </c>
      <c r="R417" s="125">
        <v>60</v>
      </c>
      <c r="S417" s="125"/>
      <c r="T417" s="125" t="s">
        <v>320</v>
      </c>
      <c r="U417" s="125"/>
      <c r="V417" s="109">
        <v>0</v>
      </c>
      <c r="W417" s="109"/>
      <c r="X417" s="109"/>
      <c r="Y417" s="109" t="s">
        <v>315</v>
      </c>
      <c r="Z417" s="109"/>
      <c r="AA417" s="125">
        <v>0</v>
      </c>
      <c r="AB417" s="125"/>
      <c r="AC417" s="125"/>
      <c r="AD417" s="125"/>
      <c r="AE417" s="125">
        <f t="shared" si="127"/>
        <v>0</v>
      </c>
      <c r="AF417" s="125"/>
      <c r="AG417" s="125"/>
      <c r="AH417" s="125"/>
      <c r="AI417" s="200">
        <f t="shared" si="128"/>
        <v>0</v>
      </c>
      <c r="AJ417" s="200"/>
      <c r="AK417" s="200"/>
      <c r="AL417" s="200"/>
      <c r="AM417" s="200"/>
      <c r="AN417" s="200"/>
      <c r="AO417" s="200"/>
      <c r="AP417" s="200"/>
      <c r="AQ417" s="170">
        <f t="shared" si="129"/>
        <v>0</v>
      </c>
      <c r="AR417" s="170"/>
      <c r="AS417" s="170"/>
      <c r="AT417" s="170" t="str">
        <f t="shared" si="130"/>
        <v>式</v>
      </c>
      <c r="AU417" s="170"/>
      <c r="AV417" s="200">
        <v>0</v>
      </c>
      <c r="AW417" s="200"/>
      <c r="AX417" s="200"/>
      <c r="AY417" s="200"/>
      <c r="AZ417" s="200">
        <f t="shared" si="131"/>
        <v>0</v>
      </c>
      <c r="BA417" s="200"/>
      <c r="BB417" s="200"/>
      <c r="BC417" s="200"/>
      <c r="BD417" s="311"/>
      <c r="BE417" s="311"/>
      <c r="BF417" s="311"/>
      <c r="BG417" s="311"/>
      <c r="BH417" s="200"/>
      <c r="BI417" s="200"/>
      <c r="BJ417" s="200"/>
      <c r="BK417" s="200"/>
      <c r="BL417" s="200">
        <v>0</v>
      </c>
      <c r="BM417" s="200"/>
      <c r="BN417" s="200"/>
      <c r="BO417" s="200"/>
      <c r="BP417" s="4"/>
      <c r="BQ417" s="6"/>
    </row>
    <row r="418" spans="1:69" s="5" customFormat="1" ht="20.100000000000001" customHeight="1">
      <c r="A418" s="117" t="s">
        <v>318</v>
      </c>
      <c r="B418" s="117"/>
      <c r="C418" s="117"/>
      <c r="D418" s="117"/>
      <c r="E418" s="328" t="str">
        <f>C388</f>
        <v>鐵鋁門窗暨五金鐵件工程</v>
      </c>
      <c r="F418" s="329"/>
      <c r="G418" s="329"/>
      <c r="H418" s="329"/>
      <c r="I418" s="329"/>
      <c r="J418" s="329"/>
      <c r="K418" s="329"/>
      <c r="L418" s="329"/>
      <c r="M418" s="329"/>
      <c r="N418" s="329"/>
      <c r="O418" s="329"/>
      <c r="P418" s="329"/>
      <c r="Q418" s="329"/>
      <c r="R418" s="329"/>
      <c r="S418" s="329"/>
      <c r="T418" s="329"/>
      <c r="U418" s="329"/>
      <c r="V418" s="330" t="s">
        <v>322</v>
      </c>
      <c r="W418" s="330"/>
      <c r="X418" s="330"/>
      <c r="Y418" s="330"/>
      <c r="Z418" s="331"/>
      <c r="AA418" s="318">
        <f>SUM(AE389:AH417)</f>
        <v>975500</v>
      </c>
      <c r="AB418" s="318"/>
      <c r="AC418" s="318"/>
      <c r="AD418" s="318"/>
      <c r="AE418" s="318"/>
      <c r="AF418" s="318"/>
      <c r="AG418" s="318"/>
      <c r="AH418" s="318"/>
      <c r="AI418" s="319" t="str">
        <f>C388</f>
        <v>鐵鋁門窗暨五金鐵件工程</v>
      </c>
      <c r="AJ418" s="320"/>
      <c r="AK418" s="320"/>
      <c r="AL418" s="320"/>
      <c r="AM418" s="320"/>
      <c r="AN418" s="320"/>
      <c r="AO418" s="320"/>
      <c r="AP418" s="320"/>
      <c r="AQ418" s="321" t="s">
        <v>323</v>
      </c>
      <c r="AR418" s="321"/>
      <c r="AS418" s="321"/>
      <c r="AT418" s="321"/>
      <c r="AU418" s="322"/>
      <c r="AV418" s="317">
        <f>SUM(AZ389:BC417)</f>
        <v>803335</v>
      </c>
      <c r="AW418" s="317"/>
      <c r="AX418" s="317"/>
      <c r="AY418" s="317"/>
      <c r="AZ418" s="317"/>
      <c r="BA418" s="317"/>
      <c r="BB418" s="317"/>
      <c r="BC418" s="317"/>
      <c r="BD418" s="323" t="s">
        <v>324</v>
      </c>
      <c r="BE418" s="323"/>
      <c r="BF418" s="323"/>
      <c r="BG418" s="323"/>
      <c r="BH418" s="323"/>
      <c r="BI418" s="323"/>
      <c r="BJ418" s="317">
        <f>SUM(BL389:BO417)</f>
        <v>118000</v>
      </c>
      <c r="BK418" s="317"/>
      <c r="BL418" s="317"/>
      <c r="BM418" s="317"/>
      <c r="BN418" s="317"/>
      <c r="BO418" s="317"/>
    </row>
    <row r="419" spans="1:69" ht="20.100000000000001" customHeight="1">
      <c r="A419" s="109" t="s">
        <v>325</v>
      </c>
      <c r="B419" s="109"/>
      <c r="C419" s="109">
        <v>1</v>
      </c>
      <c r="D419" s="109"/>
      <c r="E419" s="388" t="s">
        <v>1561</v>
      </c>
      <c r="F419" s="388"/>
      <c r="G419" s="388"/>
      <c r="H419" s="388"/>
      <c r="I419" s="388"/>
      <c r="J419" s="388"/>
      <c r="K419" s="388"/>
      <c r="L419" s="388"/>
      <c r="M419" s="388"/>
      <c r="N419" s="388"/>
      <c r="O419" s="388"/>
      <c r="P419" s="388"/>
      <c r="Q419" s="388"/>
      <c r="R419" s="388"/>
      <c r="S419" s="388"/>
      <c r="T419" s="388"/>
      <c r="U419" s="388"/>
      <c r="V419" s="388"/>
      <c r="W419" s="388"/>
      <c r="X419" s="388"/>
      <c r="Y419" s="388"/>
      <c r="Z419" s="388"/>
      <c r="AA419" s="388"/>
      <c r="AB419" s="388"/>
      <c r="AC419" s="388"/>
      <c r="AD419" s="388"/>
      <c r="AE419" s="388"/>
      <c r="AF419" s="388"/>
      <c r="AG419" s="388"/>
      <c r="AH419" s="388"/>
      <c r="AI419" s="336"/>
      <c r="AJ419" s="336"/>
      <c r="AK419" s="336"/>
      <c r="AL419" s="336"/>
      <c r="AM419" s="336"/>
      <c r="AN419" s="336"/>
      <c r="AO419" s="336"/>
      <c r="AP419" s="336"/>
      <c r="AQ419" s="336"/>
      <c r="AR419" s="336"/>
      <c r="AS419" s="336"/>
      <c r="AT419" s="336"/>
      <c r="AU419" s="336"/>
      <c r="AV419" s="336"/>
      <c r="AW419" s="336"/>
      <c r="AX419" s="336"/>
      <c r="AY419" s="336"/>
      <c r="AZ419" s="336"/>
      <c r="BA419" s="336"/>
      <c r="BB419" s="336"/>
      <c r="BC419" s="336"/>
      <c r="BD419" s="387" t="s">
        <v>326</v>
      </c>
      <c r="BE419" s="387"/>
      <c r="BF419" s="387"/>
      <c r="BG419" s="387"/>
      <c r="BH419" s="387"/>
      <c r="BI419" s="387"/>
      <c r="BJ419" s="326">
        <f>AV418-BJ418</f>
        <v>685335</v>
      </c>
      <c r="BK419" s="326"/>
      <c r="BL419" s="326"/>
      <c r="BM419" s="326"/>
      <c r="BN419" s="326"/>
      <c r="BO419" s="326"/>
      <c r="BP419" s="4"/>
      <c r="BQ419" s="6"/>
    </row>
    <row r="420" spans="1:69" ht="20.100000000000001" customHeight="1">
      <c r="A420" s="109"/>
      <c r="B420" s="109"/>
      <c r="C420" s="109">
        <v>2</v>
      </c>
      <c r="D420" s="109"/>
      <c r="E420" s="337" t="s">
        <v>1574</v>
      </c>
      <c r="F420" s="337"/>
      <c r="G420" s="337"/>
      <c r="H420" s="337"/>
      <c r="I420" s="337"/>
      <c r="J420" s="337"/>
      <c r="K420" s="337"/>
      <c r="L420" s="337"/>
      <c r="M420" s="337"/>
      <c r="N420" s="337"/>
      <c r="O420" s="337"/>
      <c r="P420" s="337"/>
      <c r="Q420" s="337"/>
      <c r="R420" s="337"/>
      <c r="S420" s="337"/>
      <c r="T420" s="337"/>
      <c r="U420" s="337"/>
      <c r="V420" s="337"/>
      <c r="W420" s="337"/>
      <c r="X420" s="337"/>
      <c r="Y420" s="337"/>
      <c r="Z420" s="337"/>
      <c r="AA420" s="337"/>
      <c r="AB420" s="337"/>
      <c r="AC420" s="337"/>
      <c r="AD420" s="337"/>
      <c r="AE420" s="337"/>
      <c r="AF420" s="337"/>
      <c r="AG420" s="337"/>
      <c r="AH420" s="337"/>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200"/>
      <c r="BH420" s="200"/>
      <c r="BI420" s="200"/>
      <c r="BJ420" s="200"/>
      <c r="BK420" s="200"/>
      <c r="BL420" s="200"/>
      <c r="BM420" s="200"/>
      <c r="BN420" s="200"/>
      <c r="BO420" s="200"/>
      <c r="BP420" s="4"/>
      <c r="BQ420" s="6"/>
    </row>
    <row r="421" spans="1:69" ht="20.100000000000001" customHeight="1">
      <c r="A421" s="109"/>
      <c r="B421" s="109"/>
      <c r="C421" s="109">
        <v>3</v>
      </c>
      <c r="D421" s="109"/>
      <c r="E421" s="337" t="s">
        <v>1575</v>
      </c>
      <c r="F421" s="337"/>
      <c r="G421" s="337"/>
      <c r="H421" s="337"/>
      <c r="I421" s="337"/>
      <c r="J421" s="337"/>
      <c r="K421" s="337"/>
      <c r="L421" s="337"/>
      <c r="M421" s="337"/>
      <c r="N421" s="337"/>
      <c r="O421" s="337"/>
      <c r="P421" s="337"/>
      <c r="Q421" s="337"/>
      <c r="R421" s="337"/>
      <c r="S421" s="337"/>
      <c r="T421" s="337"/>
      <c r="U421" s="337"/>
      <c r="V421" s="337"/>
      <c r="W421" s="337"/>
      <c r="X421" s="337"/>
      <c r="Y421" s="337"/>
      <c r="Z421" s="337"/>
      <c r="AA421" s="337"/>
      <c r="AB421" s="337"/>
      <c r="AC421" s="337"/>
      <c r="AD421" s="337"/>
      <c r="AE421" s="337"/>
      <c r="AF421" s="337"/>
      <c r="AG421" s="337"/>
      <c r="AH421" s="337"/>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4"/>
      <c r="BQ421" s="6"/>
    </row>
    <row r="422" spans="1:69" ht="20.100000000000001"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00"/>
      <c r="BP422" s="4"/>
      <c r="BQ422" s="6"/>
    </row>
    <row r="423" spans="1:69" ht="20.100000000000001" customHeight="1">
      <c r="A423" s="222" t="s">
        <v>462</v>
      </c>
      <c r="B423" s="222"/>
      <c r="C423" s="127" t="s">
        <v>463</v>
      </c>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9"/>
      <c r="AI423" s="335" t="str">
        <f>C423</f>
        <v>玻璃工程</v>
      </c>
      <c r="AJ423" s="335"/>
      <c r="AK423" s="335"/>
      <c r="AL423" s="335"/>
      <c r="AM423" s="335"/>
      <c r="AN423" s="335"/>
      <c r="AO423" s="335"/>
      <c r="AP423" s="335"/>
      <c r="AQ423" s="335"/>
      <c r="AR423" s="335"/>
      <c r="AS423" s="335"/>
      <c r="AT423" s="335"/>
      <c r="AU423" s="335"/>
      <c r="AV423" s="200" t="s">
        <v>348</v>
      </c>
      <c r="AW423" s="200"/>
      <c r="AX423" s="200"/>
      <c r="AY423" s="200"/>
      <c r="AZ423" s="200"/>
      <c r="BA423" s="200"/>
      <c r="BB423" s="200"/>
      <c r="BC423" s="200"/>
      <c r="BD423" s="325" t="s">
        <v>313</v>
      </c>
      <c r="BE423" s="325"/>
      <c r="BF423" s="325"/>
      <c r="BG423" s="325"/>
      <c r="BH423" s="325"/>
      <c r="BI423" s="325"/>
      <c r="BJ423" s="325"/>
      <c r="BK423" s="325"/>
      <c r="BL423" s="325"/>
      <c r="BM423" s="325"/>
      <c r="BN423" s="325"/>
      <c r="BO423" s="325"/>
      <c r="BP423" s="4"/>
      <c r="BQ423" s="6"/>
    </row>
    <row r="424" spans="1:69" ht="20.100000000000001" customHeight="1">
      <c r="A424" s="109">
        <v>1</v>
      </c>
      <c r="B424" s="109"/>
      <c r="C424" s="125" t="str">
        <f>廚具衛生設備燈具!A26</f>
        <v>廚房</v>
      </c>
      <c r="D424" s="125"/>
      <c r="E424" s="125"/>
      <c r="F424" s="125"/>
      <c r="G424" s="125"/>
      <c r="H424" s="123" t="str">
        <f>廚具衛生設備燈具!F26</f>
        <v>牆面5㎜烤漆玻璃</v>
      </c>
      <c r="I424" s="124"/>
      <c r="J424" s="124"/>
      <c r="K424" s="124"/>
      <c r="L424" s="124"/>
      <c r="M424" s="124"/>
      <c r="N424" s="124"/>
      <c r="O424" s="131"/>
      <c r="P424" s="125" t="str">
        <f>廚具衛生設備燈具!W26</f>
        <v>L20</v>
      </c>
      <c r="Q424" s="125" t="s">
        <v>23</v>
      </c>
      <c r="R424" s="125">
        <v>60</v>
      </c>
      <c r="S424" s="125"/>
      <c r="T424" s="125" t="s">
        <v>320</v>
      </c>
      <c r="U424" s="125"/>
      <c r="V424" s="109">
        <v>62</v>
      </c>
      <c r="W424" s="109"/>
      <c r="X424" s="109"/>
      <c r="Y424" s="109" t="s">
        <v>369</v>
      </c>
      <c r="Z424" s="109"/>
      <c r="AA424" s="125">
        <f>廚具衛生設備燈具!AQ26</f>
        <v>340</v>
      </c>
      <c r="AB424" s="125"/>
      <c r="AC424" s="125"/>
      <c r="AD424" s="125"/>
      <c r="AE424" s="125">
        <f t="shared" ref="AE424:AE449" si="172">V424*AA424</f>
        <v>21080</v>
      </c>
      <c r="AF424" s="125"/>
      <c r="AG424" s="125"/>
      <c r="AH424" s="125"/>
      <c r="AI424" s="200" t="str">
        <f t="shared" ref="AI424:AI449" si="173">H424</f>
        <v>牆面5㎜烤漆玻璃</v>
      </c>
      <c r="AJ424" s="200"/>
      <c r="AK424" s="200"/>
      <c r="AL424" s="200"/>
      <c r="AM424" s="200"/>
      <c r="AN424" s="200"/>
      <c r="AO424" s="200"/>
      <c r="AP424" s="200"/>
      <c r="AQ424" s="170">
        <f t="shared" ref="AQ424:AQ449" si="174">V424</f>
        <v>62</v>
      </c>
      <c r="AR424" s="170"/>
      <c r="AS424" s="170"/>
      <c r="AT424" s="170" t="str">
        <f t="shared" ref="AT424:AT449" si="175">Y424</f>
        <v>才</v>
      </c>
      <c r="AU424" s="170"/>
      <c r="AV424" s="200">
        <f>廚具衛生設備燈具!AY26</f>
        <v>280</v>
      </c>
      <c r="AW424" s="200"/>
      <c r="AX424" s="200"/>
      <c r="AY424" s="200"/>
      <c r="AZ424" s="200">
        <f t="shared" ref="AZ424:AZ449" si="176">AQ424*AV424</f>
        <v>17360</v>
      </c>
      <c r="BA424" s="200"/>
      <c r="BB424" s="200"/>
      <c r="BC424" s="200"/>
      <c r="BD424" s="311"/>
      <c r="BE424" s="311"/>
      <c r="BF424" s="311"/>
      <c r="BG424" s="311"/>
      <c r="BH424" s="200"/>
      <c r="BI424" s="200"/>
      <c r="BJ424" s="200"/>
      <c r="BK424" s="200"/>
      <c r="BL424" s="200">
        <v>0</v>
      </c>
      <c r="BM424" s="200"/>
      <c r="BN424" s="200"/>
      <c r="BO424" s="200"/>
      <c r="BP424" s="4"/>
      <c r="BQ424" s="6"/>
    </row>
    <row r="425" spans="1:69" ht="20.100000000000001" customHeight="1">
      <c r="A425" s="109">
        <v>2</v>
      </c>
      <c r="B425" s="109"/>
      <c r="C425" s="125" t="str">
        <f>廚具衛生設備燈具!A49</f>
        <v>大盥洗室</v>
      </c>
      <c r="D425" s="125"/>
      <c r="E425" s="125"/>
      <c r="F425" s="125"/>
      <c r="G425" s="125"/>
      <c r="H425" s="125" t="str">
        <f>廚具衛生設備燈具!F49</f>
        <v>牆面嵌入5㎜無框明鏡</v>
      </c>
      <c r="I425" s="125"/>
      <c r="J425" s="125"/>
      <c r="K425" s="125"/>
      <c r="L425" s="125"/>
      <c r="M425" s="125"/>
      <c r="N425" s="125"/>
      <c r="O425" s="125"/>
      <c r="P425" s="125" t="str">
        <f>廚具衛生設備燈具!W49</f>
        <v>無銅耐蝕鏡</v>
      </c>
      <c r="Q425" s="125"/>
      <c r="R425" s="125"/>
      <c r="S425" s="125"/>
      <c r="T425" s="125"/>
      <c r="U425" s="125"/>
      <c r="V425" s="109">
        <v>6</v>
      </c>
      <c r="W425" s="109"/>
      <c r="X425" s="109"/>
      <c r="Y425" s="109" t="s">
        <v>369</v>
      </c>
      <c r="Z425" s="109"/>
      <c r="AA425" s="125">
        <f>廚具衛生設備燈具!AQ49</f>
        <v>260</v>
      </c>
      <c r="AB425" s="125"/>
      <c r="AC425" s="125"/>
      <c r="AD425" s="125"/>
      <c r="AE425" s="125">
        <f t="shared" si="172"/>
        <v>1560</v>
      </c>
      <c r="AF425" s="125"/>
      <c r="AG425" s="125"/>
      <c r="AH425" s="125"/>
      <c r="AI425" s="200" t="str">
        <f t="shared" si="173"/>
        <v>牆面嵌入5㎜無框明鏡</v>
      </c>
      <c r="AJ425" s="200"/>
      <c r="AK425" s="200"/>
      <c r="AL425" s="200"/>
      <c r="AM425" s="200"/>
      <c r="AN425" s="200"/>
      <c r="AO425" s="200"/>
      <c r="AP425" s="200"/>
      <c r="AQ425" s="170">
        <f t="shared" si="174"/>
        <v>6</v>
      </c>
      <c r="AR425" s="170"/>
      <c r="AS425" s="170"/>
      <c r="AT425" s="170" t="str">
        <f t="shared" si="175"/>
        <v>才</v>
      </c>
      <c r="AU425" s="170"/>
      <c r="AV425" s="200">
        <f>廚具衛生設備燈具!AY49</f>
        <v>219</v>
      </c>
      <c r="AW425" s="200"/>
      <c r="AX425" s="200"/>
      <c r="AY425" s="200"/>
      <c r="AZ425" s="200">
        <f t="shared" si="176"/>
        <v>1314</v>
      </c>
      <c r="BA425" s="200"/>
      <c r="BB425" s="200"/>
      <c r="BC425" s="200"/>
      <c r="BD425" s="311"/>
      <c r="BE425" s="311"/>
      <c r="BF425" s="311"/>
      <c r="BG425" s="311"/>
      <c r="BH425" s="200"/>
      <c r="BI425" s="200"/>
      <c r="BJ425" s="200"/>
      <c r="BK425" s="200"/>
      <c r="BL425" s="200">
        <v>0</v>
      </c>
      <c r="BM425" s="200"/>
      <c r="BN425" s="200"/>
      <c r="BO425" s="200"/>
      <c r="BP425" s="4"/>
      <c r="BQ425" s="6"/>
    </row>
    <row r="426" spans="1:69" ht="20.100000000000001" customHeight="1">
      <c r="A426" s="109">
        <v>3</v>
      </c>
      <c r="B426" s="109"/>
      <c r="C426" s="125" t="str">
        <f>廚具衛生設備燈具!A46</f>
        <v>大盥洗室</v>
      </c>
      <c r="D426" s="125"/>
      <c r="E426" s="125"/>
      <c r="F426" s="125"/>
      <c r="G426" s="125"/>
      <c r="H426" s="125" t="str">
        <f>廚具衛生設備燈具!F46</f>
        <v>無框淋浴間8㎜茶玻</v>
      </c>
      <c r="I426" s="125"/>
      <c r="J426" s="125"/>
      <c r="K426" s="125"/>
      <c r="L426" s="125"/>
      <c r="M426" s="125"/>
      <c r="N426" s="125"/>
      <c r="O426" s="125"/>
      <c r="P426" s="125" t="str">
        <f>廚具衛生設備燈具!W46</f>
        <v>無</v>
      </c>
      <c r="Q426" s="125"/>
      <c r="R426" s="125"/>
      <c r="S426" s="125"/>
      <c r="T426" s="125"/>
      <c r="U426" s="125"/>
      <c r="V426" s="109">
        <v>33</v>
      </c>
      <c r="W426" s="109"/>
      <c r="X426" s="109"/>
      <c r="Y426" s="109" t="s">
        <v>369</v>
      </c>
      <c r="Z426" s="109"/>
      <c r="AA426" s="125">
        <f>廚具衛生設備燈具!AQ46</f>
        <v>264</v>
      </c>
      <c r="AB426" s="125"/>
      <c r="AC426" s="125"/>
      <c r="AD426" s="125"/>
      <c r="AE426" s="125">
        <f t="shared" si="172"/>
        <v>8712</v>
      </c>
      <c r="AF426" s="125"/>
      <c r="AG426" s="125"/>
      <c r="AH426" s="125"/>
      <c r="AI426" s="200" t="str">
        <f t="shared" si="173"/>
        <v>無框淋浴間8㎜茶玻</v>
      </c>
      <c r="AJ426" s="200"/>
      <c r="AK426" s="200"/>
      <c r="AL426" s="200"/>
      <c r="AM426" s="200"/>
      <c r="AN426" s="200"/>
      <c r="AO426" s="200"/>
      <c r="AP426" s="200"/>
      <c r="AQ426" s="170">
        <f t="shared" si="174"/>
        <v>33</v>
      </c>
      <c r="AR426" s="170"/>
      <c r="AS426" s="170"/>
      <c r="AT426" s="170" t="str">
        <f t="shared" si="175"/>
        <v>才</v>
      </c>
      <c r="AU426" s="170"/>
      <c r="AV426" s="200">
        <f>廚具衛生設備燈具!AY46</f>
        <v>225</v>
      </c>
      <c r="AW426" s="200"/>
      <c r="AX426" s="200"/>
      <c r="AY426" s="200"/>
      <c r="AZ426" s="200">
        <f t="shared" si="176"/>
        <v>7425</v>
      </c>
      <c r="BA426" s="200"/>
      <c r="BB426" s="200"/>
      <c r="BC426" s="200"/>
      <c r="BD426" s="311"/>
      <c r="BE426" s="311"/>
      <c r="BF426" s="311"/>
      <c r="BG426" s="311"/>
      <c r="BH426" s="200"/>
      <c r="BI426" s="200"/>
      <c r="BJ426" s="200"/>
      <c r="BK426" s="200"/>
      <c r="BL426" s="200">
        <v>0</v>
      </c>
      <c r="BM426" s="200"/>
      <c r="BN426" s="200"/>
      <c r="BO426" s="200"/>
      <c r="BP426" s="4"/>
      <c r="BQ426" s="6"/>
    </row>
    <row r="427" spans="1:69" ht="20.100000000000001" customHeight="1">
      <c r="A427" s="109">
        <v>4</v>
      </c>
      <c r="B427" s="109"/>
      <c r="C427" s="125" t="str">
        <f>廚具衛生設備燈具!A47</f>
        <v>大盥洗室</v>
      </c>
      <c r="D427" s="125"/>
      <c r="E427" s="125"/>
      <c r="F427" s="125"/>
      <c r="G427" s="125"/>
      <c r="H427" s="125" t="str">
        <f>廚具衛生設備燈具!F47</f>
        <v>淋浴間夾具鉸鍊拉桿</v>
      </c>
      <c r="I427" s="125"/>
      <c r="J427" s="125"/>
      <c r="K427" s="125"/>
      <c r="L427" s="125"/>
      <c r="M427" s="125"/>
      <c r="N427" s="125"/>
      <c r="O427" s="125"/>
      <c r="P427" s="125" t="str">
        <f>廚具衛生設備燈具!W47</f>
        <v>純銅/不銹鋼</v>
      </c>
      <c r="Q427" s="125"/>
      <c r="R427" s="125"/>
      <c r="S427" s="125"/>
      <c r="T427" s="125"/>
      <c r="U427" s="125"/>
      <c r="V427" s="109">
        <v>1</v>
      </c>
      <c r="W427" s="109"/>
      <c r="X427" s="109"/>
      <c r="Y427" s="109" t="s">
        <v>404</v>
      </c>
      <c r="Z427" s="109"/>
      <c r="AA427" s="125">
        <f>廚具衛生設備燈具!AQ47</f>
        <v>13000</v>
      </c>
      <c r="AB427" s="125"/>
      <c r="AC427" s="125"/>
      <c r="AD427" s="125"/>
      <c r="AE427" s="125">
        <f t="shared" si="172"/>
        <v>13000</v>
      </c>
      <c r="AF427" s="125"/>
      <c r="AG427" s="125"/>
      <c r="AH427" s="125"/>
      <c r="AI427" s="200" t="str">
        <f t="shared" si="173"/>
        <v>淋浴間夾具鉸鍊拉桿</v>
      </c>
      <c r="AJ427" s="200"/>
      <c r="AK427" s="200"/>
      <c r="AL427" s="200"/>
      <c r="AM427" s="200"/>
      <c r="AN427" s="200"/>
      <c r="AO427" s="200"/>
      <c r="AP427" s="200"/>
      <c r="AQ427" s="170">
        <f t="shared" si="174"/>
        <v>1</v>
      </c>
      <c r="AR427" s="170"/>
      <c r="AS427" s="170"/>
      <c r="AT427" s="170" t="str">
        <f t="shared" si="175"/>
        <v>套</v>
      </c>
      <c r="AU427" s="170"/>
      <c r="AV427" s="200">
        <f>廚具衛生設備燈具!AY47</f>
        <v>11500</v>
      </c>
      <c r="AW427" s="200"/>
      <c r="AX427" s="200"/>
      <c r="AY427" s="200"/>
      <c r="AZ427" s="200">
        <f t="shared" si="176"/>
        <v>11500</v>
      </c>
      <c r="BA427" s="200"/>
      <c r="BB427" s="200"/>
      <c r="BC427" s="200"/>
      <c r="BD427" s="311"/>
      <c r="BE427" s="311"/>
      <c r="BF427" s="311"/>
      <c r="BG427" s="311"/>
      <c r="BH427" s="200"/>
      <c r="BI427" s="200"/>
      <c r="BJ427" s="200"/>
      <c r="BK427" s="200"/>
      <c r="BL427" s="200">
        <v>0</v>
      </c>
      <c r="BM427" s="200"/>
      <c r="BN427" s="200"/>
      <c r="BO427" s="200"/>
      <c r="BP427" s="4"/>
      <c r="BQ427" s="6"/>
    </row>
    <row r="428" spans="1:69" ht="20.100000000000001" customHeight="1">
      <c r="A428" s="109">
        <v>5</v>
      </c>
      <c r="B428" s="109"/>
      <c r="C428" s="125" t="s">
        <v>2072</v>
      </c>
      <c r="D428" s="125"/>
      <c r="E428" s="125"/>
      <c r="F428" s="125"/>
      <c r="G428" s="125"/>
      <c r="H428" s="125" t="s">
        <v>2073</v>
      </c>
      <c r="I428" s="125"/>
      <c r="J428" s="125"/>
      <c r="K428" s="125"/>
      <c r="L428" s="125"/>
      <c r="M428" s="125"/>
      <c r="N428" s="125"/>
      <c r="O428" s="125"/>
      <c r="P428" s="125"/>
      <c r="Q428" s="125"/>
      <c r="R428" s="125"/>
      <c r="S428" s="125"/>
      <c r="T428" s="125"/>
      <c r="U428" s="125"/>
      <c r="V428" s="109">
        <v>10</v>
      </c>
      <c r="W428" s="109"/>
      <c r="X428" s="109"/>
      <c r="Y428" s="109" t="s">
        <v>369</v>
      </c>
      <c r="Z428" s="109"/>
      <c r="AA428" s="125">
        <f>AA426</f>
        <v>264</v>
      </c>
      <c r="AB428" s="125"/>
      <c r="AC428" s="125"/>
      <c r="AD428" s="125"/>
      <c r="AE428" s="125">
        <f t="shared" ref="AE428" si="177">V428*AA428</f>
        <v>2640</v>
      </c>
      <c r="AF428" s="125"/>
      <c r="AG428" s="125"/>
      <c r="AH428" s="125"/>
      <c r="AI428" s="200" t="str">
        <f t="shared" ref="AI428" si="178">H428</f>
        <v>8㎜強化茶玻立屏</v>
      </c>
      <c r="AJ428" s="200"/>
      <c r="AK428" s="200"/>
      <c r="AL428" s="200"/>
      <c r="AM428" s="200"/>
      <c r="AN428" s="200"/>
      <c r="AO428" s="200"/>
      <c r="AP428" s="200"/>
      <c r="AQ428" s="170">
        <f t="shared" ref="AQ428" si="179">V428</f>
        <v>10</v>
      </c>
      <c r="AR428" s="170"/>
      <c r="AS428" s="170"/>
      <c r="AT428" s="170" t="str">
        <f t="shared" ref="AT428" si="180">Y428</f>
        <v>才</v>
      </c>
      <c r="AU428" s="170"/>
      <c r="AV428" s="200">
        <f>AV426</f>
        <v>225</v>
      </c>
      <c r="AW428" s="200"/>
      <c r="AX428" s="200"/>
      <c r="AY428" s="200"/>
      <c r="AZ428" s="200">
        <f t="shared" ref="AZ428" si="181">AQ428*AV428</f>
        <v>2250</v>
      </c>
      <c r="BA428" s="200"/>
      <c r="BB428" s="200"/>
      <c r="BC428" s="200"/>
      <c r="BD428" s="311"/>
      <c r="BE428" s="311"/>
      <c r="BF428" s="311"/>
      <c r="BG428" s="311"/>
      <c r="BH428" s="200"/>
      <c r="BI428" s="200"/>
      <c r="BJ428" s="200"/>
      <c r="BK428" s="200"/>
      <c r="BL428" s="200">
        <v>0</v>
      </c>
      <c r="BM428" s="200"/>
      <c r="BN428" s="200"/>
      <c r="BO428" s="200"/>
      <c r="BP428" s="4"/>
      <c r="BQ428" s="6"/>
    </row>
    <row r="429" spans="1:69" ht="20.100000000000001" customHeight="1">
      <c r="A429" s="109">
        <v>6</v>
      </c>
      <c r="B429" s="109"/>
      <c r="C429" s="125" t="str">
        <f>廚具衛生設備燈具!A48</f>
        <v>大盥洗室</v>
      </c>
      <c r="D429" s="125"/>
      <c r="E429" s="125"/>
      <c r="F429" s="125"/>
      <c r="G429" s="125"/>
      <c r="H429" s="125" t="str">
        <f>廚具衛生設備燈具!F48</f>
        <v>8㎜強化茶玻層板</v>
      </c>
      <c r="I429" s="125"/>
      <c r="J429" s="125"/>
      <c r="K429" s="125"/>
      <c r="L429" s="125"/>
      <c r="M429" s="125"/>
      <c r="N429" s="125"/>
      <c r="O429" s="125"/>
      <c r="P429" s="125" t="str">
        <f>廚具衛生設備燈具!W48</f>
        <v>無</v>
      </c>
      <c r="Q429" s="125"/>
      <c r="R429" s="125"/>
      <c r="S429" s="125"/>
      <c r="T429" s="125"/>
      <c r="U429" s="125"/>
      <c r="V429" s="109">
        <v>8</v>
      </c>
      <c r="W429" s="109"/>
      <c r="X429" s="109"/>
      <c r="Y429" s="109" t="s">
        <v>390</v>
      </c>
      <c r="Z429" s="109"/>
      <c r="AA429" s="125">
        <v>1500</v>
      </c>
      <c r="AB429" s="125"/>
      <c r="AC429" s="125"/>
      <c r="AD429" s="125"/>
      <c r="AE429" s="125">
        <f t="shared" si="172"/>
        <v>12000</v>
      </c>
      <c r="AF429" s="125"/>
      <c r="AG429" s="125"/>
      <c r="AH429" s="125"/>
      <c r="AI429" s="200" t="str">
        <f t="shared" si="173"/>
        <v>8㎜強化茶玻層板</v>
      </c>
      <c r="AJ429" s="200"/>
      <c r="AK429" s="200"/>
      <c r="AL429" s="200"/>
      <c r="AM429" s="200"/>
      <c r="AN429" s="200"/>
      <c r="AO429" s="200"/>
      <c r="AP429" s="200"/>
      <c r="AQ429" s="170">
        <f t="shared" si="174"/>
        <v>8</v>
      </c>
      <c r="AR429" s="170"/>
      <c r="AS429" s="170"/>
      <c r="AT429" s="170" t="str">
        <f t="shared" si="175"/>
        <v>片</v>
      </c>
      <c r="AU429" s="170"/>
      <c r="AV429" s="200">
        <v>1200</v>
      </c>
      <c r="AW429" s="200"/>
      <c r="AX429" s="200"/>
      <c r="AY429" s="200"/>
      <c r="AZ429" s="200">
        <f t="shared" si="176"/>
        <v>9600</v>
      </c>
      <c r="BA429" s="200"/>
      <c r="BB429" s="200"/>
      <c r="BC429" s="200"/>
      <c r="BD429" s="311"/>
      <c r="BE429" s="311"/>
      <c r="BF429" s="311"/>
      <c r="BG429" s="311"/>
      <c r="BH429" s="200"/>
      <c r="BI429" s="200"/>
      <c r="BJ429" s="200"/>
      <c r="BK429" s="200"/>
      <c r="BL429" s="200">
        <v>0</v>
      </c>
      <c r="BM429" s="200"/>
      <c r="BN429" s="200"/>
      <c r="BO429" s="200"/>
      <c r="BP429" s="4"/>
      <c r="BQ429" s="6"/>
    </row>
    <row r="430" spans="1:69" ht="20.100000000000001" customHeight="1">
      <c r="A430" s="109">
        <v>7</v>
      </c>
      <c r="B430" s="109"/>
      <c r="C430" s="125" t="str">
        <f>廚具衛生設備燈具!A56</f>
        <v>小盥洗室</v>
      </c>
      <c r="D430" s="125"/>
      <c r="E430" s="125"/>
      <c r="F430" s="125"/>
      <c r="G430" s="125"/>
      <c r="H430" s="125" t="str">
        <f>廚具衛生設備燈具!F56</f>
        <v>牆面嵌入5㎜無框明鏡</v>
      </c>
      <c r="I430" s="125"/>
      <c r="J430" s="125"/>
      <c r="K430" s="125"/>
      <c r="L430" s="125"/>
      <c r="M430" s="125"/>
      <c r="N430" s="125"/>
      <c r="O430" s="125"/>
      <c r="P430" s="125" t="str">
        <f>廚具衛生設備燈具!W56</f>
        <v>無銅耐蝕鏡</v>
      </c>
      <c r="Q430" s="125"/>
      <c r="R430" s="125"/>
      <c r="S430" s="125"/>
      <c r="T430" s="125"/>
      <c r="U430" s="125"/>
      <c r="V430" s="109">
        <v>7</v>
      </c>
      <c r="W430" s="109"/>
      <c r="X430" s="109"/>
      <c r="Y430" s="109" t="s">
        <v>369</v>
      </c>
      <c r="Z430" s="109"/>
      <c r="AA430" s="125">
        <f>廚具衛生設備燈具!AQ56</f>
        <v>260</v>
      </c>
      <c r="AB430" s="125"/>
      <c r="AC430" s="125"/>
      <c r="AD430" s="125"/>
      <c r="AE430" s="125">
        <f t="shared" si="172"/>
        <v>1820</v>
      </c>
      <c r="AF430" s="125"/>
      <c r="AG430" s="125"/>
      <c r="AH430" s="125"/>
      <c r="AI430" s="200" t="str">
        <f t="shared" si="173"/>
        <v>牆面嵌入5㎜無框明鏡</v>
      </c>
      <c r="AJ430" s="200"/>
      <c r="AK430" s="200"/>
      <c r="AL430" s="200"/>
      <c r="AM430" s="200"/>
      <c r="AN430" s="200"/>
      <c r="AO430" s="200"/>
      <c r="AP430" s="200"/>
      <c r="AQ430" s="170">
        <f t="shared" si="174"/>
        <v>7</v>
      </c>
      <c r="AR430" s="170"/>
      <c r="AS430" s="170"/>
      <c r="AT430" s="170" t="str">
        <f t="shared" si="175"/>
        <v>才</v>
      </c>
      <c r="AU430" s="170"/>
      <c r="AV430" s="200">
        <f>廚具衛生設備燈具!AY56</f>
        <v>219</v>
      </c>
      <c r="AW430" s="200"/>
      <c r="AX430" s="200"/>
      <c r="AY430" s="200"/>
      <c r="AZ430" s="200">
        <f t="shared" si="176"/>
        <v>1533</v>
      </c>
      <c r="BA430" s="200"/>
      <c r="BB430" s="200"/>
      <c r="BC430" s="200"/>
      <c r="BD430" s="311"/>
      <c r="BE430" s="311"/>
      <c r="BF430" s="311"/>
      <c r="BG430" s="311"/>
      <c r="BH430" s="200"/>
      <c r="BI430" s="200"/>
      <c r="BJ430" s="200"/>
      <c r="BK430" s="200"/>
      <c r="BL430" s="200">
        <v>0</v>
      </c>
      <c r="BM430" s="200"/>
      <c r="BN430" s="200"/>
      <c r="BO430" s="200"/>
      <c r="BP430" s="4"/>
      <c r="BQ430" s="6"/>
    </row>
    <row r="431" spans="1:69" ht="20.100000000000001" customHeight="1">
      <c r="A431" s="109">
        <v>8</v>
      </c>
      <c r="B431" s="109"/>
      <c r="C431" s="125" t="str">
        <f>廚具衛生設備燈具!A55</f>
        <v>小盥洗室</v>
      </c>
      <c r="D431" s="125"/>
      <c r="E431" s="125"/>
      <c r="F431" s="125"/>
      <c r="G431" s="125"/>
      <c r="H431" s="125" t="str">
        <f>廚具衛生設備燈具!F55</f>
        <v>8㎜強化灰玻層板</v>
      </c>
      <c r="I431" s="125"/>
      <c r="J431" s="125"/>
      <c r="K431" s="125"/>
      <c r="L431" s="125"/>
      <c r="M431" s="125"/>
      <c r="N431" s="125"/>
      <c r="O431" s="125"/>
      <c r="P431" s="125" t="str">
        <f>廚具衛生設備燈具!W55</f>
        <v>無</v>
      </c>
      <c r="Q431" s="125"/>
      <c r="R431" s="125"/>
      <c r="S431" s="125"/>
      <c r="T431" s="125"/>
      <c r="U431" s="125"/>
      <c r="V431" s="109">
        <v>2</v>
      </c>
      <c r="W431" s="109"/>
      <c r="X431" s="109"/>
      <c r="Y431" s="109" t="s">
        <v>390</v>
      </c>
      <c r="Z431" s="109"/>
      <c r="AA431" s="125">
        <v>1500</v>
      </c>
      <c r="AB431" s="125"/>
      <c r="AC431" s="125"/>
      <c r="AD431" s="125"/>
      <c r="AE431" s="125">
        <f t="shared" si="172"/>
        <v>3000</v>
      </c>
      <c r="AF431" s="125"/>
      <c r="AG431" s="125"/>
      <c r="AH431" s="125"/>
      <c r="AI431" s="200" t="str">
        <f t="shared" si="173"/>
        <v>8㎜強化灰玻層板</v>
      </c>
      <c r="AJ431" s="200"/>
      <c r="AK431" s="200"/>
      <c r="AL431" s="200"/>
      <c r="AM431" s="200"/>
      <c r="AN431" s="200"/>
      <c r="AO431" s="200"/>
      <c r="AP431" s="200"/>
      <c r="AQ431" s="170">
        <f t="shared" si="174"/>
        <v>2</v>
      </c>
      <c r="AR431" s="170"/>
      <c r="AS431" s="170"/>
      <c r="AT431" s="170" t="str">
        <f t="shared" si="175"/>
        <v>片</v>
      </c>
      <c r="AU431" s="170"/>
      <c r="AV431" s="200">
        <v>1200</v>
      </c>
      <c r="AW431" s="200"/>
      <c r="AX431" s="200"/>
      <c r="AY431" s="200"/>
      <c r="AZ431" s="200">
        <f t="shared" si="176"/>
        <v>2400</v>
      </c>
      <c r="BA431" s="200"/>
      <c r="BB431" s="200"/>
      <c r="BC431" s="200"/>
      <c r="BD431" s="311"/>
      <c r="BE431" s="311"/>
      <c r="BF431" s="311"/>
      <c r="BG431" s="311"/>
      <c r="BH431" s="200"/>
      <c r="BI431" s="200"/>
      <c r="BJ431" s="200"/>
      <c r="BK431" s="200"/>
      <c r="BL431" s="200">
        <v>0</v>
      </c>
      <c r="BM431" s="200"/>
      <c r="BN431" s="200"/>
      <c r="BO431" s="200"/>
      <c r="BP431" s="4"/>
      <c r="BQ431" s="6"/>
    </row>
    <row r="432" spans="1:69" ht="20.100000000000001" customHeight="1">
      <c r="A432" s="109">
        <v>9</v>
      </c>
      <c r="B432" s="109"/>
      <c r="C432" s="125" t="s">
        <v>562</v>
      </c>
      <c r="D432" s="125"/>
      <c r="E432" s="125"/>
      <c r="F432" s="125"/>
      <c r="G432" s="125"/>
      <c r="H432" s="125" t="s">
        <v>2112</v>
      </c>
      <c r="I432" s="125"/>
      <c r="J432" s="125"/>
      <c r="K432" s="125"/>
      <c r="L432" s="125"/>
      <c r="M432" s="125"/>
      <c r="N432" s="125"/>
      <c r="O432" s="125"/>
      <c r="P432" s="125" t="s">
        <v>2113</v>
      </c>
      <c r="Q432" s="125" t="s">
        <v>23</v>
      </c>
      <c r="R432" s="125">
        <v>60</v>
      </c>
      <c r="S432" s="125"/>
      <c r="T432" s="125" t="s">
        <v>320</v>
      </c>
      <c r="U432" s="125"/>
      <c r="V432" s="109">
        <v>24</v>
      </c>
      <c r="W432" s="109"/>
      <c r="X432" s="109"/>
      <c r="Y432" s="109" t="s">
        <v>369</v>
      </c>
      <c r="Z432" s="109"/>
      <c r="AA432" s="125">
        <v>260</v>
      </c>
      <c r="AB432" s="125"/>
      <c r="AC432" s="125"/>
      <c r="AD432" s="125"/>
      <c r="AE432" s="125">
        <f t="shared" ref="AE432" si="182">V432*AA432</f>
        <v>6240</v>
      </c>
      <c r="AF432" s="125"/>
      <c r="AG432" s="125"/>
      <c r="AH432" s="125"/>
      <c r="AI432" s="200" t="str">
        <f t="shared" ref="AI432" si="183">H432</f>
        <v>拉門錘目紋玻璃</v>
      </c>
      <c r="AJ432" s="200"/>
      <c r="AK432" s="200"/>
      <c r="AL432" s="200"/>
      <c r="AM432" s="200"/>
      <c r="AN432" s="200"/>
      <c r="AO432" s="200"/>
      <c r="AP432" s="200"/>
      <c r="AQ432" s="170">
        <f t="shared" ref="AQ432" si="184">V432</f>
        <v>24</v>
      </c>
      <c r="AR432" s="170"/>
      <c r="AS432" s="170"/>
      <c r="AT432" s="170" t="str">
        <f t="shared" ref="AT432" si="185">Y432</f>
        <v>才</v>
      </c>
      <c r="AU432" s="170"/>
      <c r="AV432" s="200">
        <v>220</v>
      </c>
      <c r="AW432" s="200"/>
      <c r="AX432" s="200"/>
      <c r="AY432" s="200"/>
      <c r="AZ432" s="200">
        <f t="shared" ref="AZ432" si="186">AQ432*AV432</f>
        <v>5280</v>
      </c>
      <c r="BA432" s="200"/>
      <c r="BB432" s="200"/>
      <c r="BC432" s="200"/>
      <c r="BD432" s="311"/>
      <c r="BE432" s="311"/>
      <c r="BF432" s="311"/>
      <c r="BG432" s="311"/>
      <c r="BH432" s="200"/>
      <c r="BI432" s="200"/>
      <c r="BJ432" s="200"/>
      <c r="BK432" s="200"/>
      <c r="BL432" s="200">
        <v>0</v>
      </c>
      <c r="BM432" s="200"/>
      <c r="BN432" s="200"/>
      <c r="BO432" s="200"/>
      <c r="BP432" s="4"/>
      <c r="BQ432" s="6"/>
    </row>
    <row r="433" spans="1:69" ht="20.100000000000001" customHeight="1">
      <c r="A433" s="109">
        <v>10</v>
      </c>
      <c r="B433" s="109"/>
      <c r="C433" s="125" t="s">
        <v>577</v>
      </c>
      <c r="D433" s="125"/>
      <c r="E433" s="125"/>
      <c r="F433" s="125"/>
      <c r="G433" s="125"/>
      <c r="H433" s="125" t="s">
        <v>2114</v>
      </c>
      <c r="I433" s="125"/>
      <c r="J433" s="125"/>
      <c r="K433" s="125"/>
      <c r="L433" s="125"/>
      <c r="M433" s="125"/>
      <c r="N433" s="125"/>
      <c r="O433" s="125"/>
      <c r="P433" s="125" t="s">
        <v>2113</v>
      </c>
      <c r="Q433" s="125" t="s">
        <v>23</v>
      </c>
      <c r="R433" s="125">
        <v>60</v>
      </c>
      <c r="S433" s="125"/>
      <c r="T433" s="125" t="s">
        <v>320</v>
      </c>
      <c r="U433" s="125"/>
      <c r="V433" s="109">
        <v>0</v>
      </c>
      <c r="W433" s="109"/>
      <c r="X433" s="109"/>
      <c r="Y433" s="109" t="s">
        <v>369</v>
      </c>
      <c r="Z433" s="109"/>
      <c r="AA433" s="125">
        <v>270</v>
      </c>
      <c r="AB433" s="125"/>
      <c r="AC433" s="125"/>
      <c r="AD433" s="125"/>
      <c r="AE433" s="125">
        <f t="shared" ref="AE433" si="187">V433*AA433</f>
        <v>0</v>
      </c>
      <c r="AF433" s="125"/>
      <c r="AG433" s="125"/>
      <c r="AH433" s="125"/>
      <c r="AI433" s="200" t="str">
        <f t="shared" ref="AI433" si="188">H433</f>
        <v>拉門長虹玻璃</v>
      </c>
      <c r="AJ433" s="200"/>
      <c r="AK433" s="200"/>
      <c r="AL433" s="200"/>
      <c r="AM433" s="200"/>
      <c r="AN433" s="200"/>
      <c r="AO433" s="200"/>
      <c r="AP433" s="200"/>
      <c r="AQ433" s="170">
        <f t="shared" ref="AQ433" si="189">V433</f>
        <v>0</v>
      </c>
      <c r="AR433" s="170"/>
      <c r="AS433" s="170"/>
      <c r="AT433" s="170" t="str">
        <f t="shared" ref="AT433" si="190">Y433</f>
        <v>才</v>
      </c>
      <c r="AU433" s="170"/>
      <c r="AV433" s="200">
        <v>230</v>
      </c>
      <c r="AW433" s="200"/>
      <c r="AX433" s="200"/>
      <c r="AY433" s="200"/>
      <c r="AZ433" s="200">
        <f t="shared" ref="AZ433" si="191">AQ433*AV433</f>
        <v>0</v>
      </c>
      <c r="BA433" s="200"/>
      <c r="BB433" s="200"/>
      <c r="BC433" s="200"/>
      <c r="BD433" s="311"/>
      <c r="BE433" s="311"/>
      <c r="BF433" s="311"/>
      <c r="BG433" s="311"/>
      <c r="BH433" s="200">
        <v>17.5</v>
      </c>
      <c r="BI433" s="200"/>
      <c r="BJ433" s="200"/>
      <c r="BK433" s="200"/>
      <c r="BL433" s="200">
        <v>0</v>
      </c>
      <c r="BM433" s="200"/>
      <c r="BN433" s="200"/>
      <c r="BO433" s="200"/>
      <c r="BP433" s="4"/>
      <c r="BQ433" s="6"/>
    </row>
    <row r="434" spans="1:69" ht="20.100000000000001" customHeight="1">
      <c r="A434" s="109">
        <v>11</v>
      </c>
      <c r="B434" s="109"/>
      <c r="C434" s="125" t="s">
        <v>577</v>
      </c>
      <c r="D434" s="125"/>
      <c r="E434" s="125"/>
      <c r="F434" s="125"/>
      <c r="G434" s="125"/>
      <c r="H434" s="125" t="s">
        <v>2115</v>
      </c>
      <c r="I434" s="125"/>
      <c r="J434" s="125"/>
      <c r="K434" s="125"/>
      <c r="L434" s="125"/>
      <c r="M434" s="125"/>
      <c r="N434" s="125"/>
      <c r="O434" s="125"/>
      <c r="P434" s="125" t="s">
        <v>2113</v>
      </c>
      <c r="Q434" s="125" t="s">
        <v>23</v>
      </c>
      <c r="R434" s="125">
        <v>60</v>
      </c>
      <c r="S434" s="125"/>
      <c r="T434" s="125" t="s">
        <v>320</v>
      </c>
      <c r="U434" s="125"/>
      <c r="V434" s="109">
        <v>0</v>
      </c>
      <c r="W434" s="109"/>
      <c r="X434" s="109"/>
      <c r="Y434" s="109" t="s">
        <v>369</v>
      </c>
      <c r="Z434" s="109"/>
      <c r="AA434" s="125">
        <v>230</v>
      </c>
      <c r="AB434" s="125"/>
      <c r="AC434" s="125"/>
      <c r="AD434" s="125"/>
      <c r="AE434" s="125">
        <f t="shared" ref="AE434:AE436" si="192">V434*AA434</f>
        <v>0</v>
      </c>
      <c r="AF434" s="125"/>
      <c r="AG434" s="125"/>
      <c r="AH434" s="125"/>
      <c r="AI434" s="200" t="str">
        <f t="shared" ref="AI434:AI436" si="193">H434</f>
        <v>拉門透明玻璃</v>
      </c>
      <c r="AJ434" s="200"/>
      <c r="AK434" s="200"/>
      <c r="AL434" s="200"/>
      <c r="AM434" s="200"/>
      <c r="AN434" s="200"/>
      <c r="AO434" s="200"/>
      <c r="AP434" s="200"/>
      <c r="AQ434" s="170">
        <f t="shared" ref="AQ434:AQ436" si="194">V434</f>
        <v>0</v>
      </c>
      <c r="AR434" s="170"/>
      <c r="AS434" s="170"/>
      <c r="AT434" s="170" t="str">
        <f t="shared" ref="AT434:AT436" si="195">Y434</f>
        <v>才</v>
      </c>
      <c r="AU434" s="170"/>
      <c r="AV434" s="200">
        <v>200</v>
      </c>
      <c r="AW434" s="200"/>
      <c r="AX434" s="200"/>
      <c r="AY434" s="200"/>
      <c r="AZ434" s="200">
        <f t="shared" ref="AZ434:AZ436" si="196">AQ434*AV434</f>
        <v>0</v>
      </c>
      <c r="BA434" s="200"/>
      <c r="BB434" s="200"/>
      <c r="BC434" s="200"/>
      <c r="BD434" s="311"/>
      <c r="BE434" s="311"/>
      <c r="BF434" s="311"/>
      <c r="BG434" s="311"/>
      <c r="BH434" s="200">
        <v>5.5</v>
      </c>
      <c r="BI434" s="200"/>
      <c r="BJ434" s="200"/>
      <c r="BK434" s="200"/>
      <c r="BL434" s="200">
        <v>0</v>
      </c>
      <c r="BM434" s="200"/>
      <c r="BN434" s="200"/>
      <c r="BO434" s="200"/>
      <c r="BP434" s="4"/>
      <c r="BQ434" s="6"/>
    </row>
    <row r="435" spans="1:69" ht="20.100000000000001" customHeight="1">
      <c r="A435" s="109">
        <v>12</v>
      </c>
      <c r="B435" s="109"/>
      <c r="C435" s="125" t="s">
        <v>394</v>
      </c>
      <c r="D435" s="125"/>
      <c r="E435" s="125"/>
      <c r="F435" s="125"/>
      <c r="G435" s="125"/>
      <c r="H435" s="125" t="s">
        <v>2114</v>
      </c>
      <c r="I435" s="125"/>
      <c r="J435" s="125"/>
      <c r="K435" s="125"/>
      <c r="L435" s="125"/>
      <c r="M435" s="125"/>
      <c r="N435" s="125"/>
      <c r="O435" s="125"/>
      <c r="P435" s="125" t="s">
        <v>2113</v>
      </c>
      <c r="Q435" s="125" t="s">
        <v>23</v>
      </c>
      <c r="R435" s="125">
        <v>60</v>
      </c>
      <c r="S435" s="125"/>
      <c r="T435" s="125" t="s">
        <v>320</v>
      </c>
      <c r="U435" s="125"/>
      <c r="V435" s="109">
        <v>12</v>
      </c>
      <c r="W435" s="109"/>
      <c r="X435" s="109"/>
      <c r="Y435" s="109" t="s">
        <v>369</v>
      </c>
      <c r="Z435" s="109"/>
      <c r="AA435" s="125">
        <v>270</v>
      </c>
      <c r="AB435" s="125"/>
      <c r="AC435" s="125"/>
      <c r="AD435" s="125"/>
      <c r="AE435" s="125">
        <f t="shared" si="192"/>
        <v>3240</v>
      </c>
      <c r="AF435" s="125"/>
      <c r="AG435" s="125"/>
      <c r="AH435" s="125"/>
      <c r="AI435" s="200" t="str">
        <f t="shared" si="193"/>
        <v>拉門長虹玻璃</v>
      </c>
      <c r="AJ435" s="200"/>
      <c r="AK435" s="200"/>
      <c r="AL435" s="200"/>
      <c r="AM435" s="200"/>
      <c r="AN435" s="200"/>
      <c r="AO435" s="200"/>
      <c r="AP435" s="200"/>
      <c r="AQ435" s="170">
        <f t="shared" si="194"/>
        <v>12</v>
      </c>
      <c r="AR435" s="170"/>
      <c r="AS435" s="170"/>
      <c r="AT435" s="170" t="str">
        <f t="shared" si="195"/>
        <v>才</v>
      </c>
      <c r="AU435" s="170"/>
      <c r="AV435" s="200">
        <v>230</v>
      </c>
      <c r="AW435" s="200"/>
      <c r="AX435" s="200"/>
      <c r="AY435" s="200"/>
      <c r="AZ435" s="200">
        <f t="shared" si="196"/>
        <v>2760</v>
      </c>
      <c r="BA435" s="200"/>
      <c r="BB435" s="200"/>
      <c r="BC435" s="200"/>
      <c r="BD435" s="311"/>
      <c r="BE435" s="311"/>
      <c r="BF435" s="311"/>
      <c r="BG435" s="311"/>
      <c r="BH435" s="200"/>
      <c r="BI435" s="200"/>
      <c r="BJ435" s="200"/>
      <c r="BK435" s="200"/>
      <c r="BL435" s="200">
        <v>0</v>
      </c>
      <c r="BM435" s="200"/>
      <c r="BN435" s="200"/>
      <c r="BO435" s="200"/>
      <c r="BP435" s="4"/>
      <c r="BQ435" s="6"/>
    </row>
    <row r="436" spans="1:69" ht="20.100000000000001" customHeight="1">
      <c r="A436" s="109">
        <v>13</v>
      </c>
      <c r="B436" s="109"/>
      <c r="C436" s="125" t="s">
        <v>394</v>
      </c>
      <c r="D436" s="125"/>
      <c r="E436" s="125"/>
      <c r="F436" s="125"/>
      <c r="G436" s="125"/>
      <c r="H436" s="125" t="s">
        <v>2112</v>
      </c>
      <c r="I436" s="125"/>
      <c r="J436" s="125"/>
      <c r="K436" s="125"/>
      <c r="L436" s="125"/>
      <c r="M436" s="125"/>
      <c r="N436" s="125"/>
      <c r="O436" s="125"/>
      <c r="P436" s="125" t="s">
        <v>2113</v>
      </c>
      <c r="Q436" s="125" t="s">
        <v>23</v>
      </c>
      <c r="R436" s="125">
        <v>60</v>
      </c>
      <c r="S436" s="125"/>
      <c r="T436" s="125" t="s">
        <v>320</v>
      </c>
      <c r="U436" s="125"/>
      <c r="V436" s="109">
        <v>5</v>
      </c>
      <c r="W436" s="109"/>
      <c r="X436" s="109"/>
      <c r="Y436" s="109" t="s">
        <v>369</v>
      </c>
      <c r="Z436" s="109"/>
      <c r="AA436" s="125">
        <v>260</v>
      </c>
      <c r="AB436" s="125"/>
      <c r="AC436" s="125"/>
      <c r="AD436" s="125"/>
      <c r="AE436" s="125">
        <f t="shared" si="192"/>
        <v>1300</v>
      </c>
      <c r="AF436" s="125"/>
      <c r="AG436" s="125"/>
      <c r="AH436" s="125"/>
      <c r="AI436" s="200" t="str">
        <f t="shared" si="193"/>
        <v>拉門錘目紋玻璃</v>
      </c>
      <c r="AJ436" s="200"/>
      <c r="AK436" s="200"/>
      <c r="AL436" s="200"/>
      <c r="AM436" s="200"/>
      <c r="AN436" s="200"/>
      <c r="AO436" s="200"/>
      <c r="AP436" s="200"/>
      <c r="AQ436" s="170">
        <f t="shared" si="194"/>
        <v>5</v>
      </c>
      <c r="AR436" s="170"/>
      <c r="AS436" s="170"/>
      <c r="AT436" s="170" t="str">
        <f t="shared" si="195"/>
        <v>才</v>
      </c>
      <c r="AU436" s="170"/>
      <c r="AV436" s="200">
        <v>220</v>
      </c>
      <c r="AW436" s="200"/>
      <c r="AX436" s="200"/>
      <c r="AY436" s="200"/>
      <c r="AZ436" s="200">
        <f t="shared" si="196"/>
        <v>1100</v>
      </c>
      <c r="BA436" s="200"/>
      <c r="BB436" s="200"/>
      <c r="BC436" s="200"/>
      <c r="BD436" s="311"/>
      <c r="BE436" s="311"/>
      <c r="BF436" s="311"/>
      <c r="BG436" s="311"/>
      <c r="BH436" s="200"/>
      <c r="BI436" s="200"/>
      <c r="BJ436" s="200"/>
      <c r="BK436" s="200"/>
      <c r="BL436" s="200">
        <v>0</v>
      </c>
      <c r="BM436" s="200"/>
      <c r="BN436" s="200"/>
      <c r="BO436" s="200"/>
      <c r="BP436" s="4"/>
      <c r="BQ436" s="6"/>
    </row>
    <row r="437" spans="1:69" ht="20.100000000000001" customHeight="1">
      <c r="A437" s="109">
        <v>14</v>
      </c>
      <c r="B437" s="109"/>
      <c r="C437" s="125" t="s">
        <v>394</v>
      </c>
      <c r="D437" s="125"/>
      <c r="E437" s="125"/>
      <c r="F437" s="125"/>
      <c r="G437" s="125"/>
      <c r="H437" s="125" t="s">
        <v>2115</v>
      </c>
      <c r="I437" s="125"/>
      <c r="J437" s="125"/>
      <c r="K437" s="125"/>
      <c r="L437" s="125"/>
      <c r="M437" s="125"/>
      <c r="N437" s="125"/>
      <c r="O437" s="125"/>
      <c r="P437" s="125" t="s">
        <v>2113</v>
      </c>
      <c r="Q437" s="125" t="s">
        <v>23</v>
      </c>
      <c r="R437" s="125">
        <v>60</v>
      </c>
      <c r="S437" s="125"/>
      <c r="T437" s="125" t="s">
        <v>320</v>
      </c>
      <c r="U437" s="125"/>
      <c r="V437" s="109">
        <v>2.5</v>
      </c>
      <c r="W437" s="109"/>
      <c r="X437" s="109"/>
      <c r="Y437" s="109" t="s">
        <v>369</v>
      </c>
      <c r="Z437" s="109"/>
      <c r="AA437" s="125">
        <v>230</v>
      </c>
      <c r="AB437" s="125"/>
      <c r="AC437" s="125"/>
      <c r="AD437" s="125"/>
      <c r="AE437" s="125">
        <f t="shared" ref="AE437" si="197">V437*AA437</f>
        <v>575</v>
      </c>
      <c r="AF437" s="125"/>
      <c r="AG437" s="125"/>
      <c r="AH437" s="125"/>
      <c r="AI437" s="200" t="str">
        <f t="shared" ref="AI437" si="198">H437</f>
        <v>拉門透明玻璃</v>
      </c>
      <c r="AJ437" s="200"/>
      <c r="AK437" s="200"/>
      <c r="AL437" s="200"/>
      <c r="AM437" s="200"/>
      <c r="AN437" s="200"/>
      <c r="AO437" s="200"/>
      <c r="AP437" s="200"/>
      <c r="AQ437" s="170">
        <f t="shared" ref="AQ437" si="199">V437</f>
        <v>2.5</v>
      </c>
      <c r="AR437" s="170"/>
      <c r="AS437" s="170"/>
      <c r="AT437" s="170" t="str">
        <f t="shared" ref="AT437" si="200">Y437</f>
        <v>才</v>
      </c>
      <c r="AU437" s="170"/>
      <c r="AV437" s="200">
        <v>200</v>
      </c>
      <c r="AW437" s="200"/>
      <c r="AX437" s="200"/>
      <c r="AY437" s="200"/>
      <c r="AZ437" s="200">
        <f t="shared" ref="AZ437" si="201">AQ437*AV437</f>
        <v>500</v>
      </c>
      <c r="BA437" s="200"/>
      <c r="BB437" s="200"/>
      <c r="BC437" s="200"/>
      <c r="BD437" s="311"/>
      <c r="BE437" s="311"/>
      <c r="BF437" s="311"/>
      <c r="BG437" s="311"/>
      <c r="BH437" s="200"/>
      <c r="BI437" s="200"/>
      <c r="BJ437" s="200"/>
      <c r="BK437" s="200"/>
      <c r="BL437" s="200">
        <v>0</v>
      </c>
      <c r="BM437" s="200"/>
      <c r="BN437" s="200"/>
      <c r="BO437" s="200"/>
      <c r="BP437" s="4"/>
      <c r="BQ437" s="6"/>
    </row>
    <row r="438" spans="1:69" ht="20.100000000000001" customHeight="1">
      <c r="A438" s="109">
        <v>15</v>
      </c>
      <c r="B438" s="109"/>
      <c r="C438" s="125" t="str">
        <f>廚具衛生設備燈具!A62</f>
        <v>衛生間</v>
      </c>
      <c r="D438" s="125"/>
      <c r="E438" s="125"/>
      <c r="F438" s="125"/>
      <c r="G438" s="125"/>
      <c r="H438" s="125" t="str">
        <f>廚具衛生設備燈具!F62</f>
        <v>牆面嵌入5㎜無框明鏡</v>
      </c>
      <c r="I438" s="125"/>
      <c r="J438" s="125"/>
      <c r="K438" s="125"/>
      <c r="L438" s="125"/>
      <c r="M438" s="125"/>
      <c r="N438" s="125"/>
      <c r="O438" s="125"/>
      <c r="P438" s="125" t="str">
        <f>廚具衛生設備燈具!W62</f>
        <v>無銅耐蝕鏡</v>
      </c>
      <c r="Q438" s="125"/>
      <c r="R438" s="125"/>
      <c r="S438" s="125"/>
      <c r="T438" s="125"/>
      <c r="U438" s="125"/>
      <c r="V438" s="109">
        <v>14</v>
      </c>
      <c r="W438" s="109"/>
      <c r="X438" s="109"/>
      <c r="Y438" s="109" t="s">
        <v>369</v>
      </c>
      <c r="Z438" s="109"/>
      <c r="AA438" s="125">
        <f>廚具衛生設備燈具!AQ62</f>
        <v>260</v>
      </c>
      <c r="AB438" s="125"/>
      <c r="AC438" s="125"/>
      <c r="AD438" s="125"/>
      <c r="AE438" s="125">
        <f t="shared" si="172"/>
        <v>3640</v>
      </c>
      <c r="AF438" s="125"/>
      <c r="AG438" s="125"/>
      <c r="AH438" s="125"/>
      <c r="AI438" s="200" t="str">
        <f t="shared" si="173"/>
        <v>牆面嵌入5㎜無框明鏡</v>
      </c>
      <c r="AJ438" s="200"/>
      <c r="AK438" s="200"/>
      <c r="AL438" s="200"/>
      <c r="AM438" s="200"/>
      <c r="AN438" s="200"/>
      <c r="AO438" s="200"/>
      <c r="AP438" s="200"/>
      <c r="AQ438" s="170">
        <f t="shared" si="174"/>
        <v>14</v>
      </c>
      <c r="AR438" s="170"/>
      <c r="AS438" s="170"/>
      <c r="AT438" s="170" t="str">
        <f t="shared" si="175"/>
        <v>才</v>
      </c>
      <c r="AU438" s="170"/>
      <c r="AV438" s="200">
        <f>廚具衛生設備燈具!AY62</f>
        <v>219</v>
      </c>
      <c r="AW438" s="200"/>
      <c r="AX438" s="200"/>
      <c r="AY438" s="200"/>
      <c r="AZ438" s="200">
        <f t="shared" si="176"/>
        <v>3066</v>
      </c>
      <c r="BA438" s="200"/>
      <c r="BB438" s="200"/>
      <c r="BC438" s="200"/>
      <c r="BD438" s="311"/>
      <c r="BE438" s="311"/>
      <c r="BF438" s="311"/>
      <c r="BG438" s="311"/>
      <c r="BH438" s="200"/>
      <c r="BI438" s="200"/>
      <c r="BJ438" s="200"/>
      <c r="BK438" s="200"/>
      <c r="BL438" s="200">
        <v>0</v>
      </c>
      <c r="BM438" s="200"/>
      <c r="BN438" s="200"/>
      <c r="BO438" s="200"/>
      <c r="BP438" s="4"/>
      <c r="BQ438" s="6"/>
    </row>
    <row r="439" spans="1:69" ht="20.100000000000001" customHeight="1">
      <c r="A439" s="109">
        <v>16</v>
      </c>
      <c r="B439" s="109"/>
      <c r="C439" s="125" t="str">
        <f>廚具衛生設備燈具!A61</f>
        <v>衛生間</v>
      </c>
      <c r="D439" s="125"/>
      <c r="E439" s="125"/>
      <c r="F439" s="125"/>
      <c r="G439" s="125"/>
      <c r="H439" s="125" t="str">
        <f>廚具衛生設備燈具!F61</f>
        <v>8㎜強化灰玻層板</v>
      </c>
      <c r="I439" s="125"/>
      <c r="J439" s="125"/>
      <c r="K439" s="125"/>
      <c r="L439" s="125"/>
      <c r="M439" s="125"/>
      <c r="N439" s="125"/>
      <c r="O439" s="125"/>
      <c r="P439" s="125" t="str">
        <f>廚具衛生設備燈具!W61</f>
        <v>無</v>
      </c>
      <c r="Q439" s="125"/>
      <c r="R439" s="125"/>
      <c r="S439" s="125"/>
      <c r="T439" s="125"/>
      <c r="U439" s="125"/>
      <c r="V439" s="109">
        <v>1</v>
      </c>
      <c r="W439" s="109"/>
      <c r="X439" s="109"/>
      <c r="Y439" s="109" t="s">
        <v>390</v>
      </c>
      <c r="Z439" s="109"/>
      <c r="AA439" s="125">
        <v>1500</v>
      </c>
      <c r="AB439" s="125"/>
      <c r="AC439" s="125"/>
      <c r="AD439" s="125"/>
      <c r="AE439" s="125">
        <f t="shared" si="172"/>
        <v>1500</v>
      </c>
      <c r="AF439" s="125"/>
      <c r="AG439" s="125"/>
      <c r="AH439" s="125"/>
      <c r="AI439" s="200" t="str">
        <f t="shared" si="173"/>
        <v>8㎜強化灰玻層板</v>
      </c>
      <c r="AJ439" s="200"/>
      <c r="AK439" s="200"/>
      <c r="AL439" s="200"/>
      <c r="AM439" s="200"/>
      <c r="AN439" s="200"/>
      <c r="AO439" s="200"/>
      <c r="AP439" s="200"/>
      <c r="AQ439" s="170">
        <f t="shared" si="174"/>
        <v>1</v>
      </c>
      <c r="AR439" s="170"/>
      <c r="AS439" s="170"/>
      <c r="AT439" s="170" t="str">
        <f t="shared" si="175"/>
        <v>片</v>
      </c>
      <c r="AU439" s="170"/>
      <c r="AV439" s="200">
        <v>1200</v>
      </c>
      <c r="AW439" s="200"/>
      <c r="AX439" s="200"/>
      <c r="AY439" s="200"/>
      <c r="AZ439" s="200">
        <f t="shared" si="176"/>
        <v>1200</v>
      </c>
      <c r="BA439" s="200"/>
      <c r="BB439" s="200"/>
      <c r="BC439" s="200"/>
      <c r="BD439" s="311"/>
      <c r="BE439" s="311"/>
      <c r="BF439" s="311"/>
      <c r="BG439" s="311"/>
      <c r="BH439" s="200"/>
      <c r="BI439" s="200"/>
      <c r="BJ439" s="200"/>
      <c r="BK439" s="200"/>
      <c r="BL439" s="200">
        <v>0</v>
      </c>
      <c r="BM439" s="200"/>
      <c r="BN439" s="200"/>
      <c r="BO439" s="200"/>
      <c r="BP439" s="4"/>
      <c r="BQ439" s="6"/>
    </row>
    <row r="440" spans="1:69" ht="20.100000000000001" customHeight="1">
      <c r="A440" s="109">
        <v>17</v>
      </c>
      <c r="B440" s="109"/>
      <c r="C440" s="125" t="s">
        <v>2131</v>
      </c>
      <c r="D440" s="125"/>
      <c r="E440" s="125"/>
      <c r="F440" s="125"/>
      <c r="G440" s="125"/>
      <c r="H440" s="125" t="s">
        <v>464</v>
      </c>
      <c r="I440" s="125"/>
      <c r="J440" s="125"/>
      <c r="K440" s="125"/>
      <c r="L440" s="125"/>
      <c r="M440" s="125"/>
      <c r="N440" s="125"/>
      <c r="O440" s="125"/>
      <c r="P440" s="125" t="s">
        <v>1827</v>
      </c>
      <c r="Q440" s="125" t="s">
        <v>23</v>
      </c>
      <c r="R440" s="125">
        <v>60</v>
      </c>
      <c r="S440" s="125"/>
      <c r="T440" s="125" t="s">
        <v>320</v>
      </c>
      <c r="U440" s="125"/>
      <c r="V440" s="109">
        <v>20</v>
      </c>
      <c r="W440" s="109"/>
      <c r="X440" s="109"/>
      <c r="Y440" s="109" t="s">
        <v>369</v>
      </c>
      <c r="Z440" s="109"/>
      <c r="AA440" s="125">
        <v>260</v>
      </c>
      <c r="AB440" s="125"/>
      <c r="AC440" s="125"/>
      <c r="AD440" s="125"/>
      <c r="AE440" s="125">
        <f t="shared" si="172"/>
        <v>5200</v>
      </c>
      <c r="AF440" s="125"/>
      <c r="AG440" s="125"/>
      <c r="AH440" s="125"/>
      <c r="AI440" s="200" t="str">
        <f t="shared" si="173"/>
        <v>5㎜無銅耐蝕明鏡</v>
      </c>
      <c r="AJ440" s="200"/>
      <c r="AK440" s="200"/>
      <c r="AL440" s="200"/>
      <c r="AM440" s="200"/>
      <c r="AN440" s="200"/>
      <c r="AO440" s="200"/>
      <c r="AP440" s="200"/>
      <c r="AQ440" s="170">
        <f t="shared" si="174"/>
        <v>20</v>
      </c>
      <c r="AR440" s="170"/>
      <c r="AS440" s="170"/>
      <c r="AT440" s="170" t="str">
        <f t="shared" si="175"/>
        <v>才</v>
      </c>
      <c r="AU440" s="170"/>
      <c r="AV440" s="200">
        <v>220</v>
      </c>
      <c r="AW440" s="200"/>
      <c r="AX440" s="200"/>
      <c r="AY440" s="200"/>
      <c r="AZ440" s="200">
        <f t="shared" si="176"/>
        <v>4400</v>
      </c>
      <c r="BA440" s="200"/>
      <c r="BB440" s="200"/>
      <c r="BC440" s="200"/>
      <c r="BD440" s="311"/>
      <c r="BE440" s="311"/>
      <c r="BF440" s="311"/>
      <c r="BG440" s="311"/>
      <c r="BH440" s="200"/>
      <c r="BI440" s="200"/>
      <c r="BJ440" s="200"/>
      <c r="BK440" s="200"/>
      <c r="BL440" s="200">
        <v>0</v>
      </c>
      <c r="BM440" s="200"/>
      <c r="BN440" s="200"/>
      <c r="BO440" s="200"/>
      <c r="BP440" s="4"/>
      <c r="BQ440" s="6"/>
    </row>
    <row r="441" spans="1:69" ht="20.100000000000001" customHeight="1">
      <c r="A441" s="109">
        <v>18</v>
      </c>
      <c r="B441" s="109"/>
      <c r="C441" s="125" t="s">
        <v>394</v>
      </c>
      <c r="D441" s="125"/>
      <c r="E441" s="125"/>
      <c r="F441" s="125"/>
      <c r="G441" s="125"/>
      <c r="H441" s="125" t="s">
        <v>464</v>
      </c>
      <c r="I441" s="125"/>
      <c r="J441" s="125"/>
      <c r="K441" s="125"/>
      <c r="L441" s="125"/>
      <c r="M441" s="125"/>
      <c r="N441" s="125"/>
      <c r="O441" s="125"/>
      <c r="P441" s="125" t="s">
        <v>465</v>
      </c>
      <c r="Q441" s="125" t="s">
        <v>23</v>
      </c>
      <c r="R441" s="125">
        <v>60</v>
      </c>
      <c r="S441" s="125"/>
      <c r="T441" s="125" t="s">
        <v>320</v>
      </c>
      <c r="U441" s="125"/>
      <c r="V441" s="109">
        <v>19</v>
      </c>
      <c r="W441" s="109"/>
      <c r="X441" s="109"/>
      <c r="Y441" s="109" t="s">
        <v>369</v>
      </c>
      <c r="Z441" s="109"/>
      <c r="AA441" s="125">
        <v>260</v>
      </c>
      <c r="AB441" s="125"/>
      <c r="AC441" s="125"/>
      <c r="AD441" s="125"/>
      <c r="AE441" s="125">
        <f t="shared" ref="AE441" si="202">V441*AA441</f>
        <v>4940</v>
      </c>
      <c r="AF441" s="125"/>
      <c r="AG441" s="125"/>
      <c r="AH441" s="125"/>
      <c r="AI441" s="200" t="str">
        <f t="shared" ref="AI441" si="203">H441</f>
        <v>5㎜無銅耐蝕明鏡</v>
      </c>
      <c r="AJ441" s="200"/>
      <c r="AK441" s="200"/>
      <c r="AL441" s="200"/>
      <c r="AM441" s="200"/>
      <c r="AN441" s="200"/>
      <c r="AO441" s="200"/>
      <c r="AP441" s="200"/>
      <c r="AQ441" s="170">
        <f t="shared" ref="AQ441" si="204">V441</f>
        <v>19</v>
      </c>
      <c r="AR441" s="170"/>
      <c r="AS441" s="170"/>
      <c r="AT441" s="170" t="str">
        <f t="shared" ref="AT441" si="205">Y441</f>
        <v>才</v>
      </c>
      <c r="AU441" s="170"/>
      <c r="AV441" s="200">
        <v>220</v>
      </c>
      <c r="AW441" s="200"/>
      <c r="AX441" s="200"/>
      <c r="AY441" s="200"/>
      <c r="AZ441" s="200">
        <f t="shared" ref="AZ441" si="206">AQ441*AV441</f>
        <v>4180</v>
      </c>
      <c r="BA441" s="200"/>
      <c r="BB441" s="200"/>
      <c r="BC441" s="200"/>
      <c r="BD441" s="311"/>
      <c r="BE441" s="311"/>
      <c r="BF441" s="311"/>
      <c r="BG441" s="311"/>
      <c r="BH441" s="200"/>
      <c r="BI441" s="200"/>
      <c r="BJ441" s="200"/>
      <c r="BK441" s="200"/>
      <c r="BL441" s="200">
        <v>0</v>
      </c>
      <c r="BM441" s="200"/>
      <c r="BN441" s="200"/>
      <c r="BO441" s="200"/>
      <c r="BP441" s="4"/>
      <c r="BQ441" s="6"/>
    </row>
    <row r="442" spans="1:69" ht="20.100000000000001" customHeight="1">
      <c r="A442" s="109">
        <v>19</v>
      </c>
      <c r="B442" s="109"/>
      <c r="C442" s="125" t="s">
        <v>2132</v>
      </c>
      <c r="D442" s="125"/>
      <c r="E442" s="125"/>
      <c r="F442" s="125"/>
      <c r="G442" s="125"/>
      <c r="H442" s="125" t="s">
        <v>464</v>
      </c>
      <c r="I442" s="125"/>
      <c r="J442" s="125"/>
      <c r="K442" s="125"/>
      <c r="L442" s="125"/>
      <c r="M442" s="125"/>
      <c r="N442" s="125"/>
      <c r="O442" s="125"/>
      <c r="P442" s="125" t="s">
        <v>465</v>
      </c>
      <c r="Q442" s="125" t="s">
        <v>23</v>
      </c>
      <c r="R442" s="125">
        <v>60</v>
      </c>
      <c r="S442" s="125"/>
      <c r="T442" s="125" t="s">
        <v>320</v>
      </c>
      <c r="U442" s="125"/>
      <c r="V442" s="109">
        <v>20</v>
      </c>
      <c r="W442" s="109"/>
      <c r="X442" s="109"/>
      <c r="Y442" s="109" t="s">
        <v>369</v>
      </c>
      <c r="Z442" s="109"/>
      <c r="AA442" s="125">
        <v>260</v>
      </c>
      <c r="AB442" s="125"/>
      <c r="AC442" s="125"/>
      <c r="AD442" s="125"/>
      <c r="AE442" s="125">
        <f t="shared" ref="AE442" si="207">V442*AA442</f>
        <v>5200</v>
      </c>
      <c r="AF442" s="125"/>
      <c r="AG442" s="125"/>
      <c r="AH442" s="125"/>
      <c r="AI442" s="200" t="str">
        <f t="shared" ref="AI442" si="208">H442</f>
        <v>5㎜無銅耐蝕明鏡</v>
      </c>
      <c r="AJ442" s="200"/>
      <c r="AK442" s="200"/>
      <c r="AL442" s="200"/>
      <c r="AM442" s="200"/>
      <c r="AN442" s="200"/>
      <c r="AO442" s="200"/>
      <c r="AP442" s="200"/>
      <c r="AQ442" s="170">
        <f t="shared" ref="AQ442" si="209">V442</f>
        <v>20</v>
      </c>
      <c r="AR442" s="170"/>
      <c r="AS442" s="170"/>
      <c r="AT442" s="170" t="str">
        <f t="shared" ref="AT442" si="210">Y442</f>
        <v>才</v>
      </c>
      <c r="AU442" s="170"/>
      <c r="AV442" s="200">
        <v>220</v>
      </c>
      <c r="AW442" s="200"/>
      <c r="AX442" s="200"/>
      <c r="AY442" s="200"/>
      <c r="AZ442" s="200">
        <f t="shared" ref="AZ442" si="211">AQ442*AV442</f>
        <v>4400</v>
      </c>
      <c r="BA442" s="200"/>
      <c r="BB442" s="200"/>
      <c r="BC442" s="200"/>
      <c r="BD442" s="311"/>
      <c r="BE442" s="311"/>
      <c r="BF442" s="311"/>
      <c r="BG442" s="311"/>
      <c r="BH442" s="200"/>
      <c r="BI442" s="200"/>
      <c r="BJ442" s="200"/>
      <c r="BK442" s="200"/>
      <c r="BL442" s="200">
        <v>0</v>
      </c>
      <c r="BM442" s="200"/>
      <c r="BN442" s="200"/>
      <c r="BO442" s="200"/>
      <c r="BP442" s="4"/>
      <c r="BQ442" s="6"/>
    </row>
    <row r="443" spans="1:69" ht="20.100000000000001" customHeight="1">
      <c r="A443" s="109">
        <v>20</v>
      </c>
      <c r="B443" s="109"/>
      <c r="C443" s="125" t="s">
        <v>2133</v>
      </c>
      <c r="D443" s="125"/>
      <c r="E443" s="125"/>
      <c r="F443" s="125"/>
      <c r="G443" s="125"/>
      <c r="H443" s="125" t="s">
        <v>464</v>
      </c>
      <c r="I443" s="125"/>
      <c r="J443" s="125"/>
      <c r="K443" s="125"/>
      <c r="L443" s="125"/>
      <c r="M443" s="125"/>
      <c r="N443" s="125"/>
      <c r="O443" s="125"/>
      <c r="P443" s="125" t="s">
        <v>465</v>
      </c>
      <c r="Q443" s="125" t="s">
        <v>23</v>
      </c>
      <c r="R443" s="125">
        <v>60</v>
      </c>
      <c r="S443" s="125"/>
      <c r="T443" s="125" t="s">
        <v>320</v>
      </c>
      <c r="U443" s="125"/>
      <c r="V443" s="109">
        <v>19</v>
      </c>
      <c r="W443" s="109"/>
      <c r="X443" s="109"/>
      <c r="Y443" s="109" t="s">
        <v>369</v>
      </c>
      <c r="Z443" s="109"/>
      <c r="AA443" s="125">
        <v>260</v>
      </c>
      <c r="AB443" s="125"/>
      <c r="AC443" s="125"/>
      <c r="AD443" s="125"/>
      <c r="AE443" s="125">
        <f t="shared" ref="AE443" si="212">V443*AA443</f>
        <v>4940</v>
      </c>
      <c r="AF443" s="125"/>
      <c r="AG443" s="125"/>
      <c r="AH443" s="125"/>
      <c r="AI443" s="200" t="str">
        <f t="shared" ref="AI443" si="213">H443</f>
        <v>5㎜無銅耐蝕明鏡</v>
      </c>
      <c r="AJ443" s="200"/>
      <c r="AK443" s="200"/>
      <c r="AL443" s="200"/>
      <c r="AM443" s="200"/>
      <c r="AN443" s="200"/>
      <c r="AO443" s="200"/>
      <c r="AP443" s="200"/>
      <c r="AQ443" s="170">
        <f t="shared" ref="AQ443" si="214">V443</f>
        <v>19</v>
      </c>
      <c r="AR443" s="170"/>
      <c r="AS443" s="170"/>
      <c r="AT443" s="170" t="str">
        <f t="shared" ref="AT443" si="215">Y443</f>
        <v>才</v>
      </c>
      <c r="AU443" s="170"/>
      <c r="AV443" s="200">
        <v>220</v>
      </c>
      <c r="AW443" s="200"/>
      <c r="AX443" s="200"/>
      <c r="AY443" s="200"/>
      <c r="AZ443" s="200">
        <f t="shared" ref="AZ443" si="216">AQ443*AV443</f>
        <v>4180</v>
      </c>
      <c r="BA443" s="200"/>
      <c r="BB443" s="200"/>
      <c r="BC443" s="200"/>
      <c r="BD443" s="311"/>
      <c r="BE443" s="311"/>
      <c r="BF443" s="311"/>
      <c r="BG443" s="311"/>
      <c r="BH443" s="200"/>
      <c r="BI443" s="200"/>
      <c r="BJ443" s="200"/>
      <c r="BK443" s="200"/>
      <c r="BL443" s="200">
        <v>0</v>
      </c>
      <c r="BM443" s="200"/>
      <c r="BN443" s="200"/>
      <c r="BO443" s="200"/>
      <c r="BP443" s="4"/>
      <c r="BQ443" s="6"/>
    </row>
    <row r="444" spans="1:69" ht="20.100000000000001" customHeight="1">
      <c r="A444" s="109">
        <v>21</v>
      </c>
      <c r="B444" s="109"/>
      <c r="C444" s="125" t="s">
        <v>2078</v>
      </c>
      <c r="D444" s="125"/>
      <c r="E444" s="125"/>
      <c r="F444" s="125"/>
      <c r="G444" s="125"/>
      <c r="H444" s="125" t="s">
        <v>466</v>
      </c>
      <c r="I444" s="125"/>
      <c r="J444" s="125"/>
      <c r="K444" s="125"/>
      <c r="L444" s="125"/>
      <c r="M444" s="125"/>
      <c r="N444" s="125"/>
      <c r="O444" s="125"/>
      <c r="P444" s="125" t="s">
        <v>467</v>
      </c>
      <c r="Q444" s="125" t="s">
        <v>23</v>
      </c>
      <c r="R444" s="125">
        <v>60</v>
      </c>
      <c r="S444" s="125"/>
      <c r="T444" s="125" t="s">
        <v>320</v>
      </c>
      <c r="U444" s="125"/>
      <c r="V444" s="109">
        <v>2</v>
      </c>
      <c r="W444" s="109"/>
      <c r="X444" s="109"/>
      <c r="Y444" s="109" t="s">
        <v>321</v>
      </c>
      <c r="Z444" s="109"/>
      <c r="AA444" s="125">
        <v>13000</v>
      </c>
      <c r="AB444" s="125"/>
      <c r="AC444" s="125"/>
      <c r="AD444" s="125"/>
      <c r="AE444" s="125">
        <f t="shared" si="172"/>
        <v>26000</v>
      </c>
      <c r="AF444" s="125"/>
      <c r="AG444" s="125"/>
      <c r="AH444" s="125"/>
      <c r="AI444" s="200" t="str">
        <f t="shared" si="173"/>
        <v>8㎜噴砂玻璃無框門</v>
      </c>
      <c r="AJ444" s="200"/>
      <c r="AK444" s="200"/>
      <c r="AL444" s="200"/>
      <c r="AM444" s="200"/>
      <c r="AN444" s="200"/>
      <c r="AO444" s="200"/>
      <c r="AP444" s="200"/>
      <c r="AQ444" s="170">
        <f t="shared" si="174"/>
        <v>2</v>
      </c>
      <c r="AR444" s="170"/>
      <c r="AS444" s="170"/>
      <c r="AT444" s="170" t="str">
        <f t="shared" si="175"/>
        <v>樘</v>
      </c>
      <c r="AU444" s="170"/>
      <c r="AV444" s="200">
        <v>10500</v>
      </c>
      <c r="AW444" s="200"/>
      <c r="AX444" s="200"/>
      <c r="AY444" s="200"/>
      <c r="AZ444" s="200">
        <f t="shared" si="176"/>
        <v>21000</v>
      </c>
      <c r="BA444" s="200"/>
      <c r="BB444" s="200"/>
      <c r="BC444" s="200"/>
      <c r="BD444" s="311"/>
      <c r="BE444" s="311"/>
      <c r="BF444" s="311"/>
      <c r="BG444" s="311"/>
      <c r="BH444" s="200"/>
      <c r="BI444" s="200"/>
      <c r="BJ444" s="200"/>
      <c r="BK444" s="200"/>
      <c r="BL444" s="200">
        <v>0</v>
      </c>
      <c r="BM444" s="200"/>
      <c r="BN444" s="200"/>
      <c r="BO444" s="200"/>
      <c r="BP444" s="4"/>
      <c r="BQ444" s="6"/>
    </row>
    <row r="445" spans="1:69" ht="20.100000000000001" customHeight="1">
      <c r="A445" s="109">
        <v>22</v>
      </c>
      <c r="B445" s="109"/>
      <c r="C445" s="125" t="s">
        <v>2078</v>
      </c>
      <c r="D445" s="125"/>
      <c r="E445" s="125"/>
      <c r="F445" s="125"/>
      <c r="G445" s="125"/>
      <c r="H445" s="125" t="s">
        <v>2080</v>
      </c>
      <c r="I445" s="125"/>
      <c r="J445" s="125"/>
      <c r="K445" s="125"/>
      <c r="L445" s="125"/>
      <c r="M445" s="125"/>
      <c r="N445" s="125"/>
      <c r="O445" s="125"/>
      <c r="P445" s="125"/>
      <c r="Q445" s="125" t="s">
        <v>23</v>
      </c>
      <c r="R445" s="125">
        <v>60</v>
      </c>
      <c r="S445" s="125"/>
      <c r="T445" s="125" t="s">
        <v>320</v>
      </c>
      <c r="U445" s="125"/>
      <c r="V445" s="109">
        <f>V444</f>
        <v>2</v>
      </c>
      <c r="W445" s="109"/>
      <c r="X445" s="109"/>
      <c r="Y445" s="109" t="s">
        <v>2079</v>
      </c>
      <c r="Z445" s="109"/>
      <c r="AA445" s="125">
        <v>2500</v>
      </c>
      <c r="AB445" s="125"/>
      <c r="AC445" s="125"/>
      <c r="AD445" s="125"/>
      <c r="AE445" s="125">
        <f t="shared" si="172"/>
        <v>5000</v>
      </c>
      <c r="AF445" s="125"/>
      <c r="AG445" s="125"/>
      <c r="AH445" s="125"/>
      <c r="AI445" s="200" t="str">
        <f t="shared" si="173"/>
        <v>上項無框門對鎖門把</v>
      </c>
      <c r="AJ445" s="200"/>
      <c r="AK445" s="200"/>
      <c r="AL445" s="200"/>
      <c r="AM445" s="200"/>
      <c r="AN445" s="200"/>
      <c r="AO445" s="200"/>
      <c r="AP445" s="200"/>
      <c r="AQ445" s="170">
        <f t="shared" si="174"/>
        <v>2</v>
      </c>
      <c r="AR445" s="170"/>
      <c r="AS445" s="170"/>
      <c r="AT445" s="170" t="str">
        <f t="shared" si="175"/>
        <v>對</v>
      </c>
      <c r="AU445" s="170"/>
      <c r="AV445" s="200">
        <v>2000</v>
      </c>
      <c r="AW445" s="200"/>
      <c r="AX445" s="200"/>
      <c r="AY445" s="200"/>
      <c r="AZ445" s="200">
        <f t="shared" si="176"/>
        <v>4000</v>
      </c>
      <c r="BA445" s="200"/>
      <c r="BB445" s="200"/>
      <c r="BC445" s="200"/>
      <c r="BD445" s="311"/>
      <c r="BE445" s="311"/>
      <c r="BF445" s="311"/>
      <c r="BG445" s="311"/>
      <c r="BH445" s="200"/>
      <c r="BI445" s="200"/>
      <c r="BJ445" s="200"/>
      <c r="BK445" s="200"/>
      <c r="BL445" s="200">
        <v>0</v>
      </c>
      <c r="BM445" s="200"/>
      <c r="BN445" s="200"/>
      <c r="BO445" s="200"/>
      <c r="BP445" s="4"/>
      <c r="BQ445" s="6"/>
    </row>
    <row r="446" spans="1:69" ht="20.100000000000001" customHeight="1">
      <c r="A446" s="109">
        <v>23</v>
      </c>
      <c r="B446" s="109"/>
      <c r="C446" s="125" t="s">
        <v>318</v>
      </c>
      <c r="D446" s="125"/>
      <c r="E446" s="125"/>
      <c r="F446" s="125"/>
      <c r="G446" s="125"/>
      <c r="H446" s="125" t="s">
        <v>469</v>
      </c>
      <c r="I446" s="125"/>
      <c r="J446" s="125"/>
      <c r="K446" s="125"/>
      <c r="L446" s="125"/>
      <c r="M446" s="125"/>
      <c r="N446" s="125"/>
      <c r="O446" s="125"/>
      <c r="P446" s="125" t="s">
        <v>279</v>
      </c>
      <c r="Q446" s="125" t="s">
        <v>23</v>
      </c>
      <c r="R446" s="125">
        <v>60</v>
      </c>
      <c r="S446" s="125"/>
      <c r="T446" s="125" t="s">
        <v>320</v>
      </c>
      <c r="U446" s="125"/>
      <c r="V446" s="109">
        <v>15</v>
      </c>
      <c r="W446" s="109"/>
      <c r="X446" s="109"/>
      <c r="Y446" s="109" t="s">
        <v>395</v>
      </c>
      <c r="Z446" s="109"/>
      <c r="AA446" s="125">
        <v>600</v>
      </c>
      <c r="AB446" s="125"/>
      <c r="AC446" s="125"/>
      <c r="AD446" s="125"/>
      <c r="AE446" s="125">
        <f t="shared" si="172"/>
        <v>9000</v>
      </c>
      <c r="AF446" s="125"/>
      <c r="AG446" s="125"/>
      <c r="AH446" s="125"/>
      <c r="AI446" s="200" t="str">
        <f t="shared" si="173"/>
        <v>不銹鋼電鍍層板夾具</v>
      </c>
      <c r="AJ446" s="200"/>
      <c r="AK446" s="200"/>
      <c r="AL446" s="200"/>
      <c r="AM446" s="200"/>
      <c r="AN446" s="200"/>
      <c r="AO446" s="200"/>
      <c r="AP446" s="200"/>
      <c r="AQ446" s="170">
        <f t="shared" si="174"/>
        <v>15</v>
      </c>
      <c r="AR446" s="170"/>
      <c r="AS446" s="170"/>
      <c r="AT446" s="170" t="str">
        <f t="shared" si="175"/>
        <v>只</v>
      </c>
      <c r="AU446" s="170"/>
      <c r="AV446" s="200">
        <v>500</v>
      </c>
      <c r="AW446" s="200"/>
      <c r="AX446" s="200"/>
      <c r="AY446" s="200"/>
      <c r="AZ446" s="200">
        <f t="shared" si="176"/>
        <v>7500</v>
      </c>
      <c r="BA446" s="200"/>
      <c r="BB446" s="200"/>
      <c r="BC446" s="200"/>
      <c r="BD446" s="311"/>
      <c r="BE446" s="311"/>
      <c r="BF446" s="311"/>
      <c r="BG446" s="311"/>
      <c r="BH446" s="200"/>
      <c r="BI446" s="200"/>
      <c r="BJ446" s="200"/>
      <c r="BK446" s="200"/>
      <c r="BL446" s="200">
        <v>0</v>
      </c>
      <c r="BM446" s="200"/>
      <c r="BN446" s="200"/>
      <c r="BO446" s="200"/>
      <c r="BP446" s="4"/>
      <c r="BQ446" s="6"/>
    </row>
    <row r="447" spans="1:69" ht="20.100000000000001" customHeight="1">
      <c r="A447" s="109">
        <v>24</v>
      </c>
      <c r="B447" s="109"/>
      <c r="C447" s="125" t="s">
        <v>318</v>
      </c>
      <c r="D447" s="125"/>
      <c r="E447" s="125"/>
      <c r="F447" s="125"/>
      <c r="G447" s="125"/>
      <c r="H447" s="125" t="s">
        <v>470</v>
      </c>
      <c r="I447" s="125"/>
      <c r="J447" s="125"/>
      <c r="K447" s="125"/>
      <c r="L447" s="125"/>
      <c r="M447" s="125"/>
      <c r="N447" s="125"/>
      <c r="O447" s="125"/>
      <c r="P447" s="125" t="s">
        <v>2081</v>
      </c>
      <c r="Q447" s="125" t="s">
        <v>23</v>
      </c>
      <c r="R447" s="125">
        <v>60</v>
      </c>
      <c r="S447" s="125"/>
      <c r="T447" s="125" t="s">
        <v>320</v>
      </c>
      <c r="U447" s="125"/>
      <c r="V447" s="109">
        <v>2</v>
      </c>
      <c r="W447" s="109"/>
      <c r="X447" s="109"/>
      <c r="Y447" s="109" t="s">
        <v>380</v>
      </c>
      <c r="Z447" s="109"/>
      <c r="AA447" s="125">
        <v>600</v>
      </c>
      <c r="AB447" s="125"/>
      <c r="AC447" s="125"/>
      <c r="AD447" s="125"/>
      <c r="AE447" s="125">
        <f t="shared" si="172"/>
        <v>1200</v>
      </c>
      <c r="AF447" s="125"/>
      <c r="AG447" s="125"/>
      <c r="AH447" s="125"/>
      <c r="AI447" s="200" t="str">
        <f t="shared" si="173"/>
        <v>玻璃開方孔、圓孔</v>
      </c>
      <c r="AJ447" s="200"/>
      <c r="AK447" s="200"/>
      <c r="AL447" s="200"/>
      <c r="AM447" s="200"/>
      <c r="AN447" s="200"/>
      <c r="AO447" s="200"/>
      <c r="AP447" s="200"/>
      <c r="AQ447" s="170">
        <f t="shared" si="174"/>
        <v>2</v>
      </c>
      <c r="AR447" s="170"/>
      <c r="AS447" s="170"/>
      <c r="AT447" s="170" t="str">
        <f t="shared" si="175"/>
        <v>口</v>
      </c>
      <c r="AU447" s="170"/>
      <c r="AV447" s="200">
        <v>500</v>
      </c>
      <c r="AW447" s="200"/>
      <c r="AX447" s="200"/>
      <c r="AY447" s="200"/>
      <c r="AZ447" s="200">
        <f t="shared" si="176"/>
        <v>1000</v>
      </c>
      <c r="BA447" s="200"/>
      <c r="BB447" s="200"/>
      <c r="BC447" s="200"/>
      <c r="BD447" s="311"/>
      <c r="BE447" s="311"/>
      <c r="BF447" s="311"/>
      <c r="BG447" s="311"/>
      <c r="BH447" s="200"/>
      <c r="BI447" s="200"/>
      <c r="BJ447" s="200"/>
      <c r="BK447" s="200"/>
      <c r="BL447" s="200">
        <v>0</v>
      </c>
      <c r="BM447" s="200"/>
      <c r="BN447" s="200"/>
      <c r="BO447" s="200"/>
      <c r="BP447" s="4"/>
      <c r="BQ447" s="6"/>
    </row>
    <row r="448" spans="1:69" ht="20.100000000000001" customHeight="1">
      <c r="A448" s="109">
        <v>25</v>
      </c>
      <c r="B448" s="109"/>
      <c r="C448" s="125" t="s">
        <v>318</v>
      </c>
      <c r="D448" s="125"/>
      <c r="E448" s="125"/>
      <c r="F448" s="125"/>
      <c r="G448" s="125"/>
      <c r="H448" s="125" t="s">
        <v>2077</v>
      </c>
      <c r="I448" s="125"/>
      <c r="J448" s="125"/>
      <c r="K448" s="125"/>
      <c r="L448" s="125"/>
      <c r="M448" s="125"/>
      <c r="N448" s="125"/>
      <c r="O448" s="125"/>
      <c r="P448" s="125" t="s">
        <v>279</v>
      </c>
      <c r="Q448" s="125" t="s">
        <v>23</v>
      </c>
      <c r="R448" s="125">
        <v>60</v>
      </c>
      <c r="S448" s="125"/>
      <c r="T448" s="125" t="s">
        <v>320</v>
      </c>
      <c r="U448" s="125"/>
      <c r="V448" s="109">
        <v>1</v>
      </c>
      <c r="W448" s="109"/>
      <c r="X448" s="109"/>
      <c r="Y448" s="109" t="s">
        <v>380</v>
      </c>
      <c r="Z448" s="109"/>
      <c r="AA448" s="125">
        <v>1200</v>
      </c>
      <c r="AB448" s="125"/>
      <c r="AC448" s="125"/>
      <c r="AD448" s="125"/>
      <c r="AE448" s="125">
        <f t="shared" si="172"/>
        <v>1200</v>
      </c>
      <c r="AF448" s="125"/>
      <c r="AG448" s="125"/>
      <c r="AH448" s="125"/>
      <c r="AI448" s="200" t="str">
        <f t="shared" si="173"/>
        <v>玻璃切L角、U槽、圓邊</v>
      </c>
      <c r="AJ448" s="200"/>
      <c r="AK448" s="200"/>
      <c r="AL448" s="200"/>
      <c r="AM448" s="200"/>
      <c r="AN448" s="200"/>
      <c r="AO448" s="200"/>
      <c r="AP448" s="200"/>
      <c r="AQ448" s="170">
        <f t="shared" si="174"/>
        <v>1</v>
      </c>
      <c r="AR448" s="170"/>
      <c r="AS448" s="170"/>
      <c r="AT448" s="170" t="str">
        <f t="shared" si="175"/>
        <v>口</v>
      </c>
      <c r="AU448" s="170"/>
      <c r="AV448" s="200">
        <v>1000</v>
      </c>
      <c r="AW448" s="200"/>
      <c r="AX448" s="200"/>
      <c r="AY448" s="200"/>
      <c r="AZ448" s="200">
        <f t="shared" si="176"/>
        <v>1000</v>
      </c>
      <c r="BA448" s="200"/>
      <c r="BB448" s="200"/>
      <c r="BC448" s="200"/>
      <c r="BD448" s="311"/>
      <c r="BE448" s="311"/>
      <c r="BF448" s="311"/>
      <c r="BG448" s="311"/>
      <c r="BH448" s="200"/>
      <c r="BI448" s="200"/>
      <c r="BJ448" s="200"/>
      <c r="BK448" s="200"/>
      <c r="BL448" s="200">
        <v>0</v>
      </c>
      <c r="BM448" s="200"/>
      <c r="BN448" s="200"/>
      <c r="BO448" s="200"/>
      <c r="BP448" s="4"/>
      <c r="BQ448" s="6"/>
    </row>
    <row r="449" spans="1:69" ht="20.100000000000001" customHeight="1">
      <c r="A449" s="109">
        <v>26</v>
      </c>
      <c r="B449" s="109"/>
      <c r="C449" s="125"/>
      <c r="D449" s="125"/>
      <c r="E449" s="125"/>
      <c r="F449" s="125"/>
      <c r="G449" s="125"/>
      <c r="H449" s="125"/>
      <c r="I449" s="125"/>
      <c r="J449" s="125"/>
      <c r="K449" s="125"/>
      <c r="L449" s="125"/>
      <c r="M449" s="125"/>
      <c r="N449" s="125"/>
      <c r="O449" s="125"/>
      <c r="P449" s="125"/>
      <c r="Q449" s="125"/>
      <c r="R449" s="125"/>
      <c r="S449" s="125"/>
      <c r="T449" s="125"/>
      <c r="U449" s="125"/>
      <c r="V449" s="109">
        <v>0</v>
      </c>
      <c r="W449" s="109"/>
      <c r="X449" s="109"/>
      <c r="Y449" s="109" t="s">
        <v>315</v>
      </c>
      <c r="Z449" s="109"/>
      <c r="AA449" s="125">
        <v>0</v>
      </c>
      <c r="AB449" s="125"/>
      <c r="AC449" s="125"/>
      <c r="AD449" s="125"/>
      <c r="AE449" s="125">
        <f t="shared" si="172"/>
        <v>0</v>
      </c>
      <c r="AF449" s="125"/>
      <c r="AG449" s="125"/>
      <c r="AH449" s="125"/>
      <c r="AI449" s="200">
        <f t="shared" si="173"/>
        <v>0</v>
      </c>
      <c r="AJ449" s="200"/>
      <c r="AK449" s="200"/>
      <c r="AL449" s="200"/>
      <c r="AM449" s="200"/>
      <c r="AN449" s="200"/>
      <c r="AO449" s="200"/>
      <c r="AP449" s="200"/>
      <c r="AQ449" s="170">
        <f t="shared" si="174"/>
        <v>0</v>
      </c>
      <c r="AR449" s="170"/>
      <c r="AS449" s="170"/>
      <c r="AT449" s="170" t="str">
        <f t="shared" si="175"/>
        <v>式</v>
      </c>
      <c r="AU449" s="170"/>
      <c r="AV449" s="200">
        <v>0</v>
      </c>
      <c r="AW449" s="200"/>
      <c r="AX449" s="200"/>
      <c r="AY449" s="200"/>
      <c r="AZ449" s="200">
        <f t="shared" si="176"/>
        <v>0</v>
      </c>
      <c r="BA449" s="200"/>
      <c r="BB449" s="200"/>
      <c r="BC449" s="200"/>
      <c r="BD449" s="311"/>
      <c r="BE449" s="311"/>
      <c r="BF449" s="311"/>
      <c r="BG449" s="311"/>
      <c r="BH449" s="200"/>
      <c r="BI449" s="200"/>
      <c r="BJ449" s="200"/>
      <c r="BK449" s="200"/>
      <c r="BL449" s="200">
        <v>0</v>
      </c>
      <c r="BM449" s="200"/>
      <c r="BN449" s="200"/>
      <c r="BO449" s="200"/>
      <c r="BP449" s="4"/>
      <c r="BQ449" s="6"/>
    </row>
    <row r="450" spans="1:69" s="5" customFormat="1" ht="20.100000000000001" customHeight="1">
      <c r="A450" s="117" t="s">
        <v>318</v>
      </c>
      <c r="B450" s="117"/>
      <c r="C450" s="117"/>
      <c r="D450" s="117"/>
      <c r="E450" s="328" t="str">
        <f>C423</f>
        <v>玻璃工程</v>
      </c>
      <c r="F450" s="329"/>
      <c r="G450" s="329"/>
      <c r="H450" s="329"/>
      <c r="I450" s="329"/>
      <c r="J450" s="329"/>
      <c r="K450" s="329"/>
      <c r="L450" s="329"/>
      <c r="M450" s="329"/>
      <c r="N450" s="329"/>
      <c r="O450" s="329"/>
      <c r="P450" s="329"/>
      <c r="Q450" s="329"/>
      <c r="R450" s="329"/>
      <c r="S450" s="329"/>
      <c r="T450" s="329"/>
      <c r="U450" s="329"/>
      <c r="V450" s="330" t="s">
        <v>322</v>
      </c>
      <c r="W450" s="330"/>
      <c r="X450" s="330"/>
      <c r="Y450" s="330"/>
      <c r="Z450" s="331"/>
      <c r="AA450" s="318">
        <f>SUM(AE424:AH449)</f>
        <v>142987</v>
      </c>
      <c r="AB450" s="318"/>
      <c r="AC450" s="318"/>
      <c r="AD450" s="318"/>
      <c r="AE450" s="318"/>
      <c r="AF450" s="318"/>
      <c r="AG450" s="318"/>
      <c r="AH450" s="318"/>
      <c r="AI450" s="319" t="str">
        <f>C423</f>
        <v>玻璃工程</v>
      </c>
      <c r="AJ450" s="320"/>
      <c r="AK450" s="320"/>
      <c r="AL450" s="320"/>
      <c r="AM450" s="320"/>
      <c r="AN450" s="320"/>
      <c r="AO450" s="320"/>
      <c r="AP450" s="320"/>
      <c r="AQ450" s="321" t="s">
        <v>323</v>
      </c>
      <c r="AR450" s="321"/>
      <c r="AS450" s="321"/>
      <c r="AT450" s="321"/>
      <c r="AU450" s="322"/>
      <c r="AV450" s="317">
        <f>SUM(AZ424:BC449)</f>
        <v>118948</v>
      </c>
      <c r="AW450" s="317"/>
      <c r="AX450" s="317"/>
      <c r="AY450" s="317"/>
      <c r="AZ450" s="317"/>
      <c r="BA450" s="317"/>
      <c r="BB450" s="317"/>
      <c r="BC450" s="317"/>
      <c r="BD450" s="323" t="s">
        <v>324</v>
      </c>
      <c r="BE450" s="323"/>
      <c r="BF450" s="323"/>
      <c r="BG450" s="323"/>
      <c r="BH450" s="323"/>
      <c r="BI450" s="323"/>
      <c r="BJ450" s="317">
        <f>SUM(BL424:BO449)</f>
        <v>0</v>
      </c>
      <c r="BK450" s="317"/>
      <c r="BL450" s="317"/>
      <c r="BM450" s="317"/>
      <c r="BN450" s="317"/>
      <c r="BO450" s="317"/>
    </row>
    <row r="451" spans="1:69" ht="20.100000000000001" customHeight="1">
      <c r="A451" s="109" t="s">
        <v>325</v>
      </c>
      <c r="B451" s="109"/>
      <c r="C451" s="109">
        <v>1</v>
      </c>
      <c r="D451" s="109"/>
      <c r="E451" s="388" t="s">
        <v>1561</v>
      </c>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388"/>
      <c r="AF451" s="388"/>
      <c r="AG451" s="388"/>
      <c r="AH451" s="388"/>
      <c r="AI451" s="336"/>
      <c r="AJ451" s="336"/>
      <c r="AK451" s="336"/>
      <c r="AL451" s="336"/>
      <c r="AM451" s="336"/>
      <c r="AN451" s="336"/>
      <c r="AO451" s="336"/>
      <c r="AP451" s="336"/>
      <c r="AQ451" s="336"/>
      <c r="AR451" s="336"/>
      <c r="AS451" s="336"/>
      <c r="AT451" s="336"/>
      <c r="AU451" s="336"/>
      <c r="AV451" s="336"/>
      <c r="AW451" s="336"/>
      <c r="AX451" s="336"/>
      <c r="AY451" s="336"/>
      <c r="AZ451" s="336"/>
      <c r="BA451" s="336"/>
      <c r="BB451" s="336"/>
      <c r="BC451" s="336"/>
      <c r="BD451" s="387" t="s">
        <v>326</v>
      </c>
      <c r="BE451" s="387"/>
      <c r="BF451" s="387"/>
      <c r="BG451" s="387"/>
      <c r="BH451" s="387"/>
      <c r="BI451" s="387"/>
      <c r="BJ451" s="326">
        <f>AV450-BJ450</f>
        <v>118948</v>
      </c>
      <c r="BK451" s="326"/>
      <c r="BL451" s="326"/>
      <c r="BM451" s="326"/>
      <c r="BN451" s="326"/>
      <c r="BO451" s="326"/>
      <c r="BP451" s="4"/>
      <c r="BQ451" s="6"/>
    </row>
    <row r="452" spans="1:69" ht="20.100000000000001" customHeight="1">
      <c r="A452" s="109"/>
      <c r="B452" s="109"/>
      <c r="C452" s="109">
        <v>2</v>
      </c>
      <c r="D452" s="109"/>
      <c r="E452" s="337" t="s">
        <v>1571</v>
      </c>
      <c r="F452" s="337"/>
      <c r="G452" s="337"/>
      <c r="H452" s="337"/>
      <c r="I452" s="337"/>
      <c r="J452" s="337"/>
      <c r="K452" s="337"/>
      <c r="L452" s="337"/>
      <c r="M452" s="337"/>
      <c r="N452" s="337"/>
      <c r="O452" s="337"/>
      <c r="P452" s="337"/>
      <c r="Q452" s="337"/>
      <c r="R452" s="337"/>
      <c r="S452" s="337"/>
      <c r="T452" s="337"/>
      <c r="U452" s="337"/>
      <c r="V452" s="337"/>
      <c r="W452" s="337"/>
      <c r="X452" s="337"/>
      <c r="Y452" s="337"/>
      <c r="Z452" s="337"/>
      <c r="AA452" s="337"/>
      <c r="AB452" s="337"/>
      <c r="AC452" s="337"/>
      <c r="AD452" s="337"/>
      <c r="AE452" s="337"/>
      <c r="AF452" s="337"/>
      <c r="AG452" s="337"/>
      <c r="AH452" s="337"/>
      <c r="AI452" s="200"/>
      <c r="AJ452" s="200"/>
      <c r="AK452" s="200"/>
      <c r="AL452" s="200"/>
      <c r="AM452" s="200"/>
      <c r="AN452" s="200"/>
      <c r="AO452" s="200"/>
      <c r="AP452" s="200"/>
      <c r="AQ452" s="200"/>
      <c r="AR452" s="200"/>
      <c r="AS452" s="200"/>
      <c r="AT452" s="200"/>
      <c r="AU452" s="200"/>
      <c r="AV452" s="200"/>
      <c r="AW452" s="200"/>
      <c r="AX452" s="200"/>
      <c r="AY452" s="200"/>
      <c r="AZ452" s="200"/>
      <c r="BA452" s="200"/>
      <c r="BB452" s="200"/>
      <c r="BC452" s="200"/>
      <c r="BD452" s="200"/>
      <c r="BE452" s="200"/>
      <c r="BF452" s="200"/>
      <c r="BG452" s="200"/>
      <c r="BH452" s="200"/>
      <c r="BI452" s="200"/>
      <c r="BJ452" s="200"/>
      <c r="BK452" s="200"/>
      <c r="BL452" s="200"/>
      <c r="BM452" s="200"/>
      <c r="BN452" s="200"/>
      <c r="BO452" s="200"/>
      <c r="BP452" s="4"/>
      <c r="BQ452" s="6"/>
    </row>
    <row r="453" spans="1:69" ht="20.100000000000001" customHeight="1">
      <c r="A453" s="109"/>
      <c r="B453" s="109"/>
      <c r="C453" s="109">
        <v>3</v>
      </c>
      <c r="D453" s="109"/>
      <c r="E453" s="337" t="s">
        <v>1572</v>
      </c>
      <c r="F453" s="337"/>
      <c r="G453" s="337"/>
      <c r="H453" s="337"/>
      <c r="I453" s="337"/>
      <c r="J453" s="337"/>
      <c r="K453" s="337"/>
      <c r="L453" s="337"/>
      <c r="M453" s="337"/>
      <c r="N453" s="337"/>
      <c r="O453" s="337"/>
      <c r="P453" s="337"/>
      <c r="Q453" s="337"/>
      <c r="R453" s="337"/>
      <c r="S453" s="337"/>
      <c r="T453" s="337"/>
      <c r="U453" s="337"/>
      <c r="V453" s="337"/>
      <c r="W453" s="337"/>
      <c r="X453" s="337"/>
      <c r="Y453" s="337"/>
      <c r="Z453" s="337"/>
      <c r="AA453" s="337"/>
      <c r="AB453" s="337"/>
      <c r="AC453" s="337"/>
      <c r="AD453" s="337"/>
      <c r="AE453" s="337"/>
      <c r="AF453" s="337"/>
      <c r="AG453" s="337"/>
      <c r="AH453" s="337"/>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200"/>
      <c r="BH453" s="200"/>
      <c r="BI453" s="200"/>
      <c r="BJ453" s="200"/>
      <c r="BK453" s="200"/>
      <c r="BL453" s="200"/>
      <c r="BM453" s="200"/>
      <c r="BN453" s="200"/>
      <c r="BO453" s="200"/>
      <c r="BP453" s="4"/>
      <c r="BQ453" s="6"/>
    </row>
    <row r="454" spans="1:69" ht="20.100000000000001" customHeight="1">
      <c r="A454" s="109"/>
      <c r="B454" s="109"/>
      <c r="C454" s="109">
        <v>4</v>
      </c>
      <c r="D454" s="109"/>
      <c r="E454" s="332" t="s">
        <v>1573</v>
      </c>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4"/>
      <c r="AI454" s="200"/>
      <c r="AJ454" s="200"/>
      <c r="AK454" s="200"/>
      <c r="AL454" s="200"/>
      <c r="AM454" s="200"/>
      <c r="AN454" s="200"/>
      <c r="AO454" s="200"/>
      <c r="AP454" s="200"/>
      <c r="AQ454" s="200"/>
      <c r="AR454" s="200"/>
      <c r="AS454" s="200"/>
      <c r="AT454" s="200"/>
      <c r="AU454" s="200"/>
      <c r="AV454" s="200"/>
      <c r="AW454" s="200"/>
      <c r="AX454" s="200"/>
      <c r="AY454" s="200"/>
      <c r="AZ454" s="200"/>
      <c r="BA454" s="200"/>
      <c r="BB454" s="200"/>
      <c r="BC454" s="200"/>
      <c r="BD454" s="200"/>
      <c r="BE454" s="200"/>
      <c r="BF454" s="200"/>
      <c r="BG454" s="200"/>
      <c r="BH454" s="200"/>
      <c r="BI454" s="200"/>
      <c r="BJ454" s="200"/>
      <c r="BK454" s="200"/>
      <c r="BL454" s="200"/>
      <c r="BM454" s="200"/>
      <c r="BN454" s="200"/>
      <c r="BO454" s="200"/>
      <c r="BP454" s="4"/>
      <c r="BQ454" s="6"/>
    </row>
    <row r="455" spans="1:69" ht="20.100000000000001"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200"/>
      <c r="AJ455" s="200"/>
      <c r="AK455" s="200"/>
      <c r="AL455" s="200"/>
      <c r="AM455" s="200"/>
      <c r="AN455" s="200"/>
      <c r="AO455" s="200"/>
      <c r="AP455" s="200"/>
      <c r="AQ455" s="200"/>
      <c r="AR455" s="200"/>
      <c r="AS455" s="200"/>
      <c r="AT455" s="200"/>
      <c r="AU455" s="200"/>
      <c r="AV455" s="200"/>
      <c r="AW455" s="200"/>
      <c r="AX455" s="200"/>
      <c r="AY455" s="200"/>
      <c r="AZ455" s="200"/>
      <c r="BA455" s="200"/>
      <c r="BB455" s="200"/>
      <c r="BC455" s="200"/>
      <c r="BD455" s="200"/>
      <c r="BE455" s="200"/>
      <c r="BF455" s="200"/>
      <c r="BG455" s="200"/>
      <c r="BH455" s="200"/>
      <c r="BI455" s="200"/>
      <c r="BJ455" s="200"/>
      <c r="BK455" s="200"/>
      <c r="BL455" s="200"/>
      <c r="BM455" s="200"/>
      <c r="BN455" s="200"/>
      <c r="BO455" s="200"/>
      <c r="BP455" s="4"/>
      <c r="BQ455" s="6"/>
    </row>
    <row r="456" spans="1:69" ht="20.100000000000001" customHeight="1">
      <c r="A456" s="222" t="s">
        <v>471</v>
      </c>
      <c r="B456" s="222"/>
      <c r="C456" s="127" t="s">
        <v>472</v>
      </c>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9"/>
      <c r="AI456" s="335" t="str">
        <f>C456</f>
        <v>油漆粉刷工程</v>
      </c>
      <c r="AJ456" s="335"/>
      <c r="AK456" s="335"/>
      <c r="AL456" s="335"/>
      <c r="AM456" s="335"/>
      <c r="AN456" s="335"/>
      <c r="AO456" s="335"/>
      <c r="AP456" s="335"/>
      <c r="AQ456" s="335"/>
      <c r="AR456" s="335"/>
      <c r="AS456" s="335"/>
      <c r="AT456" s="335"/>
      <c r="AU456" s="335"/>
      <c r="AV456" s="200" t="s">
        <v>348</v>
      </c>
      <c r="AW456" s="200"/>
      <c r="AX456" s="200"/>
      <c r="AY456" s="200"/>
      <c r="AZ456" s="200"/>
      <c r="BA456" s="200"/>
      <c r="BB456" s="200"/>
      <c r="BC456" s="200"/>
      <c r="BD456" s="325" t="s">
        <v>313</v>
      </c>
      <c r="BE456" s="325"/>
      <c r="BF456" s="325"/>
      <c r="BG456" s="325"/>
      <c r="BH456" s="325"/>
      <c r="BI456" s="325"/>
      <c r="BJ456" s="325"/>
      <c r="BK456" s="325"/>
      <c r="BL456" s="325"/>
      <c r="BM456" s="325"/>
      <c r="BN456" s="325"/>
      <c r="BO456" s="325"/>
      <c r="BP456" s="4"/>
      <c r="BQ456" s="6"/>
    </row>
    <row r="457" spans="1:69" ht="20.100000000000001" customHeight="1">
      <c r="A457" s="109">
        <v>1</v>
      </c>
      <c r="B457" s="109"/>
      <c r="C457" s="125" t="s">
        <v>318</v>
      </c>
      <c r="D457" s="125"/>
      <c r="E457" s="125"/>
      <c r="F457" s="125"/>
      <c r="G457" s="125"/>
      <c r="H457" s="125" t="s">
        <v>473</v>
      </c>
      <c r="I457" s="125"/>
      <c r="J457" s="125"/>
      <c r="K457" s="125"/>
      <c r="L457" s="125"/>
      <c r="M457" s="125"/>
      <c r="N457" s="125"/>
      <c r="O457" s="125"/>
      <c r="P457" s="125" t="s">
        <v>474</v>
      </c>
      <c r="Q457" s="125"/>
      <c r="R457" s="125"/>
      <c r="S457" s="125"/>
      <c r="T457" s="125"/>
      <c r="U457" s="125"/>
      <c r="V457" s="109">
        <f>基本資料!AE83</f>
        <v>134.40000000000003</v>
      </c>
      <c r="W457" s="109"/>
      <c r="X457" s="109"/>
      <c r="Y457" s="109" t="s">
        <v>227</v>
      </c>
      <c r="Z457" s="109"/>
      <c r="AA457" s="125">
        <f>天地壁表面材暨防水粉刷!L110</f>
        <v>430</v>
      </c>
      <c r="AB457" s="125"/>
      <c r="AC457" s="125"/>
      <c r="AD457" s="125"/>
      <c r="AE457" s="125">
        <f t="shared" ref="AE457:AE465" si="217">V457*AA457</f>
        <v>57792.000000000015</v>
      </c>
      <c r="AF457" s="125"/>
      <c r="AG457" s="125"/>
      <c r="AH457" s="125"/>
      <c r="AI457" s="200" t="str">
        <f t="shared" ref="AI457:AI465" si="218">H457</f>
        <v>天花撿補打磨工事</v>
      </c>
      <c r="AJ457" s="200"/>
      <c r="AK457" s="200"/>
      <c r="AL457" s="200"/>
      <c r="AM457" s="200"/>
      <c r="AN457" s="200"/>
      <c r="AO457" s="200"/>
      <c r="AP457" s="200"/>
      <c r="AQ457" s="170">
        <f t="shared" ref="AQ457:AQ465" si="219">V457</f>
        <v>134.40000000000003</v>
      </c>
      <c r="AR457" s="170"/>
      <c r="AS457" s="170"/>
      <c r="AT457" s="170" t="str">
        <f t="shared" ref="AT457:AT465" si="220">Y457</f>
        <v>㎡</v>
      </c>
      <c r="AU457" s="170"/>
      <c r="AV457" s="200">
        <f>天地壁表面材暨防水粉刷!O110</f>
        <v>370</v>
      </c>
      <c r="AW457" s="200"/>
      <c r="AX457" s="200"/>
      <c r="AY457" s="200"/>
      <c r="AZ457" s="200">
        <f t="shared" ref="AZ457:AZ465" si="221">AQ457*AV457</f>
        <v>49728.000000000015</v>
      </c>
      <c r="BA457" s="200"/>
      <c r="BB457" s="200"/>
      <c r="BC457" s="200"/>
      <c r="BD457" s="311">
        <v>44197</v>
      </c>
      <c r="BE457" s="311"/>
      <c r="BF457" s="311"/>
      <c r="BG457" s="311"/>
      <c r="BH457" s="200" t="s">
        <v>316</v>
      </c>
      <c r="BI457" s="200"/>
      <c r="BJ457" s="200"/>
      <c r="BK457" s="200"/>
      <c r="BL457" s="200">
        <v>0</v>
      </c>
      <c r="BM457" s="200"/>
      <c r="BN457" s="200"/>
      <c r="BO457" s="200"/>
      <c r="BP457" s="4"/>
      <c r="BQ457" s="6"/>
    </row>
    <row r="458" spans="1:69" ht="20.100000000000001" customHeight="1">
      <c r="A458" s="109">
        <v>2</v>
      </c>
      <c r="B458" s="109"/>
      <c r="C458" s="125" t="s">
        <v>318</v>
      </c>
      <c r="D458" s="125"/>
      <c r="E458" s="125"/>
      <c r="F458" s="125"/>
      <c r="G458" s="125"/>
      <c r="H458" s="125" t="s">
        <v>475</v>
      </c>
      <c r="I458" s="125"/>
      <c r="J458" s="125"/>
      <c r="K458" s="125"/>
      <c r="L458" s="125"/>
      <c r="M458" s="125"/>
      <c r="N458" s="125"/>
      <c r="O458" s="125"/>
      <c r="P458" s="125" t="s">
        <v>474</v>
      </c>
      <c r="Q458" s="125" t="s">
        <v>23</v>
      </c>
      <c r="R458" s="125">
        <v>300</v>
      </c>
      <c r="S458" s="125"/>
      <c r="T458" s="125" t="s">
        <v>320</v>
      </c>
      <c r="U458" s="125"/>
      <c r="V458" s="109">
        <f>基本資料!X83</f>
        <v>346.20000000000005</v>
      </c>
      <c r="W458" s="109"/>
      <c r="X458" s="109"/>
      <c r="Y458" s="109" t="s">
        <v>227</v>
      </c>
      <c r="Z458" s="109"/>
      <c r="AA458" s="125">
        <f>天地壁表面材暨防水粉刷!F110</f>
        <v>400</v>
      </c>
      <c r="AB458" s="125"/>
      <c r="AC458" s="125"/>
      <c r="AD458" s="125"/>
      <c r="AE458" s="125">
        <f t="shared" si="217"/>
        <v>138480.00000000003</v>
      </c>
      <c r="AF458" s="125"/>
      <c r="AG458" s="125"/>
      <c r="AH458" s="125"/>
      <c r="AI458" s="200" t="str">
        <f t="shared" si="218"/>
        <v>牆面撿補打磨工事</v>
      </c>
      <c r="AJ458" s="200"/>
      <c r="AK458" s="200"/>
      <c r="AL458" s="200"/>
      <c r="AM458" s="200"/>
      <c r="AN458" s="200"/>
      <c r="AO458" s="200"/>
      <c r="AP458" s="200"/>
      <c r="AQ458" s="170">
        <f t="shared" si="219"/>
        <v>346.20000000000005</v>
      </c>
      <c r="AR458" s="170"/>
      <c r="AS458" s="170"/>
      <c r="AT458" s="170" t="str">
        <f t="shared" si="220"/>
        <v>㎡</v>
      </c>
      <c r="AU458" s="170"/>
      <c r="AV458" s="200">
        <f>天地壁表面材暨防水粉刷!I110</f>
        <v>350</v>
      </c>
      <c r="AW458" s="200"/>
      <c r="AX458" s="200"/>
      <c r="AY458" s="200"/>
      <c r="AZ458" s="200">
        <f t="shared" si="221"/>
        <v>121170.00000000001</v>
      </c>
      <c r="BA458" s="200"/>
      <c r="BB458" s="200"/>
      <c r="BC458" s="200"/>
      <c r="BD458" s="311"/>
      <c r="BE458" s="311"/>
      <c r="BF458" s="311"/>
      <c r="BG458" s="311"/>
      <c r="BH458" s="200"/>
      <c r="BI458" s="200"/>
      <c r="BJ458" s="200"/>
      <c r="BK458" s="200"/>
      <c r="BL458" s="200">
        <v>0</v>
      </c>
      <c r="BM458" s="200"/>
      <c r="BN458" s="200"/>
      <c r="BO458" s="200"/>
      <c r="BP458" s="4"/>
      <c r="BQ458" s="6"/>
    </row>
    <row r="459" spans="1:69" ht="20.100000000000001" customHeight="1">
      <c r="A459" s="109">
        <v>3</v>
      </c>
      <c r="B459" s="109"/>
      <c r="C459" s="125" t="s">
        <v>318</v>
      </c>
      <c r="D459" s="125"/>
      <c r="E459" s="125"/>
      <c r="F459" s="125"/>
      <c r="G459" s="125"/>
      <c r="H459" s="125" t="s">
        <v>476</v>
      </c>
      <c r="I459" s="125"/>
      <c r="J459" s="125"/>
      <c r="K459" s="125"/>
      <c r="L459" s="125"/>
      <c r="M459" s="125"/>
      <c r="N459" s="125"/>
      <c r="O459" s="125"/>
      <c r="P459" s="125" t="s">
        <v>477</v>
      </c>
      <c r="Q459" s="125" t="s">
        <v>23</v>
      </c>
      <c r="R459" s="125">
        <v>300</v>
      </c>
      <c r="S459" s="125"/>
      <c r="T459" s="125" t="s">
        <v>320</v>
      </c>
      <c r="U459" s="125"/>
      <c r="V459" s="109">
        <f>SUM(V457:X458)</f>
        <v>480.60000000000008</v>
      </c>
      <c r="W459" s="109"/>
      <c r="X459" s="109"/>
      <c r="Y459" s="109" t="s">
        <v>227</v>
      </c>
      <c r="Z459" s="109"/>
      <c r="AA459" s="125">
        <f>天地壁表面材暨防水粉刷!R110</f>
        <v>230</v>
      </c>
      <c r="AB459" s="125"/>
      <c r="AC459" s="125"/>
      <c r="AD459" s="125"/>
      <c r="AE459" s="125">
        <f t="shared" si="217"/>
        <v>110538.00000000001</v>
      </c>
      <c r="AF459" s="125"/>
      <c r="AG459" s="125"/>
      <c r="AH459" s="125"/>
      <c r="AI459" s="200" t="str">
        <f t="shared" si="218"/>
        <v>牆面天花面漆工事</v>
      </c>
      <c r="AJ459" s="200"/>
      <c r="AK459" s="200"/>
      <c r="AL459" s="200"/>
      <c r="AM459" s="200"/>
      <c r="AN459" s="200"/>
      <c r="AO459" s="200"/>
      <c r="AP459" s="200"/>
      <c r="AQ459" s="170">
        <f t="shared" si="219"/>
        <v>480.60000000000008</v>
      </c>
      <c r="AR459" s="170"/>
      <c r="AS459" s="170"/>
      <c r="AT459" s="170" t="str">
        <f t="shared" si="220"/>
        <v>㎡</v>
      </c>
      <c r="AU459" s="170"/>
      <c r="AV459" s="200">
        <f>天地壁表面材暨防水粉刷!U110</f>
        <v>200</v>
      </c>
      <c r="AW459" s="200"/>
      <c r="AX459" s="200"/>
      <c r="AY459" s="200"/>
      <c r="AZ459" s="200">
        <f t="shared" si="221"/>
        <v>96120.000000000015</v>
      </c>
      <c r="BA459" s="200"/>
      <c r="BB459" s="200"/>
      <c r="BC459" s="200"/>
      <c r="BD459" s="311"/>
      <c r="BE459" s="311"/>
      <c r="BF459" s="311"/>
      <c r="BG459" s="311"/>
      <c r="BH459" s="200"/>
      <c r="BI459" s="200"/>
      <c r="BJ459" s="200"/>
      <c r="BK459" s="200"/>
      <c r="BL459" s="200">
        <v>0</v>
      </c>
      <c r="BM459" s="200"/>
      <c r="BN459" s="200"/>
      <c r="BO459" s="200"/>
      <c r="BP459" s="4"/>
      <c r="BQ459" s="6"/>
    </row>
    <row r="460" spans="1:69" ht="20.100000000000001" customHeight="1">
      <c r="A460" s="109">
        <v>4</v>
      </c>
      <c r="B460" s="109"/>
      <c r="C460" s="125" t="s">
        <v>388</v>
      </c>
      <c r="D460" s="125"/>
      <c r="E460" s="125"/>
      <c r="F460" s="125"/>
      <c r="G460" s="125"/>
      <c r="H460" s="125" t="s">
        <v>2062</v>
      </c>
      <c r="I460" s="125"/>
      <c r="J460" s="125"/>
      <c r="K460" s="125"/>
      <c r="L460" s="125"/>
      <c r="M460" s="125"/>
      <c r="N460" s="125"/>
      <c r="O460" s="125"/>
      <c r="P460" s="125"/>
      <c r="Q460" s="125"/>
      <c r="R460" s="125"/>
      <c r="S460" s="125"/>
      <c r="T460" s="125"/>
      <c r="U460" s="125"/>
      <c r="V460" s="109">
        <v>1</v>
      </c>
      <c r="W460" s="109"/>
      <c r="X460" s="109"/>
      <c r="Y460" s="109" t="s">
        <v>315</v>
      </c>
      <c r="Z460" s="109"/>
      <c r="AA460" s="125">
        <v>20000</v>
      </c>
      <c r="AB460" s="125"/>
      <c r="AC460" s="125"/>
      <c r="AD460" s="125"/>
      <c r="AE460" s="125">
        <f t="shared" si="217"/>
        <v>20000</v>
      </c>
      <c r="AF460" s="125"/>
      <c r="AG460" s="125"/>
      <c r="AH460" s="125"/>
      <c r="AI460" s="200" t="str">
        <f t="shared" si="218"/>
        <v>牆面噴仿石漆工事</v>
      </c>
      <c r="AJ460" s="200"/>
      <c r="AK460" s="200"/>
      <c r="AL460" s="200"/>
      <c r="AM460" s="200"/>
      <c r="AN460" s="200"/>
      <c r="AO460" s="200"/>
      <c r="AP460" s="200"/>
      <c r="AQ460" s="170">
        <f t="shared" si="219"/>
        <v>1</v>
      </c>
      <c r="AR460" s="170"/>
      <c r="AS460" s="170"/>
      <c r="AT460" s="170" t="str">
        <f t="shared" si="220"/>
        <v>式</v>
      </c>
      <c r="AU460" s="170"/>
      <c r="AV460" s="200">
        <v>18000</v>
      </c>
      <c r="AW460" s="200"/>
      <c r="AX460" s="200"/>
      <c r="AY460" s="200"/>
      <c r="AZ460" s="200">
        <f t="shared" si="221"/>
        <v>18000</v>
      </c>
      <c r="BA460" s="200"/>
      <c r="BB460" s="200"/>
      <c r="BC460" s="200"/>
      <c r="BD460" s="311"/>
      <c r="BE460" s="311"/>
      <c r="BF460" s="311"/>
      <c r="BG460" s="311"/>
      <c r="BH460" s="200"/>
      <c r="BI460" s="200"/>
      <c r="BJ460" s="200"/>
      <c r="BK460" s="200"/>
      <c r="BL460" s="200">
        <v>0</v>
      </c>
      <c r="BM460" s="200"/>
      <c r="BN460" s="200"/>
      <c r="BO460" s="200"/>
      <c r="BP460" s="4"/>
      <c r="BQ460" s="6"/>
    </row>
    <row r="461" spans="1:69" ht="20.100000000000001" customHeight="1">
      <c r="A461" s="109">
        <v>5</v>
      </c>
      <c r="B461" s="109"/>
      <c r="C461" s="125" t="s">
        <v>318</v>
      </c>
      <c r="D461" s="125"/>
      <c r="E461" s="125"/>
      <c r="F461" s="125"/>
      <c r="G461" s="125"/>
      <c r="H461" s="125" t="s">
        <v>478</v>
      </c>
      <c r="I461" s="125"/>
      <c r="J461" s="125"/>
      <c r="K461" s="125"/>
      <c r="L461" s="125"/>
      <c r="M461" s="125"/>
      <c r="N461" s="125"/>
      <c r="O461" s="125"/>
      <c r="P461" s="125"/>
      <c r="Q461" s="125"/>
      <c r="R461" s="125"/>
      <c r="S461" s="125"/>
      <c r="T461" s="125"/>
      <c r="U461" s="125"/>
      <c r="V461" s="109">
        <f>V126</f>
        <v>4</v>
      </c>
      <c r="W461" s="109"/>
      <c r="X461" s="109"/>
      <c r="Y461" s="109" t="s">
        <v>321</v>
      </c>
      <c r="Z461" s="109"/>
      <c r="AA461" s="125">
        <v>3500</v>
      </c>
      <c r="AB461" s="125"/>
      <c r="AC461" s="125"/>
      <c r="AD461" s="125"/>
      <c r="AE461" s="125">
        <f t="shared" si="217"/>
        <v>14000</v>
      </c>
      <c r="AF461" s="125"/>
      <c r="AG461" s="125"/>
      <c r="AH461" s="125"/>
      <c r="AI461" s="200" t="str">
        <f t="shared" si="218"/>
        <v>木製門框門片撿補上漆</v>
      </c>
      <c r="AJ461" s="200"/>
      <c r="AK461" s="200"/>
      <c r="AL461" s="200"/>
      <c r="AM461" s="200"/>
      <c r="AN461" s="200"/>
      <c r="AO461" s="200"/>
      <c r="AP461" s="200"/>
      <c r="AQ461" s="170">
        <f t="shared" si="219"/>
        <v>4</v>
      </c>
      <c r="AR461" s="170"/>
      <c r="AS461" s="170"/>
      <c r="AT461" s="170" t="str">
        <f t="shared" si="220"/>
        <v>樘</v>
      </c>
      <c r="AU461" s="170"/>
      <c r="AV461" s="200">
        <v>3000</v>
      </c>
      <c r="AW461" s="200"/>
      <c r="AX461" s="200"/>
      <c r="AY461" s="200"/>
      <c r="AZ461" s="200">
        <f t="shared" si="221"/>
        <v>12000</v>
      </c>
      <c r="BA461" s="200"/>
      <c r="BB461" s="200"/>
      <c r="BC461" s="200"/>
      <c r="BD461" s="311"/>
      <c r="BE461" s="311"/>
      <c r="BF461" s="311"/>
      <c r="BG461" s="311"/>
      <c r="BH461" s="200"/>
      <c r="BI461" s="200"/>
      <c r="BJ461" s="200"/>
      <c r="BK461" s="200"/>
      <c r="BL461" s="200">
        <v>0</v>
      </c>
      <c r="BM461" s="200"/>
      <c r="BN461" s="200"/>
      <c r="BO461" s="200"/>
      <c r="BP461" s="4"/>
      <c r="BQ461" s="6"/>
    </row>
    <row r="462" spans="1:69" ht="20.100000000000001" customHeight="1">
      <c r="A462" s="109">
        <v>6</v>
      </c>
      <c r="B462" s="109"/>
      <c r="C462" s="125" t="s">
        <v>318</v>
      </c>
      <c r="D462" s="125"/>
      <c r="E462" s="125"/>
      <c r="F462" s="125"/>
      <c r="G462" s="125"/>
      <c r="H462" s="125" t="s">
        <v>479</v>
      </c>
      <c r="I462" s="125"/>
      <c r="J462" s="125"/>
      <c r="K462" s="125"/>
      <c r="L462" s="125"/>
      <c r="M462" s="125"/>
      <c r="N462" s="125"/>
      <c r="O462" s="125"/>
      <c r="P462" s="125"/>
      <c r="Q462" s="125" t="s">
        <v>23</v>
      </c>
      <c r="R462" s="125">
        <v>300</v>
      </c>
      <c r="S462" s="125"/>
      <c r="T462" s="125" t="s">
        <v>320</v>
      </c>
      <c r="U462" s="125"/>
      <c r="V462" s="109">
        <v>1</v>
      </c>
      <c r="W462" s="109"/>
      <c r="X462" s="109"/>
      <c r="Y462" s="109" t="s">
        <v>315</v>
      </c>
      <c r="Z462" s="109"/>
      <c r="AA462" s="125">
        <v>3000</v>
      </c>
      <c r="AB462" s="125"/>
      <c r="AC462" s="125"/>
      <c r="AD462" s="125"/>
      <c r="AE462" s="125">
        <f t="shared" si="217"/>
        <v>3000</v>
      </c>
      <c r="AF462" s="125"/>
      <c r="AG462" s="125"/>
      <c r="AH462" s="125"/>
      <c r="AI462" s="200" t="str">
        <f t="shared" si="218"/>
        <v>其他木皮撿補上漆</v>
      </c>
      <c r="AJ462" s="200"/>
      <c r="AK462" s="200"/>
      <c r="AL462" s="200"/>
      <c r="AM462" s="200"/>
      <c r="AN462" s="200"/>
      <c r="AO462" s="200"/>
      <c r="AP462" s="200"/>
      <c r="AQ462" s="170">
        <f t="shared" si="219"/>
        <v>1</v>
      </c>
      <c r="AR462" s="170"/>
      <c r="AS462" s="170"/>
      <c r="AT462" s="170" t="str">
        <f t="shared" si="220"/>
        <v>式</v>
      </c>
      <c r="AU462" s="170"/>
      <c r="AV462" s="200">
        <v>2500</v>
      </c>
      <c r="AW462" s="200"/>
      <c r="AX462" s="200"/>
      <c r="AY462" s="200"/>
      <c r="AZ462" s="200">
        <f t="shared" si="221"/>
        <v>2500</v>
      </c>
      <c r="BA462" s="200"/>
      <c r="BB462" s="200"/>
      <c r="BC462" s="200"/>
      <c r="BD462" s="311"/>
      <c r="BE462" s="311"/>
      <c r="BF462" s="311"/>
      <c r="BG462" s="311"/>
      <c r="BH462" s="200"/>
      <c r="BI462" s="200"/>
      <c r="BJ462" s="200"/>
      <c r="BK462" s="200"/>
      <c r="BL462" s="200">
        <v>0</v>
      </c>
      <c r="BM462" s="200"/>
      <c r="BN462" s="200"/>
      <c r="BO462" s="200"/>
      <c r="BP462" s="4"/>
      <c r="BQ462" s="6"/>
    </row>
    <row r="463" spans="1:69" ht="20.100000000000001" customHeight="1">
      <c r="A463" s="109">
        <v>7</v>
      </c>
      <c r="B463" s="109"/>
      <c r="C463" s="125" t="s">
        <v>318</v>
      </c>
      <c r="D463" s="125"/>
      <c r="E463" s="125"/>
      <c r="F463" s="125"/>
      <c r="G463" s="125"/>
      <c r="H463" s="125" t="s">
        <v>2136</v>
      </c>
      <c r="I463" s="125"/>
      <c r="J463" s="125"/>
      <c r="K463" s="125"/>
      <c r="L463" s="125"/>
      <c r="M463" s="125"/>
      <c r="N463" s="125"/>
      <c r="O463" s="125"/>
      <c r="P463" s="125" t="s">
        <v>2137</v>
      </c>
      <c r="Q463" s="125" t="s">
        <v>23</v>
      </c>
      <c r="R463" s="125">
        <v>300</v>
      </c>
      <c r="S463" s="125"/>
      <c r="T463" s="125" t="s">
        <v>320</v>
      </c>
      <c r="U463" s="125"/>
      <c r="V463" s="109">
        <v>2</v>
      </c>
      <c r="W463" s="109"/>
      <c r="X463" s="109"/>
      <c r="Y463" s="109" t="s">
        <v>315</v>
      </c>
      <c r="Z463" s="109"/>
      <c r="AA463" s="125">
        <v>5300</v>
      </c>
      <c r="AB463" s="125"/>
      <c r="AC463" s="125"/>
      <c r="AD463" s="125"/>
      <c r="AE463" s="125">
        <f t="shared" ref="AE463" si="222">V463*AA463</f>
        <v>10600</v>
      </c>
      <c r="AF463" s="125"/>
      <c r="AG463" s="125"/>
      <c r="AH463" s="125"/>
      <c r="AI463" s="200" t="str">
        <f t="shared" ref="AI463" si="223">H463</f>
        <v>陽台欄桿噴漆工事</v>
      </c>
      <c r="AJ463" s="200"/>
      <c r="AK463" s="200"/>
      <c r="AL463" s="200"/>
      <c r="AM463" s="200"/>
      <c r="AN463" s="200"/>
      <c r="AO463" s="200"/>
      <c r="AP463" s="200"/>
      <c r="AQ463" s="170">
        <f t="shared" ref="AQ463" si="224">V463</f>
        <v>2</v>
      </c>
      <c r="AR463" s="170"/>
      <c r="AS463" s="170"/>
      <c r="AT463" s="170" t="str">
        <f t="shared" ref="AT463" si="225">Y463</f>
        <v>式</v>
      </c>
      <c r="AU463" s="170"/>
      <c r="AV463" s="200">
        <v>4500</v>
      </c>
      <c r="AW463" s="200"/>
      <c r="AX463" s="200"/>
      <c r="AY463" s="200"/>
      <c r="AZ463" s="200">
        <f t="shared" ref="AZ463" si="226">AQ463*AV463</f>
        <v>9000</v>
      </c>
      <c r="BA463" s="200"/>
      <c r="BB463" s="200"/>
      <c r="BC463" s="200"/>
      <c r="BD463" s="311"/>
      <c r="BE463" s="311"/>
      <c r="BF463" s="311"/>
      <c r="BG463" s="311"/>
      <c r="BH463" s="200"/>
      <c r="BI463" s="200"/>
      <c r="BJ463" s="200"/>
      <c r="BK463" s="200"/>
      <c r="BL463" s="200">
        <v>0</v>
      </c>
      <c r="BM463" s="200"/>
      <c r="BN463" s="200"/>
      <c r="BO463" s="200"/>
      <c r="BP463" s="4"/>
      <c r="BQ463" s="6"/>
    </row>
    <row r="464" spans="1:69" ht="20.100000000000001" customHeight="1">
      <c r="A464" s="109">
        <v>8</v>
      </c>
      <c r="B464" s="109"/>
      <c r="C464" s="125" t="s">
        <v>1928</v>
      </c>
      <c r="D464" s="125"/>
      <c r="E464" s="125"/>
      <c r="F464" s="125"/>
      <c r="G464" s="125"/>
      <c r="H464" s="125" t="s">
        <v>2138</v>
      </c>
      <c r="I464" s="125"/>
      <c r="J464" s="125"/>
      <c r="K464" s="125"/>
      <c r="L464" s="125"/>
      <c r="M464" s="125"/>
      <c r="N464" s="125"/>
      <c r="O464" s="125"/>
      <c r="P464" s="125" t="s">
        <v>2139</v>
      </c>
      <c r="Q464" s="125" t="s">
        <v>23</v>
      </c>
      <c r="R464" s="125">
        <v>300</v>
      </c>
      <c r="S464" s="125"/>
      <c r="T464" s="125" t="s">
        <v>320</v>
      </c>
      <c r="U464" s="125"/>
      <c r="V464" s="109">
        <v>1</v>
      </c>
      <c r="W464" s="109"/>
      <c r="X464" s="109"/>
      <c r="Y464" s="109" t="s">
        <v>315</v>
      </c>
      <c r="Z464" s="109"/>
      <c r="AA464" s="125">
        <v>18000</v>
      </c>
      <c r="AB464" s="125"/>
      <c r="AC464" s="125"/>
      <c r="AD464" s="125"/>
      <c r="AE464" s="125">
        <f t="shared" ref="AE464" si="227">V464*AA464</f>
        <v>18000</v>
      </c>
      <c r="AF464" s="125"/>
      <c r="AG464" s="125"/>
      <c r="AH464" s="125"/>
      <c r="AI464" s="200" t="str">
        <f t="shared" ref="AI464" si="228">H464</f>
        <v>女兒牆防水漆工事</v>
      </c>
      <c r="AJ464" s="200"/>
      <c r="AK464" s="200"/>
      <c r="AL464" s="200"/>
      <c r="AM464" s="200"/>
      <c r="AN464" s="200"/>
      <c r="AO464" s="200"/>
      <c r="AP464" s="200"/>
      <c r="AQ464" s="170">
        <f t="shared" ref="AQ464" si="229">V464</f>
        <v>1</v>
      </c>
      <c r="AR464" s="170"/>
      <c r="AS464" s="170"/>
      <c r="AT464" s="170" t="str">
        <f t="shared" ref="AT464" si="230">Y464</f>
        <v>式</v>
      </c>
      <c r="AU464" s="170"/>
      <c r="AV464" s="200">
        <v>15000</v>
      </c>
      <c r="AW464" s="200"/>
      <c r="AX464" s="200"/>
      <c r="AY464" s="200"/>
      <c r="AZ464" s="200">
        <f t="shared" ref="AZ464" si="231">AQ464*AV464</f>
        <v>15000</v>
      </c>
      <c r="BA464" s="200"/>
      <c r="BB464" s="200"/>
      <c r="BC464" s="200"/>
      <c r="BD464" s="311"/>
      <c r="BE464" s="311"/>
      <c r="BF464" s="311"/>
      <c r="BG464" s="311"/>
      <c r="BH464" s="200"/>
      <c r="BI464" s="200"/>
      <c r="BJ464" s="200"/>
      <c r="BK464" s="200"/>
      <c r="BL464" s="200">
        <v>0</v>
      </c>
      <c r="BM464" s="200"/>
      <c r="BN464" s="200"/>
      <c r="BO464" s="200"/>
      <c r="BP464" s="4"/>
      <c r="BQ464" s="6"/>
    </row>
    <row r="465" spans="1:69" ht="20.100000000000001" customHeight="1">
      <c r="A465" s="109">
        <v>9</v>
      </c>
      <c r="B465" s="109"/>
      <c r="C465" s="125"/>
      <c r="D465" s="125"/>
      <c r="E465" s="125"/>
      <c r="F465" s="125"/>
      <c r="G465" s="125"/>
      <c r="H465" s="125"/>
      <c r="I465" s="125"/>
      <c r="J465" s="125"/>
      <c r="K465" s="125"/>
      <c r="L465" s="125"/>
      <c r="M465" s="125"/>
      <c r="N465" s="125"/>
      <c r="O465" s="125"/>
      <c r="P465" s="125"/>
      <c r="Q465" s="125" t="s">
        <v>23</v>
      </c>
      <c r="R465" s="125">
        <v>60</v>
      </c>
      <c r="S465" s="125"/>
      <c r="T465" s="125" t="s">
        <v>320</v>
      </c>
      <c r="U465" s="125"/>
      <c r="V465" s="109">
        <v>0</v>
      </c>
      <c r="W465" s="109"/>
      <c r="X465" s="109"/>
      <c r="Y465" s="109" t="s">
        <v>315</v>
      </c>
      <c r="Z465" s="109"/>
      <c r="AA465" s="125">
        <v>0</v>
      </c>
      <c r="AB465" s="125"/>
      <c r="AC465" s="125"/>
      <c r="AD465" s="125"/>
      <c r="AE465" s="125">
        <f t="shared" si="217"/>
        <v>0</v>
      </c>
      <c r="AF465" s="125"/>
      <c r="AG465" s="125"/>
      <c r="AH465" s="125"/>
      <c r="AI465" s="200">
        <f t="shared" si="218"/>
        <v>0</v>
      </c>
      <c r="AJ465" s="200"/>
      <c r="AK465" s="200"/>
      <c r="AL465" s="200"/>
      <c r="AM465" s="200"/>
      <c r="AN465" s="200"/>
      <c r="AO465" s="200"/>
      <c r="AP465" s="200"/>
      <c r="AQ465" s="170">
        <f t="shared" si="219"/>
        <v>0</v>
      </c>
      <c r="AR465" s="170"/>
      <c r="AS465" s="170"/>
      <c r="AT465" s="170" t="str">
        <f t="shared" si="220"/>
        <v>式</v>
      </c>
      <c r="AU465" s="170"/>
      <c r="AV465" s="200">
        <v>0</v>
      </c>
      <c r="AW465" s="200"/>
      <c r="AX465" s="200"/>
      <c r="AY465" s="200"/>
      <c r="AZ465" s="200">
        <f t="shared" si="221"/>
        <v>0</v>
      </c>
      <c r="BA465" s="200"/>
      <c r="BB465" s="200"/>
      <c r="BC465" s="200"/>
      <c r="BD465" s="311"/>
      <c r="BE465" s="311"/>
      <c r="BF465" s="311"/>
      <c r="BG465" s="311"/>
      <c r="BH465" s="200"/>
      <c r="BI465" s="200"/>
      <c r="BJ465" s="200"/>
      <c r="BK465" s="200"/>
      <c r="BL465" s="200">
        <v>0</v>
      </c>
      <c r="BM465" s="200"/>
      <c r="BN465" s="200"/>
      <c r="BO465" s="200"/>
      <c r="BP465" s="4"/>
      <c r="BQ465" s="6"/>
    </row>
    <row r="466" spans="1:69" s="5" customFormat="1" ht="20.100000000000001" customHeight="1">
      <c r="A466" s="117" t="s">
        <v>318</v>
      </c>
      <c r="B466" s="117"/>
      <c r="C466" s="117"/>
      <c r="D466" s="117"/>
      <c r="E466" s="328" t="str">
        <f>C456</f>
        <v>油漆粉刷工程</v>
      </c>
      <c r="F466" s="329"/>
      <c r="G466" s="329"/>
      <c r="H466" s="329"/>
      <c r="I466" s="329"/>
      <c r="J466" s="329"/>
      <c r="K466" s="329"/>
      <c r="L466" s="329"/>
      <c r="M466" s="329"/>
      <c r="N466" s="329"/>
      <c r="O466" s="329"/>
      <c r="P466" s="329"/>
      <c r="Q466" s="329"/>
      <c r="R466" s="329"/>
      <c r="S466" s="329"/>
      <c r="T466" s="329"/>
      <c r="U466" s="329"/>
      <c r="V466" s="330" t="s">
        <v>322</v>
      </c>
      <c r="W466" s="330"/>
      <c r="X466" s="330"/>
      <c r="Y466" s="330"/>
      <c r="Z466" s="331"/>
      <c r="AA466" s="318">
        <f>SUM(AE457:AH465)</f>
        <v>372410.00000000006</v>
      </c>
      <c r="AB466" s="318"/>
      <c r="AC466" s="318"/>
      <c r="AD466" s="318"/>
      <c r="AE466" s="318"/>
      <c r="AF466" s="318"/>
      <c r="AG466" s="318"/>
      <c r="AH466" s="318"/>
      <c r="AI466" s="319" t="str">
        <f>C456</f>
        <v>油漆粉刷工程</v>
      </c>
      <c r="AJ466" s="320"/>
      <c r="AK466" s="320"/>
      <c r="AL466" s="320"/>
      <c r="AM466" s="320"/>
      <c r="AN466" s="320"/>
      <c r="AO466" s="320"/>
      <c r="AP466" s="320"/>
      <c r="AQ466" s="321" t="s">
        <v>323</v>
      </c>
      <c r="AR466" s="321"/>
      <c r="AS466" s="321"/>
      <c r="AT466" s="321"/>
      <c r="AU466" s="322"/>
      <c r="AV466" s="317">
        <f>SUM(AZ457:BC465)</f>
        <v>323518.00000000006</v>
      </c>
      <c r="AW466" s="317"/>
      <c r="AX466" s="317"/>
      <c r="AY466" s="317"/>
      <c r="AZ466" s="317"/>
      <c r="BA466" s="317"/>
      <c r="BB466" s="317"/>
      <c r="BC466" s="317"/>
      <c r="BD466" s="323" t="s">
        <v>324</v>
      </c>
      <c r="BE466" s="323"/>
      <c r="BF466" s="323"/>
      <c r="BG466" s="323"/>
      <c r="BH466" s="323"/>
      <c r="BI466" s="323"/>
      <c r="BJ466" s="317">
        <f>SUM(BL457:BO465)</f>
        <v>0</v>
      </c>
      <c r="BK466" s="317"/>
      <c r="BL466" s="317"/>
      <c r="BM466" s="317"/>
      <c r="BN466" s="317"/>
      <c r="BO466" s="317"/>
    </row>
    <row r="467" spans="1:69" ht="20.100000000000001" customHeight="1">
      <c r="A467" s="109" t="s">
        <v>325</v>
      </c>
      <c r="B467" s="109"/>
      <c r="C467" s="109">
        <v>1</v>
      </c>
      <c r="D467" s="109"/>
      <c r="E467" s="388" t="s">
        <v>1561</v>
      </c>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36"/>
      <c r="AJ467" s="336"/>
      <c r="AK467" s="336"/>
      <c r="AL467" s="336"/>
      <c r="AM467" s="336"/>
      <c r="AN467" s="336"/>
      <c r="AO467" s="336"/>
      <c r="AP467" s="336"/>
      <c r="AQ467" s="336"/>
      <c r="AR467" s="336"/>
      <c r="AS467" s="336"/>
      <c r="AT467" s="336"/>
      <c r="AU467" s="336"/>
      <c r="AV467" s="336"/>
      <c r="AW467" s="336"/>
      <c r="AX467" s="336"/>
      <c r="AY467" s="336"/>
      <c r="AZ467" s="336"/>
      <c r="BA467" s="336"/>
      <c r="BB467" s="336"/>
      <c r="BC467" s="336"/>
      <c r="BD467" s="387" t="s">
        <v>326</v>
      </c>
      <c r="BE467" s="387"/>
      <c r="BF467" s="387"/>
      <c r="BG467" s="387"/>
      <c r="BH467" s="387"/>
      <c r="BI467" s="387"/>
      <c r="BJ467" s="326">
        <f>AV466-BJ466</f>
        <v>323518.00000000006</v>
      </c>
      <c r="BK467" s="326"/>
      <c r="BL467" s="326"/>
      <c r="BM467" s="326"/>
      <c r="BN467" s="326"/>
      <c r="BO467" s="326"/>
      <c r="BP467" s="4"/>
      <c r="BQ467" s="6"/>
    </row>
    <row r="468" spans="1:69" ht="20.100000000000001" customHeight="1">
      <c r="A468" s="109"/>
      <c r="B468" s="109"/>
      <c r="C468" s="109">
        <v>2</v>
      </c>
      <c r="D468" s="109"/>
      <c r="E468" s="337" t="s">
        <v>1576</v>
      </c>
      <c r="F468" s="337"/>
      <c r="G468" s="337"/>
      <c r="H468" s="337"/>
      <c r="I468" s="337"/>
      <c r="J468" s="337"/>
      <c r="K468" s="337"/>
      <c r="L468" s="337"/>
      <c r="M468" s="337"/>
      <c r="N468" s="337"/>
      <c r="O468" s="337"/>
      <c r="P468" s="337"/>
      <c r="Q468" s="337"/>
      <c r="R468" s="337"/>
      <c r="S468" s="337"/>
      <c r="T468" s="337"/>
      <c r="U468" s="337"/>
      <c r="V468" s="337"/>
      <c r="W468" s="337"/>
      <c r="X468" s="337"/>
      <c r="Y468" s="337"/>
      <c r="Z468" s="337"/>
      <c r="AA468" s="337"/>
      <c r="AB468" s="337"/>
      <c r="AC468" s="337"/>
      <c r="AD468" s="337"/>
      <c r="AE468" s="337"/>
      <c r="AF468" s="337"/>
      <c r="AG468" s="337"/>
      <c r="AH468" s="337"/>
      <c r="AI468" s="200"/>
      <c r="AJ468" s="200"/>
      <c r="AK468" s="200"/>
      <c r="AL468" s="200"/>
      <c r="AM468" s="200"/>
      <c r="AN468" s="200"/>
      <c r="AO468" s="200"/>
      <c r="AP468" s="200"/>
      <c r="AQ468" s="200"/>
      <c r="AR468" s="200"/>
      <c r="AS468" s="200"/>
      <c r="AT468" s="200"/>
      <c r="AU468" s="200"/>
      <c r="AV468" s="200"/>
      <c r="AW468" s="200"/>
      <c r="AX468" s="200"/>
      <c r="AY468" s="200"/>
      <c r="AZ468" s="200"/>
      <c r="BA468" s="200"/>
      <c r="BB468" s="200"/>
      <c r="BC468" s="200"/>
      <c r="BD468" s="200"/>
      <c r="BE468" s="200"/>
      <c r="BF468" s="200"/>
      <c r="BG468" s="200"/>
      <c r="BH468" s="200"/>
      <c r="BI468" s="200"/>
      <c r="BJ468" s="200"/>
      <c r="BK468" s="200"/>
      <c r="BL468" s="200"/>
      <c r="BM468" s="200"/>
      <c r="BN468" s="200"/>
      <c r="BO468" s="200"/>
      <c r="BP468" s="4"/>
      <c r="BQ468" s="6"/>
    </row>
    <row r="469" spans="1:69" ht="20.100000000000001"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200"/>
      <c r="AJ469" s="200"/>
      <c r="AK469" s="200"/>
      <c r="AL469" s="200"/>
      <c r="AM469" s="200"/>
      <c r="AN469" s="200"/>
      <c r="AO469" s="200"/>
      <c r="AP469" s="200"/>
      <c r="AQ469" s="200"/>
      <c r="AR469" s="200"/>
      <c r="AS469" s="200"/>
      <c r="AT469" s="200"/>
      <c r="AU469" s="200"/>
      <c r="AV469" s="200"/>
      <c r="AW469" s="200"/>
      <c r="AX469" s="200"/>
      <c r="AY469" s="200"/>
      <c r="AZ469" s="200"/>
      <c r="BA469" s="200"/>
      <c r="BB469" s="200"/>
      <c r="BC469" s="200"/>
      <c r="BD469" s="200"/>
      <c r="BE469" s="200"/>
      <c r="BF469" s="200"/>
      <c r="BG469" s="200"/>
      <c r="BH469" s="200"/>
      <c r="BI469" s="200"/>
      <c r="BJ469" s="200"/>
      <c r="BK469" s="200"/>
      <c r="BL469" s="200"/>
      <c r="BM469" s="200"/>
      <c r="BN469" s="200"/>
      <c r="BO469" s="200"/>
      <c r="BP469" s="4"/>
      <c r="BQ469" s="6"/>
    </row>
    <row r="470" spans="1:69" ht="20.100000000000001" customHeight="1">
      <c r="A470" s="222" t="s">
        <v>480</v>
      </c>
      <c r="B470" s="222"/>
      <c r="C470" s="127" t="s">
        <v>481</v>
      </c>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9"/>
      <c r="AI470" s="335" t="str">
        <f>C470</f>
        <v>環境暨清潔工程</v>
      </c>
      <c r="AJ470" s="335"/>
      <c r="AK470" s="335"/>
      <c r="AL470" s="335"/>
      <c r="AM470" s="335"/>
      <c r="AN470" s="335"/>
      <c r="AO470" s="335"/>
      <c r="AP470" s="335"/>
      <c r="AQ470" s="335"/>
      <c r="AR470" s="335"/>
      <c r="AS470" s="335"/>
      <c r="AT470" s="335"/>
      <c r="AU470" s="335"/>
      <c r="AV470" s="200" t="s">
        <v>348</v>
      </c>
      <c r="AW470" s="200"/>
      <c r="AX470" s="200"/>
      <c r="AY470" s="200"/>
      <c r="AZ470" s="200"/>
      <c r="BA470" s="200"/>
      <c r="BB470" s="200"/>
      <c r="BC470" s="200"/>
      <c r="BD470" s="325" t="s">
        <v>313</v>
      </c>
      <c r="BE470" s="325"/>
      <c r="BF470" s="325"/>
      <c r="BG470" s="325"/>
      <c r="BH470" s="325"/>
      <c r="BI470" s="325"/>
      <c r="BJ470" s="325"/>
      <c r="BK470" s="325"/>
      <c r="BL470" s="325"/>
      <c r="BM470" s="325"/>
      <c r="BN470" s="325"/>
      <c r="BO470" s="325"/>
      <c r="BP470" s="4"/>
      <c r="BQ470" s="6"/>
    </row>
    <row r="471" spans="1:69" ht="20.100000000000001" customHeight="1">
      <c r="A471" s="109">
        <v>1</v>
      </c>
      <c r="B471" s="109"/>
      <c r="C471" s="125" t="s">
        <v>318</v>
      </c>
      <c r="D471" s="125"/>
      <c r="E471" s="125"/>
      <c r="F471" s="125"/>
      <c r="G471" s="125"/>
      <c r="H471" s="125" t="s">
        <v>482</v>
      </c>
      <c r="I471" s="125"/>
      <c r="J471" s="125"/>
      <c r="K471" s="125"/>
      <c r="L471" s="125"/>
      <c r="M471" s="125"/>
      <c r="N471" s="125"/>
      <c r="O471" s="125"/>
      <c r="P471" s="125"/>
      <c r="Q471" s="125"/>
      <c r="R471" s="125"/>
      <c r="S471" s="125"/>
      <c r="T471" s="125"/>
      <c r="U471" s="125"/>
      <c r="V471" s="109">
        <v>2</v>
      </c>
      <c r="W471" s="109"/>
      <c r="X471" s="109"/>
      <c r="Y471" s="109" t="s">
        <v>315</v>
      </c>
      <c r="Z471" s="109"/>
      <c r="AA471" s="125">
        <v>6000</v>
      </c>
      <c r="AB471" s="125"/>
      <c r="AC471" s="125"/>
      <c r="AD471" s="125"/>
      <c r="AE471" s="125">
        <f>V471*AA471</f>
        <v>12000</v>
      </c>
      <c r="AF471" s="125"/>
      <c r="AG471" s="125"/>
      <c r="AH471" s="125"/>
      <c r="AI471" s="200" t="str">
        <f t="shared" ref="AI471:AI476" si="232">H471</f>
        <v>施工期間現場粗清</v>
      </c>
      <c r="AJ471" s="200"/>
      <c r="AK471" s="200"/>
      <c r="AL471" s="200"/>
      <c r="AM471" s="200"/>
      <c r="AN471" s="200"/>
      <c r="AO471" s="200"/>
      <c r="AP471" s="200"/>
      <c r="AQ471" s="170">
        <f>V471</f>
        <v>2</v>
      </c>
      <c r="AR471" s="170"/>
      <c r="AS471" s="170"/>
      <c r="AT471" s="170" t="str">
        <f>Y471</f>
        <v>式</v>
      </c>
      <c r="AU471" s="170"/>
      <c r="AV471" s="200">
        <v>5000</v>
      </c>
      <c r="AW471" s="200"/>
      <c r="AX471" s="200"/>
      <c r="AY471" s="200"/>
      <c r="AZ471" s="200">
        <f>AQ471*AV471</f>
        <v>10000</v>
      </c>
      <c r="BA471" s="200"/>
      <c r="BB471" s="200"/>
      <c r="BC471" s="200"/>
      <c r="BD471" s="311">
        <v>44197</v>
      </c>
      <c r="BE471" s="311"/>
      <c r="BF471" s="311"/>
      <c r="BG471" s="311"/>
      <c r="BH471" s="200" t="s">
        <v>316</v>
      </c>
      <c r="BI471" s="200"/>
      <c r="BJ471" s="200"/>
      <c r="BK471" s="200"/>
      <c r="BL471" s="200">
        <v>0</v>
      </c>
      <c r="BM471" s="200"/>
      <c r="BN471" s="200"/>
      <c r="BO471" s="200"/>
      <c r="BP471" s="4"/>
      <c r="BQ471" s="6"/>
    </row>
    <row r="472" spans="1:69" ht="20.100000000000001" customHeight="1">
      <c r="A472" s="109">
        <v>2</v>
      </c>
      <c r="B472" s="109"/>
      <c r="C472" s="125" t="s">
        <v>318</v>
      </c>
      <c r="D472" s="125"/>
      <c r="E472" s="125"/>
      <c r="F472" s="125"/>
      <c r="G472" s="125"/>
      <c r="H472" s="125" t="s">
        <v>483</v>
      </c>
      <c r="I472" s="125"/>
      <c r="J472" s="125"/>
      <c r="K472" s="125"/>
      <c r="L472" s="125"/>
      <c r="M472" s="125"/>
      <c r="N472" s="125"/>
      <c r="O472" s="125"/>
      <c r="P472" s="125" t="s">
        <v>340</v>
      </c>
      <c r="Q472" s="125" t="s">
        <v>23</v>
      </c>
      <c r="R472" s="125">
        <v>300</v>
      </c>
      <c r="S472" s="125"/>
      <c r="T472" s="125" t="s">
        <v>320</v>
      </c>
      <c r="U472" s="125"/>
      <c r="V472" s="109">
        <f>V471</f>
        <v>2</v>
      </c>
      <c r="W472" s="109"/>
      <c r="X472" s="109"/>
      <c r="Y472" s="109" t="s">
        <v>341</v>
      </c>
      <c r="Z472" s="109"/>
      <c r="AA472" s="125">
        <f>AA26</f>
        <v>10500</v>
      </c>
      <c r="AB472" s="125"/>
      <c r="AC472" s="125"/>
      <c r="AD472" s="125"/>
      <c r="AE472" s="125">
        <f t="shared" ref="AE472:AE476" si="233">V472*AA472</f>
        <v>21000</v>
      </c>
      <c r="AF472" s="125"/>
      <c r="AG472" s="125"/>
      <c r="AH472" s="125"/>
      <c r="AI472" s="200" t="str">
        <f t="shared" si="232"/>
        <v>粗清垃圾清除</v>
      </c>
      <c r="AJ472" s="200"/>
      <c r="AK472" s="200"/>
      <c r="AL472" s="200"/>
      <c r="AM472" s="200"/>
      <c r="AN472" s="200"/>
      <c r="AO472" s="200"/>
      <c r="AP472" s="200"/>
      <c r="AQ472" s="170">
        <f t="shared" ref="AQ472:AQ476" si="234">V472</f>
        <v>2</v>
      </c>
      <c r="AR472" s="170"/>
      <c r="AS472" s="170"/>
      <c r="AT472" s="170" t="str">
        <f t="shared" ref="AT472:AT476" si="235">Y472</f>
        <v>車</v>
      </c>
      <c r="AU472" s="170"/>
      <c r="AV472" s="200">
        <f>AV26</f>
        <v>9000</v>
      </c>
      <c r="AW472" s="200"/>
      <c r="AX472" s="200"/>
      <c r="AY472" s="200"/>
      <c r="AZ472" s="200">
        <f t="shared" ref="AZ472:AZ476" si="236">AQ472*AV472</f>
        <v>18000</v>
      </c>
      <c r="BA472" s="200"/>
      <c r="BB472" s="200"/>
      <c r="BC472" s="200"/>
      <c r="BD472" s="311"/>
      <c r="BE472" s="311"/>
      <c r="BF472" s="311"/>
      <c r="BG472" s="311"/>
      <c r="BH472" s="200"/>
      <c r="BI472" s="200"/>
      <c r="BJ472" s="200"/>
      <c r="BK472" s="200"/>
      <c r="BL472" s="200">
        <v>0</v>
      </c>
      <c r="BM472" s="200"/>
      <c r="BN472" s="200"/>
      <c r="BO472" s="200"/>
      <c r="BP472" s="4"/>
      <c r="BQ472" s="6"/>
    </row>
    <row r="473" spans="1:69" ht="20.100000000000001" customHeight="1">
      <c r="A473" s="109">
        <v>3</v>
      </c>
      <c r="B473" s="109"/>
      <c r="C473" s="125" t="s">
        <v>318</v>
      </c>
      <c r="D473" s="125"/>
      <c r="E473" s="125"/>
      <c r="F473" s="125"/>
      <c r="G473" s="125"/>
      <c r="H473" s="125" t="s">
        <v>484</v>
      </c>
      <c r="I473" s="125"/>
      <c r="J473" s="125"/>
      <c r="K473" s="125"/>
      <c r="L473" s="125"/>
      <c r="M473" s="125"/>
      <c r="N473" s="125"/>
      <c r="O473" s="125"/>
      <c r="P473" s="125"/>
      <c r="Q473" s="125" t="s">
        <v>23</v>
      </c>
      <c r="R473" s="125">
        <v>60</v>
      </c>
      <c r="S473" s="125"/>
      <c r="T473" s="125" t="s">
        <v>320</v>
      </c>
      <c r="U473" s="125"/>
      <c r="V473" s="109">
        <v>1</v>
      </c>
      <c r="W473" s="109"/>
      <c r="X473" s="109"/>
      <c r="Y473" s="109" t="s">
        <v>315</v>
      </c>
      <c r="Z473" s="109"/>
      <c r="AA473" s="125">
        <v>48000</v>
      </c>
      <c r="AB473" s="125"/>
      <c r="AC473" s="125"/>
      <c r="AD473" s="125"/>
      <c r="AE473" s="125">
        <f t="shared" si="233"/>
        <v>48000</v>
      </c>
      <c r="AF473" s="125"/>
      <c r="AG473" s="125"/>
      <c r="AH473" s="125"/>
      <c r="AI473" s="200" t="str">
        <f t="shared" si="232"/>
        <v>完工交屋精緻清潔</v>
      </c>
      <c r="AJ473" s="200"/>
      <c r="AK473" s="200"/>
      <c r="AL473" s="200"/>
      <c r="AM473" s="200"/>
      <c r="AN473" s="200"/>
      <c r="AO473" s="200"/>
      <c r="AP473" s="200"/>
      <c r="AQ473" s="170">
        <f t="shared" si="234"/>
        <v>1</v>
      </c>
      <c r="AR473" s="170"/>
      <c r="AS473" s="170"/>
      <c r="AT473" s="170" t="str">
        <f t="shared" si="235"/>
        <v>式</v>
      </c>
      <c r="AU473" s="170"/>
      <c r="AV473" s="200">
        <v>40000</v>
      </c>
      <c r="AW473" s="200"/>
      <c r="AX473" s="200"/>
      <c r="AY473" s="200"/>
      <c r="AZ473" s="200">
        <f t="shared" si="236"/>
        <v>40000</v>
      </c>
      <c r="BA473" s="200"/>
      <c r="BB473" s="200"/>
      <c r="BC473" s="200"/>
      <c r="BD473" s="311"/>
      <c r="BE473" s="311"/>
      <c r="BF473" s="311"/>
      <c r="BG473" s="311"/>
      <c r="BH473" s="200"/>
      <c r="BI473" s="200"/>
      <c r="BJ473" s="200"/>
      <c r="BK473" s="200"/>
      <c r="BL473" s="200">
        <v>0</v>
      </c>
      <c r="BM473" s="200"/>
      <c r="BN473" s="200"/>
      <c r="BO473" s="200"/>
      <c r="BP473" s="4"/>
      <c r="BQ473" s="6"/>
    </row>
    <row r="474" spans="1:69" ht="20.100000000000001" customHeight="1">
      <c r="A474" s="109">
        <v>4</v>
      </c>
      <c r="B474" s="109"/>
      <c r="C474" s="125" t="s">
        <v>318</v>
      </c>
      <c r="D474" s="125"/>
      <c r="E474" s="125"/>
      <c r="F474" s="125"/>
      <c r="G474" s="125"/>
      <c r="H474" s="125" t="s">
        <v>485</v>
      </c>
      <c r="I474" s="125"/>
      <c r="J474" s="125"/>
      <c r="K474" s="125"/>
      <c r="L474" s="125"/>
      <c r="M474" s="125"/>
      <c r="N474" s="125"/>
      <c r="O474" s="125"/>
      <c r="P474" s="125" t="s">
        <v>486</v>
      </c>
      <c r="Q474" s="125" t="s">
        <v>23</v>
      </c>
      <c r="R474" s="125">
        <v>60</v>
      </c>
      <c r="S474" s="125"/>
      <c r="T474" s="125" t="s">
        <v>320</v>
      </c>
      <c r="U474" s="125"/>
      <c r="V474" s="109">
        <v>1</v>
      </c>
      <c r="W474" s="109"/>
      <c r="X474" s="109"/>
      <c r="Y474" s="109" t="s">
        <v>315</v>
      </c>
      <c r="Z474" s="109"/>
      <c r="AA474" s="125">
        <v>3500</v>
      </c>
      <c r="AB474" s="125"/>
      <c r="AC474" s="125"/>
      <c r="AD474" s="125"/>
      <c r="AE474" s="125">
        <f t="shared" si="233"/>
        <v>3500</v>
      </c>
      <c r="AF474" s="125"/>
      <c r="AG474" s="125"/>
      <c r="AH474" s="125"/>
      <c r="AI474" s="200" t="str">
        <f t="shared" si="232"/>
        <v>交屋時大樓梯間清潔</v>
      </c>
      <c r="AJ474" s="200"/>
      <c r="AK474" s="200"/>
      <c r="AL474" s="200"/>
      <c r="AM474" s="200"/>
      <c r="AN474" s="200"/>
      <c r="AO474" s="200"/>
      <c r="AP474" s="200"/>
      <c r="AQ474" s="170">
        <f t="shared" si="234"/>
        <v>1</v>
      </c>
      <c r="AR474" s="170"/>
      <c r="AS474" s="170"/>
      <c r="AT474" s="170" t="str">
        <f t="shared" si="235"/>
        <v>式</v>
      </c>
      <c r="AU474" s="170"/>
      <c r="AV474" s="200">
        <v>3000</v>
      </c>
      <c r="AW474" s="200"/>
      <c r="AX474" s="200"/>
      <c r="AY474" s="200"/>
      <c r="AZ474" s="200">
        <f t="shared" si="236"/>
        <v>3000</v>
      </c>
      <c r="BA474" s="200"/>
      <c r="BB474" s="200"/>
      <c r="BC474" s="200"/>
      <c r="BD474" s="311"/>
      <c r="BE474" s="311"/>
      <c r="BF474" s="311"/>
      <c r="BG474" s="311"/>
      <c r="BH474" s="200"/>
      <c r="BI474" s="200"/>
      <c r="BJ474" s="200"/>
      <c r="BK474" s="200"/>
      <c r="BL474" s="200">
        <v>0</v>
      </c>
      <c r="BM474" s="200"/>
      <c r="BN474" s="200"/>
      <c r="BO474" s="200"/>
      <c r="BP474" s="4"/>
      <c r="BQ474" s="6"/>
    </row>
    <row r="475" spans="1:69" ht="20.100000000000001" customHeight="1">
      <c r="A475" s="109">
        <v>5</v>
      </c>
      <c r="B475" s="109"/>
      <c r="C475" s="125" t="s">
        <v>318</v>
      </c>
      <c r="D475" s="125"/>
      <c r="E475" s="125"/>
      <c r="F475" s="125"/>
      <c r="G475" s="125"/>
      <c r="H475" s="125" t="s">
        <v>487</v>
      </c>
      <c r="I475" s="125"/>
      <c r="J475" s="125"/>
      <c r="K475" s="125"/>
      <c r="L475" s="125"/>
      <c r="M475" s="125"/>
      <c r="N475" s="125"/>
      <c r="O475" s="125"/>
      <c r="P475" s="125" t="s">
        <v>488</v>
      </c>
      <c r="Q475" s="125" t="s">
        <v>23</v>
      </c>
      <c r="R475" s="125">
        <v>60</v>
      </c>
      <c r="S475" s="125"/>
      <c r="T475" s="125" t="s">
        <v>320</v>
      </c>
      <c r="U475" s="125"/>
      <c r="V475" s="109">
        <v>0</v>
      </c>
      <c r="W475" s="109"/>
      <c r="X475" s="109"/>
      <c r="Y475" s="109" t="s">
        <v>458</v>
      </c>
      <c r="Z475" s="109"/>
      <c r="AA475" s="125">
        <v>600</v>
      </c>
      <c r="AB475" s="125"/>
      <c r="AC475" s="125"/>
      <c r="AD475" s="125"/>
      <c r="AE475" s="125">
        <f>V475*AA475</f>
        <v>0</v>
      </c>
      <c r="AF475" s="125"/>
      <c r="AG475" s="125"/>
      <c r="AH475" s="125"/>
      <c r="AI475" s="200" t="str">
        <f>H475</f>
        <v>白蟻藥蒸噴塗佈</v>
      </c>
      <c r="AJ475" s="200"/>
      <c r="AK475" s="200"/>
      <c r="AL475" s="200"/>
      <c r="AM475" s="200"/>
      <c r="AN475" s="200"/>
      <c r="AO475" s="200"/>
      <c r="AP475" s="200"/>
      <c r="AQ475" s="170">
        <f>V475</f>
        <v>0</v>
      </c>
      <c r="AR475" s="170"/>
      <c r="AS475" s="170"/>
      <c r="AT475" s="170" t="str">
        <f>Y475</f>
        <v>坪</v>
      </c>
      <c r="AU475" s="170"/>
      <c r="AV475" s="200">
        <v>500</v>
      </c>
      <c r="AW475" s="200"/>
      <c r="AX475" s="200"/>
      <c r="AY475" s="200"/>
      <c r="AZ475" s="200">
        <f>AQ475*AV475</f>
        <v>0</v>
      </c>
      <c r="BA475" s="200"/>
      <c r="BB475" s="200"/>
      <c r="BC475" s="200"/>
      <c r="BD475" s="311"/>
      <c r="BE475" s="311"/>
      <c r="BF475" s="311"/>
      <c r="BG475" s="311"/>
      <c r="BH475" s="200"/>
      <c r="BI475" s="200"/>
      <c r="BJ475" s="200"/>
      <c r="BK475" s="200"/>
      <c r="BL475" s="200">
        <v>0</v>
      </c>
      <c r="BM475" s="200"/>
      <c r="BN475" s="200"/>
      <c r="BO475" s="200"/>
      <c r="BP475" s="4"/>
      <c r="BQ475" s="6"/>
    </row>
    <row r="476" spans="1:69" ht="20.100000000000001" customHeight="1">
      <c r="A476" s="109">
        <v>6</v>
      </c>
      <c r="B476" s="109"/>
      <c r="C476" s="125"/>
      <c r="D476" s="125"/>
      <c r="E476" s="125"/>
      <c r="F476" s="125"/>
      <c r="G476" s="125"/>
      <c r="H476" s="125"/>
      <c r="I476" s="125"/>
      <c r="J476" s="125"/>
      <c r="K476" s="125"/>
      <c r="L476" s="125"/>
      <c r="M476" s="125"/>
      <c r="N476" s="125"/>
      <c r="O476" s="125"/>
      <c r="P476" s="125"/>
      <c r="Q476" s="125" t="s">
        <v>23</v>
      </c>
      <c r="R476" s="125">
        <v>60</v>
      </c>
      <c r="S476" s="125"/>
      <c r="T476" s="125" t="s">
        <v>320</v>
      </c>
      <c r="U476" s="125"/>
      <c r="V476" s="109">
        <v>0</v>
      </c>
      <c r="W476" s="109"/>
      <c r="X476" s="109"/>
      <c r="Y476" s="109" t="s">
        <v>315</v>
      </c>
      <c r="Z476" s="109"/>
      <c r="AA476" s="125">
        <v>0</v>
      </c>
      <c r="AB476" s="125"/>
      <c r="AC476" s="125"/>
      <c r="AD476" s="125"/>
      <c r="AE476" s="125">
        <f t="shared" si="233"/>
        <v>0</v>
      </c>
      <c r="AF476" s="125"/>
      <c r="AG476" s="125"/>
      <c r="AH476" s="125"/>
      <c r="AI476" s="200">
        <f t="shared" si="232"/>
        <v>0</v>
      </c>
      <c r="AJ476" s="200"/>
      <c r="AK476" s="200"/>
      <c r="AL476" s="200"/>
      <c r="AM476" s="200"/>
      <c r="AN476" s="200"/>
      <c r="AO476" s="200"/>
      <c r="AP476" s="200"/>
      <c r="AQ476" s="170">
        <f t="shared" si="234"/>
        <v>0</v>
      </c>
      <c r="AR476" s="170"/>
      <c r="AS476" s="170"/>
      <c r="AT476" s="170" t="str">
        <f t="shared" si="235"/>
        <v>式</v>
      </c>
      <c r="AU476" s="170"/>
      <c r="AV476" s="200">
        <v>0</v>
      </c>
      <c r="AW476" s="200"/>
      <c r="AX476" s="200"/>
      <c r="AY476" s="200"/>
      <c r="AZ476" s="200">
        <f t="shared" si="236"/>
        <v>0</v>
      </c>
      <c r="BA476" s="200"/>
      <c r="BB476" s="200"/>
      <c r="BC476" s="200"/>
      <c r="BD476" s="311"/>
      <c r="BE476" s="311"/>
      <c r="BF476" s="311"/>
      <c r="BG476" s="311"/>
      <c r="BH476" s="200"/>
      <c r="BI476" s="200"/>
      <c r="BJ476" s="200"/>
      <c r="BK476" s="200"/>
      <c r="BL476" s="200">
        <v>0</v>
      </c>
      <c r="BM476" s="200"/>
      <c r="BN476" s="200"/>
      <c r="BO476" s="200"/>
      <c r="BP476" s="4"/>
      <c r="BQ476" s="6"/>
    </row>
    <row r="477" spans="1:69" s="5" customFormat="1" ht="20.100000000000001" customHeight="1">
      <c r="A477" s="117" t="s">
        <v>318</v>
      </c>
      <c r="B477" s="117"/>
      <c r="C477" s="117"/>
      <c r="D477" s="117"/>
      <c r="E477" s="328" t="str">
        <f>C470</f>
        <v>環境暨清潔工程</v>
      </c>
      <c r="F477" s="329"/>
      <c r="G477" s="329"/>
      <c r="H477" s="329"/>
      <c r="I477" s="329"/>
      <c r="J477" s="329"/>
      <c r="K477" s="329"/>
      <c r="L477" s="329"/>
      <c r="M477" s="329"/>
      <c r="N477" s="329"/>
      <c r="O477" s="329"/>
      <c r="P477" s="329"/>
      <c r="Q477" s="329"/>
      <c r="R477" s="329"/>
      <c r="S477" s="329"/>
      <c r="T477" s="329"/>
      <c r="U477" s="329"/>
      <c r="V477" s="330" t="s">
        <v>322</v>
      </c>
      <c r="W477" s="330"/>
      <c r="X477" s="330"/>
      <c r="Y477" s="330"/>
      <c r="Z477" s="331"/>
      <c r="AA477" s="318">
        <f>SUM(AE471:AH476)</f>
        <v>84500</v>
      </c>
      <c r="AB477" s="318"/>
      <c r="AC477" s="318"/>
      <c r="AD477" s="318"/>
      <c r="AE477" s="318"/>
      <c r="AF477" s="318"/>
      <c r="AG477" s="318"/>
      <c r="AH477" s="318"/>
      <c r="AI477" s="319" t="str">
        <f>C470</f>
        <v>環境暨清潔工程</v>
      </c>
      <c r="AJ477" s="320"/>
      <c r="AK477" s="320"/>
      <c r="AL477" s="320"/>
      <c r="AM477" s="320"/>
      <c r="AN477" s="320"/>
      <c r="AO477" s="320"/>
      <c r="AP477" s="320"/>
      <c r="AQ477" s="321" t="s">
        <v>323</v>
      </c>
      <c r="AR477" s="321"/>
      <c r="AS477" s="321"/>
      <c r="AT477" s="321"/>
      <c r="AU477" s="322"/>
      <c r="AV477" s="317">
        <f>SUM(AZ471:BC476)</f>
        <v>71000</v>
      </c>
      <c r="AW477" s="317"/>
      <c r="AX477" s="317"/>
      <c r="AY477" s="317"/>
      <c r="AZ477" s="317"/>
      <c r="BA477" s="317"/>
      <c r="BB477" s="317"/>
      <c r="BC477" s="317"/>
      <c r="BD477" s="323" t="s">
        <v>324</v>
      </c>
      <c r="BE477" s="323"/>
      <c r="BF477" s="323"/>
      <c r="BG477" s="323"/>
      <c r="BH477" s="323"/>
      <c r="BI477" s="323"/>
      <c r="BJ477" s="317">
        <f>SUM(BL471:BO476)</f>
        <v>0</v>
      </c>
      <c r="BK477" s="317"/>
      <c r="BL477" s="317"/>
      <c r="BM477" s="317"/>
      <c r="BN477" s="317"/>
      <c r="BO477" s="317"/>
    </row>
    <row r="478" spans="1:69" ht="20.100000000000001" customHeight="1">
      <c r="A478" s="109" t="s">
        <v>325</v>
      </c>
      <c r="B478" s="109"/>
      <c r="C478" s="109">
        <v>1</v>
      </c>
      <c r="D478" s="109"/>
      <c r="E478" s="388" t="s">
        <v>1561</v>
      </c>
      <c r="F478" s="388"/>
      <c r="G478" s="388"/>
      <c r="H478" s="388"/>
      <c r="I478" s="388"/>
      <c r="J478" s="388"/>
      <c r="K478" s="388"/>
      <c r="L478" s="388"/>
      <c r="M478" s="388"/>
      <c r="N478" s="388"/>
      <c r="O478" s="388"/>
      <c r="P478" s="388"/>
      <c r="Q478" s="388"/>
      <c r="R478" s="388"/>
      <c r="S478" s="388"/>
      <c r="T478" s="388"/>
      <c r="U478" s="388"/>
      <c r="V478" s="388"/>
      <c r="W478" s="388"/>
      <c r="X478" s="388"/>
      <c r="Y478" s="388"/>
      <c r="Z478" s="388"/>
      <c r="AA478" s="388"/>
      <c r="AB478" s="388"/>
      <c r="AC478" s="388"/>
      <c r="AD478" s="388"/>
      <c r="AE478" s="388"/>
      <c r="AF478" s="388"/>
      <c r="AG478" s="388"/>
      <c r="AH478" s="388"/>
      <c r="AI478" s="336"/>
      <c r="AJ478" s="336"/>
      <c r="AK478" s="336"/>
      <c r="AL478" s="336"/>
      <c r="AM478" s="336"/>
      <c r="AN478" s="336"/>
      <c r="AO478" s="336"/>
      <c r="AP478" s="336"/>
      <c r="AQ478" s="336"/>
      <c r="AR478" s="336"/>
      <c r="AS478" s="336"/>
      <c r="AT478" s="336"/>
      <c r="AU478" s="336"/>
      <c r="AV478" s="336"/>
      <c r="AW478" s="336"/>
      <c r="AX478" s="336"/>
      <c r="AY478" s="336"/>
      <c r="AZ478" s="336"/>
      <c r="BA478" s="336"/>
      <c r="BB478" s="336"/>
      <c r="BC478" s="336"/>
      <c r="BD478" s="387" t="s">
        <v>326</v>
      </c>
      <c r="BE478" s="387"/>
      <c r="BF478" s="387"/>
      <c r="BG478" s="387"/>
      <c r="BH478" s="387"/>
      <c r="BI478" s="387"/>
      <c r="BJ478" s="326">
        <f>AV477-BJ477</f>
        <v>71000</v>
      </c>
      <c r="BK478" s="326"/>
      <c r="BL478" s="326"/>
      <c r="BM478" s="326"/>
      <c r="BN478" s="326"/>
      <c r="BO478" s="326"/>
      <c r="BP478" s="4"/>
      <c r="BQ478" s="6"/>
    </row>
    <row r="479" spans="1:69" ht="20.100000000000001"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200"/>
      <c r="AJ479" s="200"/>
      <c r="AK479" s="200"/>
      <c r="AL479" s="200"/>
      <c r="AM479" s="200"/>
      <c r="AN479" s="200"/>
      <c r="AO479" s="200"/>
      <c r="AP479" s="200"/>
      <c r="AQ479" s="200"/>
      <c r="AR479" s="200"/>
      <c r="AS479" s="200"/>
      <c r="AT479" s="200"/>
      <c r="AU479" s="200"/>
      <c r="AV479" s="200"/>
      <c r="AW479" s="200"/>
      <c r="AX479" s="200"/>
      <c r="AY479" s="200"/>
      <c r="AZ479" s="200"/>
      <c r="BA479" s="200"/>
      <c r="BB479" s="200"/>
      <c r="BC479" s="200"/>
      <c r="BD479" s="200"/>
      <c r="BE479" s="200"/>
      <c r="BF479" s="200"/>
      <c r="BG479" s="200"/>
      <c r="BH479" s="200"/>
      <c r="BI479" s="200"/>
      <c r="BJ479" s="200"/>
      <c r="BK479" s="200"/>
      <c r="BL479" s="200"/>
      <c r="BM479" s="200"/>
      <c r="BN479" s="200"/>
      <c r="BO479" s="200"/>
      <c r="BP479" s="4"/>
      <c r="BQ479" s="6"/>
    </row>
    <row r="480" spans="1:69" ht="20.100000000000001" customHeight="1">
      <c r="A480" s="127" t="s">
        <v>489</v>
      </c>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9"/>
      <c r="AI480" s="392" t="s">
        <v>490</v>
      </c>
      <c r="AJ480" s="392"/>
      <c r="AK480" s="392"/>
      <c r="AL480" s="392"/>
      <c r="AM480" s="392"/>
      <c r="AN480" s="392"/>
      <c r="AO480" s="392"/>
      <c r="AP480" s="392"/>
      <c r="AQ480" s="392"/>
      <c r="AR480" s="392"/>
      <c r="AS480" s="392"/>
      <c r="AT480" s="392"/>
      <c r="AU480" s="392"/>
      <c r="AV480" s="392"/>
      <c r="AW480" s="392"/>
      <c r="AX480" s="392"/>
      <c r="AY480" s="392"/>
      <c r="AZ480" s="392"/>
      <c r="BA480" s="392"/>
      <c r="BB480" s="392"/>
      <c r="BC480" s="392"/>
      <c r="BD480" s="392"/>
      <c r="BE480" s="392"/>
      <c r="BF480" s="392"/>
      <c r="BG480" s="392"/>
      <c r="BH480" s="392"/>
      <c r="BI480" s="392"/>
      <c r="BJ480" s="392"/>
      <c r="BK480" s="392"/>
      <c r="BL480" s="392"/>
      <c r="BM480" s="392"/>
      <c r="BN480" s="392"/>
      <c r="BO480" s="392"/>
      <c r="BP480" s="4"/>
      <c r="BQ480" s="6"/>
    </row>
    <row r="481" spans="1:69" ht="20.100000000000001" customHeight="1">
      <c r="A481" s="96" t="s">
        <v>303</v>
      </c>
      <c r="B481" s="120"/>
      <c r="C481" s="96" t="s">
        <v>491</v>
      </c>
      <c r="D481" s="97"/>
      <c r="E481" s="97"/>
      <c r="F481" s="97"/>
      <c r="G481" s="97"/>
      <c r="H481" s="97"/>
      <c r="I481" s="97"/>
      <c r="J481" s="97"/>
      <c r="K481" s="97"/>
      <c r="L481" s="97"/>
      <c r="M481" s="120"/>
      <c r="N481" s="96" t="s">
        <v>171</v>
      </c>
      <c r="O481" s="120"/>
      <c r="P481" s="106" t="s">
        <v>306</v>
      </c>
      <c r="Q481" s="106"/>
      <c r="R481" s="106" t="s">
        <v>197</v>
      </c>
      <c r="S481" s="106"/>
      <c r="T481" s="106"/>
      <c r="U481" s="106"/>
      <c r="V481" s="106"/>
      <c r="W481" s="96" t="s">
        <v>492</v>
      </c>
      <c r="X481" s="97"/>
      <c r="Y481" s="97"/>
      <c r="Z481" s="97"/>
      <c r="AA481" s="97"/>
      <c r="AB481" s="120"/>
      <c r="AC481" s="96" t="s">
        <v>493</v>
      </c>
      <c r="AD481" s="97"/>
      <c r="AE481" s="97"/>
      <c r="AF481" s="97"/>
      <c r="AG481" s="97"/>
      <c r="AH481" s="120"/>
      <c r="AI481" s="325" t="s">
        <v>491</v>
      </c>
      <c r="AJ481" s="325"/>
      <c r="AK481" s="325"/>
      <c r="AL481" s="325"/>
      <c r="AM481" s="325"/>
      <c r="AN481" s="325"/>
      <c r="AO481" s="325"/>
      <c r="AP481" s="325"/>
      <c r="AQ481" s="325"/>
      <c r="AR481" s="325"/>
      <c r="AS481" s="325"/>
      <c r="AT481" s="325"/>
      <c r="AU481" s="325" t="s">
        <v>494</v>
      </c>
      <c r="AV481" s="325"/>
      <c r="AW481" s="325"/>
      <c r="AX481" s="325"/>
      <c r="AY481" s="325"/>
      <c r="AZ481" s="325"/>
      <c r="BA481" s="325" t="s">
        <v>495</v>
      </c>
      <c r="BB481" s="325"/>
      <c r="BC481" s="325"/>
      <c r="BD481" s="325"/>
      <c r="BE481" s="325"/>
      <c r="BF481" s="325" t="s">
        <v>496</v>
      </c>
      <c r="BG481" s="325"/>
      <c r="BH481" s="325"/>
      <c r="BI481" s="325"/>
      <c r="BJ481" s="325"/>
      <c r="BK481" s="325" t="s">
        <v>497</v>
      </c>
      <c r="BL481" s="325"/>
      <c r="BM481" s="325"/>
      <c r="BN481" s="325"/>
      <c r="BO481" s="325"/>
      <c r="BP481" s="4"/>
      <c r="BQ481" s="6"/>
    </row>
    <row r="482" spans="1:69" ht="20.100000000000001" customHeight="1">
      <c r="A482" s="121" t="str">
        <f>A7</f>
        <v>一</v>
      </c>
      <c r="B482" s="122"/>
      <c r="C482" s="123" t="str">
        <f>C7</f>
        <v>保護暨假設工程</v>
      </c>
      <c r="D482" s="124"/>
      <c r="E482" s="124"/>
      <c r="F482" s="124"/>
      <c r="G482" s="124"/>
      <c r="H482" s="124"/>
      <c r="I482" s="124"/>
      <c r="J482" s="124"/>
      <c r="K482" s="124"/>
      <c r="L482" s="124"/>
      <c r="M482" s="131"/>
      <c r="N482" s="121">
        <v>1</v>
      </c>
      <c r="O482" s="122"/>
      <c r="P482" s="106" t="s">
        <v>315</v>
      </c>
      <c r="Q482" s="106"/>
      <c r="R482" s="361">
        <f>AA11</f>
        <v>8500</v>
      </c>
      <c r="S482" s="361"/>
      <c r="T482" s="361"/>
      <c r="U482" s="361"/>
      <c r="V482" s="361"/>
      <c r="W482" s="389">
        <f t="shared" ref="W482:W502" si="237">N482*R482</f>
        <v>8500</v>
      </c>
      <c r="X482" s="390"/>
      <c r="Y482" s="390"/>
      <c r="Z482" s="390"/>
      <c r="AA482" s="390"/>
      <c r="AB482" s="391"/>
      <c r="AC482" s="389"/>
      <c r="AD482" s="390"/>
      <c r="AE482" s="390"/>
      <c r="AF482" s="390"/>
      <c r="AG482" s="390"/>
      <c r="AH482" s="391"/>
      <c r="AI482" s="326" t="str">
        <f t="shared" ref="AI482:AI500" si="238">C482</f>
        <v>保護暨假設工程</v>
      </c>
      <c r="AJ482" s="326"/>
      <c r="AK482" s="326"/>
      <c r="AL482" s="326"/>
      <c r="AM482" s="326"/>
      <c r="AN482" s="326"/>
      <c r="AO482" s="326"/>
      <c r="AP482" s="326"/>
      <c r="AQ482" s="326"/>
      <c r="AR482" s="326"/>
      <c r="AS482" s="326"/>
      <c r="AT482" s="326"/>
      <c r="AU482" s="326">
        <f>AV11</f>
        <v>7200</v>
      </c>
      <c r="AV482" s="326"/>
      <c r="AW482" s="326"/>
      <c r="AX482" s="326"/>
      <c r="AY482" s="326"/>
      <c r="AZ482" s="326"/>
      <c r="BA482" s="326">
        <f>BJ11</f>
        <v>0</v>
      </c>
      <c r="BB482" s="326"/>
      <c r="BC482" s="326"/>
      <c r="BD482" s="326"/>
      <c r="BE482" s="326"/>
      <c r="BF482" s="326">
        <f>AU482-BA482</f>
        <v>7200</v>
      </c>
      <c r="BG482" s="326"/>
      <c r="BH482" s="326"/>
      <c r="BI482" s="326"/>
      <c r="BJ482" s="326"/>
      <c r="BK482" s="326">
        <f>W482-AU482</f>
        <v>1300</v>
      </c>
      <c r="BL482" s="326"/>
      <c r="BM482" s="326"/>
      <c r="BN482" s="326"/>
      <c r="BO482" s="326"/>
      <c r="BP482" s="4"/>
      <c r="BQ482" s="6"/>
    </row>
    <row r="483" spans="1:69" ht="20.100000000000001" customHeight="1">
      <c r="A483" s="121" t="str">
        <f>A14</f>
        <v>二</v>
      </c>
      <c r="B483" s="122"/>
      <c r="C483" s="125" t="str">
        <f>C14</f>
        <v>拆除暨前期清運工程</v>
      </c>
      <c r="D483" s="125"/>
      <c r="E483" s="125"/>
      <c r="F483" s="125"/>
      <c r="G483" s="125"/>
      <c r="H483" s="125"/>
      <c r="I483" s="125"/>
      <c r="J483" s="125"/>
      <c r="K483" s="125"/>
      <c r="L483" s="125"/>
      <c r="M483" s="125"/>
      <c r="N483" s="121">
        <v>1</v>
      </c>
      <c r="O483" s="122"/>
      <c r="P483" s="106" t="s">
        <v>315</v>
      </c>
      <c r="Q483" s="106"/>
      <c r="R483" s="361">
        <f>AA29</f>
        <v>554960</v>
      </c>
      <c r="S483" s="361"/>
      <c r="T483" s="361"/>
      <c r="U483" s="361"/>
      <c r="V483" s="361"/>
      <c r="W483" s="389">
        <f t="shared" si="237"/>
        <v>554960</v>
      </c>
      <c r="X483" s="390"/>
      <c r="Y483" s="390"/>
      <c r="Z483" s="390"/>
      <c r="AA483" s="390"/>
      <c r="AB483" s="391"/>
      <c r="AC483" s="389"/>
      <c r="AD483" s="390"/>
      <c r="AE483" s="390"/>
      <c r="AF483" s="390"/>
      <c r="AG483" s="390"/>
      <c r="AH483" s="391"/>
      <c r="AI483" s="326" t="str">
        <f t="shared" si="238"/>
        <v>拆除暨前期清運工程</v>
      </c>
      <c r="AJ483" s="326"/>
      <c r="AK483" s="326"/>
      <c r="AL483" s="326"/>
      <c r="AM483" s="326"/>
      <c r="AN483" s="326"/>
      <c r="AO483" s="326"/>
      <c r="AP483" s="326"/>
      <c r="AQ483" s="326"/>
      <c r="AR483" s="326"/>
      <c r="AS483" s="326"/>
      <c r="AT483" s="326"/>
      <c r="AU483" s="326">
        <f>AV29</f>
        <v>478590</v>
      </c>
      <c r="AV483" s="326"/>
      <c r="AW483" s="326"/>
      <c r="AX483" s="326"/>
      <c r="AY483" s="326"/>
      <c r="AZ483" s="326"/>
      <c r="BA483" s="326">
        <f>BJ29</f>
        <v>0</v>
      </c>
      <c r="BB483" s="326"/>
      <c r="BC483" s="326"/>
      <c r="BD483" s="326"/>
      <c r="BE483" s="326"/>
      <c r="BF483" s="326">
        <f t="shared" ref="BF483:BF510" si="239">AU483-BA483</f>
        <v>478590</v>
      </c>
      <c r="BG483" s="326"/>
      <c r="BH483" s="326"/>
      <c r="BI483" s="326"/>
      <c r="BJ483" s="326"/>
      <c r="BK483" s="326">
        <f t="shared" ref="BK483:BK510" si="240">W483-AU483</f>
        <v>76370</v>
      </c>
      <c r="BL483" s="326"/>
      <c r="BM483" s="326"/>
      <c r="BN483" s="326"/>
      <c r="BO483" s="326"/>
      <c r="BP483" s="4"/>
      <c r="BQ483" s="6"/>
    </row>
    <row r="484" spans="1:69" ht="20.100000000000001" customHeight="1">
      <c r="A484" s="121" t="str">
        <f>A33</f>
        <v>三</v>
      </c>
      <c r="B484" s="122"/>
      <c r="C484" s="125" t="str">
        <f>C33</f>
        <v>泥作暨天然石材工程</v>
      </c>
      <c r="D484" s="125"/>
      <c r="E484" s="125"/>
      <c r="F484" s="125"/>
      <c r="G484" s="125"/>
      <c r="H484" s="125"/>
      <c r="I484" s="125"/>
      <c r="J484" s="125"/>
      <c r="K484" s="125"/>
      <c r="L484" s="125"/>
      <c r="M484" s="125"/>
      <c r="N484" s="121">
        <v>1</v>
      </c>
      <c r="O484" s="122"/>
      <c r="P484" s="106" t="s">
        <v>315</v>
      </c>
      <c r="Q484" s="106"/>
      <c r="R484" s="361">
        <f>AA77</f>
        <v>1792462.4999999998</v>
      </c>
      <c r="S484" s="361"/>
      <c r="T484" s="361"/>
      <c r="U484" s="361"/>
      <c r="V484" s="361"/>
      <c r="W484" s="389">
        <f t="shared" si="237"/>
        <v>1792462.4999999998</v>
      </c>
      <c r="X484" s="390"/>
      <c r="Y484" s="390"/>
      <c r="Z484" s="390"/>
      <c r="AA484" s="390"/>
      <c r="AB484" s="391"/>
      <c r="AC484" s="389"/>
      <c r="AD484" s="390"/>
      <c r="AE484" s="390"/>
      <c r="AF484" s="390"/>
      <c r="AG484" s="390"/>
      <c r="AH484" s="391"/>
      <c r="AI484" s="326" t="str">
        <f t="shared" si="238"/>
        <v>泥作暨天然石材工程</v>
      </c>
      <c r="AJ484" s="326"/>
      <c r="AK484" s="326"/>
      <c r="AL484" s="326"/>
      <c r="AM484" s="326"/>
      <c r="AN484" s="326"/>
      <c r="AO484" s="326"/>
      <c r="AP484" s="326"/>
      <c r="AQ484" s="326"/>
      <c r="AR484" s="326"/>
      <c r="AS484" s="326"/>
      <c r="AT484" s="326"/>
      <c r="AU484" s="326">
        <f>AV77</f>
        <v>1534844.6999999997</v>
      </c>
      <c r="AV484" s="326"/>
      <c r="AW484" s="326"/>
      <c r="AX484" s="326"/>
      <c r="AY484" s="326"/>
      <c r="AZ484" s="326"/>
      <c r="BA484" s="326">
        <f>BJ30</f>
        <v>478590</v>
      </c>
      <c r="BB484" s="326"/>
      <c r="BC484" s="326"/>
      <c r="BD484" s="326"/>
      <c r="BE484" s="326"/>
      <c r="BF484" s="326">
        <f t="shared" si="239"/>
        <v>1056254.6999999997</v>
      </c>
      <c r="BG484" s="326"/>
      <c r="BH484" s="326"/>
      <c r="BI484" s="326"/>
      <c r="BJ484" s="326"/>
      <c r="BK484" s="326">
        <f t="shared" si="240"/>
        <v>257617.80000000005</v>
      </c>
      <c r="BL484" s="326"/>
      <c r="BM484" s="326"/>
      <c r="BN484" s="326"/>
      <c r="BO484" s="326"/>
      <c r="BP484" s="4"/>
      <c r="BQ484" s="6"/>
    </row>
    <row r="485" spans="1:69" ht="20.100000000000001" customHeight="1">
      <c r="A485" s="121" t="str">
        <f>A85</f>
        <v>四</v>
      </c>
      <c r="B485" s="122"/>
      <c r="C485" s="125" t="str">
        <f>C85</f>
        <v>輕隔間暨木作裝潢工程</v>
      </c>
      <c r="D485" s="125"/>
      <c r="E485" s="125"/>
      <c r="F485" s="125"/>
      <c r="G485" s="125"/>
      <c r="H485" s="125"/>
      <c r="I485" s="125"/>
      <c r="J485" s="125"/>
      <c r="K485" s="125"/>
      <c r="L485" s="125"/>
      <c r="M485" s="125"/>
      <c r="N485" s="121">
        <v>1</v>
      </c>
      <c r="O485" s="122"/>
      <c r="P485" s="106" t="s">
        <v>315</v>
      </c>
      <c r="Q485" s="106"/>
      <c r="R485" s="361">
        <f>AA136</f>
        <v>858843</v>
      </c>
      <c r="S485" s="361"/>
      <c r="T485" s="361"/>
      <c r="U485" s="361"/>
      <c r="V485" s="361"/>
      <c r="W485" s="389">
        <f t="shared" si="237"/>
        <v>858843</v>
      </c>
      <c r="X485" s="390"/>
      <c r="Y485" s="390"/>
      <c r="Z485" s="390"/>
      <c r="AA485" s="390"/>
      <c r="AB485" s="391"/>
      <c r="AC485" s="389"/>
      <c r="AD485" s="390"/>
      <c r="AE485" s="390"/>
      <c r="AF485" s="390"/>
      <c r="AG485" s="390"/>
      <c r="AH485" s="391"/>
      <c r="AI485" s="326" t="str">
        <f t="shared" si="238"/>
        <v>輕隔間暨木作裝潢工程</v>
      </c>
      <c r="AJ485" s="326"/>
      <c r="AK485" s="326"/>
      <c r="AL485" s="326"/>
      <c r="AM485" s="326"/>
      <c r="AN485" s="326"/>
      <c r="AO485" s="326"/>
      <c r="AP485" s="326"/>
      <c r="AQ485" s="326"/>
      <c r="AR485" s="326"/>
      <c r="AS485" s="326"/>
      <c r="AT485" s="326"/>
      <c r="AU485" s="326">
        <f>AV136</f>
        <v>708240</v>
      </c>
      <c r="AV485" s="326"/>
      <c r="AW485" s="326"/>
      <c r="AX485" s="326"/>
      <c r="AY485" s="326"/>
      <c r="AZ485" s="326"/>
      <c r="BA485" s="326">
        <f>BJ136</f>
        <v>16800</v>
      </c>
      <c r="BB485" s="326"/>
      <c r="BC485" s="326"/>
      <c r="BD485" s="326"/>
      <c r="BE485" s="326"/>
      <c r="BF485" s="326">
        <f t="shared" si="239"/>
        <v>691440</v>
      </c>
      <c r="BG485" s="326"/>
      <c r="BH485" s="326"/>
      <c r="BI485" s="326"/>
      <c r="BJ485" s="326"/>
      <c r="BK485" s="326">
        <f t="shared" si="240"/>
        <v>150603</v>
      </c>
      <c r="BL485" s="326"/>
      <c r="BM485" s="326"/>
      <c r="BN485" s="326"/>
      <c r="BO485" s="326"/>
      <c r="BP485" s="4"/>
      <c r="BQ485" s="6"/>
    </row>
    <row r="486" spans="1:69" ht="20.100000000000001" customHeight="1">
      <c r="A486" s="121" t="str">
        <f>A150</f>
        <v>五</v>
      </c>
      <c r="B486" s="122"/>
      <c r="C486" s="125" t="str">
        <f>C150</f>
        <v>系統櫃木作櫃暨櫃內五金工程</v>
      </c>
      <c r="D486" s="125"/>
      <c r="E486" s="125"/>
      <c r="F486" s="125"/>
      <c r="G486" s="125"/>
      <c r="H486" s="125"/>
      <c r="I486" s="125"/>
      <c r="J486" s="125"/>
      <c r="K486" s="125"/>
      <c r="L486" s="125"/>
      <c r="M486" s="125"/>
      <c r="N486" s="121">
        <v>1</v>
      </c>
      <c r="O486" s="122"/>
      <c r="P486" s="106" t="s">
        <v>315</v>
      </c>
      <c r="Q486" s="106"/>
      <c r="R486" s="361">
        <f>AA179</f>
        <v>570750</v>
      </c>
      <c r="S486" s="361"/>
      <c r="T486" s="361"/>
      <c r="U486" s="361"/>
      <c r="V486" s="361"/>
      <c r="W486" s="389">
        <f t="shared" si="237"/>
        <v>570750</v>
      </c>
      <c r="X486" s="390"/>
      <c r="Y486" s="390"/>
      <c r="Z486" s="390"/>
      <c r="AA486" s="390"/>
      <c r="AB486" s="391"/>
      <c r="AC486" s="389"/>
      <c r="AD486" s="390"/>
      <c r="AE486" s="390"/>
      <c r="AF486" s="390"/>
      <c r="AG486" s="390"/>
      <c r="AH486" s="391"/>
      <c r="AI486" s="326" t="str">
        <f t="shared" si="238"/>
        <v>系統櫃木作櫃暨櫃內五金工程</v>
      </c>
      <c r="AJ486" s="326"/>
      <c r="AK486" s="326"/>
      <c r="AL486" s="326"/>
      <c r="AM486" s="326"/>
      <c r="AN486" s="326"/>
      <c r="AO486" s="326"/>
      <c r="AP486" s="326"/>
      <c r="AQ486" s="326"/>
      <c r="AR486" s="326"/>
      <c r="AS486" s="326"/>
      <c r="AT486" s="326"/>
      <c r="AU486" s="326">
        <f>AV179</f>
        <v>486125</v>
      </c>
      <c r="AV486" s="326"/>
      <c r="AW486" s="326"/>
      <c r="AX486" s="326"/>
      <c r="AY486" s="326"/>
      <c r="AZ486" s="326"/>
      <c r="BA486" s="326">
        <f>BJ179</f>
        <v>0</v>
      </c>
      <c r="BB486" s="326"/>
      <c r="BC486" s="326"/>
      <c r="BD486" s="326"/>
      <c r="BE486" s="326"/>
      <c r="BF486" s="326">
        <f t="shared" si="239"/>
        <v>486125</v>
      </c>
      <c r="BG486" s="326"/>
      <c r="BH486" s="326"/>
      <c r="BI486" s="326"/>
      <c r="BJ486" s="326"/>
      <c r="BK486" s="326">
        <f t="shared" si="240"/>
        <v>84625</v>
      </c>
      <c r="BL486" s="326"/>
      <c r="BM486" s="326"/>
      <c r="BN486" s="326"/>
      <c r="BO486" s="326"/>
      <c r="BP486" s="4"/>
      <c r="BQ486" s="6"/>
    </row>
    <row r="487" spans="1:69" ht="20.100000000000001" customHeight="1">
      <c r="A487" s="121" t="str">
        <f>A190</f>
        <v>六</v>
      </c>
      <c r="B487" s="122"/>
      <c r="C487" s="125" t="str">
        <f>C190</f>
        <v>廚具櫃盥洗櫃暨人造石工程</v>
      </c>
      <c r="D487" s="125"/>
      <c r="E487" s="125"/>
      <c r="F487" s="125"/>
      <c r="G487" s="125"/>
      <c r="H487" s="125"/>
      <c r="I487" s="125"/>
      <c r="J487" s="125"/>
      <c r="K487" s="125"/>
      <c r="L487" s="125"/>
      <c r="M487" s="125"/>
      <c r="N487" s="121">
        <v>1</v>
      </c>
      <c r="O487" s="122"/>
      <c r="P487" s="106" t="s">
        <v>315</v>
      </c>
      <c r="Q487" s="106"/>
      <c r="R487" s="361">
        <f>AA226</f>
        <v>529520</v>
      </c>
      <c r="S487" s="361"/>
      <c r="T487" s="361"/>
      <c r="U487" s="361"/>
      <c r="V487" s="361"/>
      <c r="W487" s="389">
        <f t="shared" si="237"/>
        <v>529520</v>
      </c>
      <c r="X487" s="390"/>
      <c r="Y487" s="390"/>
      <c r="Z487" s="390"/>
      <c r="AA487" s="390"/>
      <c r="AB487" s="391"/>
      <c r="AC487" s="389"/>
      <c r="AD487" s="390"/>
      <c r="AE487" s="390"/>
      <c r="AF487" s="390"/>
      <c r="AG487" s="390"/>
      <c r="AH487" s="391"/>
      <c r="AI487" s="326" t="str">
        <f t="shared" si="238"/>
        <v>廚具櫃盥洗櫃暨人造石工程</v>
      </c>
      <c r="AJ487" s="326"/>
      <c r="AK487" s="326"/>
      <c r="AL487" s="326"/>
      <c r="AM487" s="326"/>
      <c r="AN487" s="326"/>
      <c r="AO487" s="326"/>
      <c r="AP487" s="326"/>
      <c r="AQ487" s="326"/>
      <c r="AR487" s="326"/>
      <c r="AS487" s="326"/>
      <c r="AT487" s="326"/>
      <c r="AU487" s="326">
        <f>AV226</f>
        <v>455603</v>
      </c>
      <c r="AV487" s="326"/>
      <c r="AW487" s="326"/>
      <c r="AX487" s="326"/>
      <c r="AY487" s="326"/>
      <c r="AZ487" s="326"/>
      <c r="BA487" s="326">
        <f>BJ226</f>
        <v>2478</v>
      </c>
      <c r="BB487" s="326"/>
      <c r="BC487" s="326"/>
      <c r="BD487" s="326"/>
      <c r="BE487" s="326"/>
      <c r="BF487" s="326">
        <f t="shared" si="239"/>
        <v>453125</v>
      </c>
      <c r="BG487" s="326"/>
      <c r="BH487" s="326"/>
      <c r="BI487" s="326"/>
      <c r="BJ487" s="326"/>
      <c r="BK487" s="326">
        <f t="shared" si="240"/>
        <v>73917</v>
      </c>
      <c r="BL487" s="326"/>
      <c r="BM487" s="326"/>
      <c r="BN487" s="326"/>
      <c r="BO487" s="326"/>
      <c r="BP487" s="4"/>
      <c r="BQ487" s="6"/>
    </row>
    <row r="488" spans="1:69" ht="20.100000000000001" customHeight="1">
      <c r="A488" s="121" t="str">
        <f>A241</f>
        <v>七</v>
      </c>
      <c r="B488" s="122"/>
      <c r="C488" s="125" t="str">
        <f>C241</f>
        <v>衛生設備暨盥洗室五金工程</v>
      </c>
      <c r="D488" s="125"/>
      <c r="E488" s="125"/>
      <c r="F488" s="125"/>
      <c r="G488" s="125"/>
      <c r="H488" s="125"/>
      <c r="I488" s="125"/>
      <c r="J488" s="125"/>
      <c r="K488" s="125"/>
      <c r="L488" s="125"/>
      <c r="M488" s="125"/>
      <c r="N488" s="121">
        <v>1</v>
      </c>
      <c r="O488" s="122"/>
      <c r="P488" s="106" t="s">
        <v>315</v>
      </c>
      <c r="Q488" s="106"/>
      <c r="R488" s="361">
        <f>AA261</f>
        <v>113479</v>
      </c>
      <c r="S488" s="361"/>
      <c r="T488" s="361"/>
      <c r="U488" s="361"/>
      <c r="V488" s="361"/>
      <c r="W488" s="389">
        <f t="shared" si="237"/>
        <v>113479</v>
      </c>
      <c r="X488" s="390"/>
      <c r="Y488" s="390"/>
      <c r="Z488" s="390"/>
      <c r="AA488" s="390"/>
      <c r="AB488" s="391"/>
      <c r="AC488" s="389"/>
      <c r="AD488" s="390"/>
      <c r="AE488" s="390"/>
      <c r="AF488" s="390"/>
      <c r="AG488" s="390"/>
      <c r="AH488" s="391"/>
      <c r="AI488" s="326" t="str">
        <f t="shared" si="238"/>
        <v>衛生設備暨盥洗室五金工程</v>
      </c>
      <c r="AJ488" s="326"/>
      <c r="AK488" s="326"/>
      <c r="AL488" s="326"/>
      <c r="AM488" s="326"/>
      <c r="AN488" s="326"/>
      <c r="AO488" s="326"/>
      <c r="AP488" s="326"/>
      <c r="AQ488" s="326"/>
      <c r="AR488" s="326"/>
      <c r="AS488" s="326"/>
      <c r="AT488" s="326"/>
      <c r="AU488" s="326">
        <f>AV261</f>
        <v>92638</v>
      </c>
      <c r="AV488" s="326"/>
      <c r="AW488" s="326"/>
      <c r="AX488" s="326"/>
      <c r="AY488" s="326"/>
      <c r="AZ488" s="326"/>
      <c r="BA488" s="326">
        <f>BJ261</f>
        <v>0</v>
      </c>
      <c r="BB488" s="326"/>
      <c r="BC488" s="326"/>
      <c r="BD488" s="326"/>
      <c r="BE488" s="326"/>
      <c r="BF488" s="326">
        <f t="shared" si="239"/>
        <v>92638</v>
      </c>
      <c r="BG488" s="326"/>
      <c r="BH488" s="326"/>
      <c r="BI488" s="326"/>
      <c r="BJ488" s="326"/>
      <c r="BK488" s="326">
        <f>W488-AU488</f>
        <v>20841</v>
      </c>
      <c r="BL488" s="326"/>
      <c r="BM488" s="326"/>
      <c r="BN488" s="326"/>
      <c r="BO488" s="326"/>
      <c r="BP488" s="4"/>
      <c r="BQ488" s="6"/>
    </row>
    <row r="489" spans="1:69" ht="20.100000000000001" customHeight="1">
      <c r="A489" s="121" t="str">
        <f>A264</f>
        <v>八</v>
      </c>
      <c r="B489" s="122"/>
      <c r="C489" s="125" t="str">
        <f>C264</f>
        <v>給排水瓦斯排風管路工程</v>
      </c>
      <c r="D489" s="125"/>
      <c r="E489" s="125"/>
      <c r="F489" s="125"/>
      <c r="G489" s="125"/>
      <c r="H489" s="125"/>
      <c r="I489" s="125"/>
      <c r="J489" s="125"/>
      <c r="K489" s="125"/>
      <c r="L489" s="125"/>
      <c r="M489" s="125"/>
      <c r="N489" s="121">
        <v>1</v>
      </c>
      <c r="O489" s="122"/>
      <c r="P489" s="106" t="s">
        <v>315</v>
      </c>
      <c r="Q489" s="106"/>
      <c r="R489" s="361">
        <f>AA275</f>
        <v>197000</v>
      </c>
      <c r="S489" s="361"/>
      <c r="T489" s="361"/>
      <c r="U489" s="361"/>
      <c r="V489" s="361"/>
      <c r="W489" s="389">
        <f t="shared" si="237"/>
        <v>197000</v>
      </c>
      <c r="X489" s="390"/>
      <c r="Y489" s="390"/>
      <c r="Z489" s="390"/>
      <c r="AA489" s="390"/>
      <c r="AB489" s="391"/>
      <c r="AC489" s="389"/>
      <c r="AD489" s="390"/>
      <c r="AE489" s="390"/>
      <c r="AF489" s="390"/>
      <c r="AG489" s="390"/>
      <c r="AH489" s="391"/>
      <c r="AI489" s="326" t="str">
        <f t="shared" si="238"/>
        <v>給排水瓦斯排風管路工程</v>
      </c>
      <c r="AJ489" s="326"/>
      <c r="AK489" s="326"/>
      <c r="AL489" s="326"/>
      <c r="AM489" s="326"/>
      <c r="AN489" s="326"/>
      <c r="AO489" s="326"/>
      <c r="AP489" s="326"/>
      <c r="AQ489" s="326"/>
      <c r="AR489" s="326"/>
      <c r="AS489" s="326"/>
      <c r="AT489" s="326"/>
      <c r="AU489" s="326">
        <f>AV275</f>
        <v>167280</v>
      </c>
      <c r="AV489" s="326"/>
      <c r="AW489" s="326"/>
      <c r="AX489" s="326"/>
      <c r="AY489" s="326"/>
      <c r="AZ489" s="326"/>
      <c r="BA489" s="326">
        <f>BJ275</f>
        <v>0</v>
      </c>
      <c r="BB489" s="326"/>
      <c r="BC489" s="326"/>
      <c r="BD489" s="326"/>
      <c r="BE489" s="326"/>
      <c r="BF489" s="326">
        <f t="shared" si="239"/>
        <v>167280</v>
      </c>
      <c r="BG489" s="326"/>
      <c r="BH489" s="326"/>
      <c r="BI489" s="326"/>
      <c r="BJ489" s="326"/>
      <c r="BK489" s="326">
        <f t="shared" si="240"/>
        <v>29720</v>
      </c>
      <c r="BL489" s="326"/>
      <c r="BM489" s="326"/>
      <c r="BN489" s="326"/>
      <c r="BO489" s="326"/>
      <c r="BP489" s="4"/>
      <c r="BQ489" s="6"/>
    </row>
    <row r="490" spans="1:69" ht="20.100000000000001" customHeight="1">
      <c r="A490" s="121" t="str">
        <f>A281</f>
        <v>九</v>
      </c>
      <c r="B490" s="122"/>
      <c r="C490" s="125" t="str">
        <f>C281</f>
        <v>消防、對講保全工程</v>
      </c>
      <c r="D490" s="125"/>
      <c r="E490" s="125"/>
      <c r="F490" s="125"/>
      <c r="G490" s="125"/>
      <c r="H490" s="125"/>
      <c r="I490" s="125"/>
      <c r="J490" s="125"/>
      <c r="K490" s="125"/>
      <c r="L490" s="125"/>
      <c r="M490" s="125"/>
      <c r="N490" s="121">
        <v>1</v>
      </c>
      <c r="O490" s="122"/>
      <c r="P490" s="106" t="s">
        <v>315</v>
      </c>
      <c r="Q490" s="106"/>
      <c r="R490" s="361">
        <f>AA284</f>
        <v>15000</v>
      </c>
      <c r="S490" s="361"/>
      <c r="T490" s="361"/>
      <c r="U490" s="361"/>
      <c r="V490" s="361"/>
      <c r="W490" s="389">
        <f t="shared" si="237"/>
        <v>15000</v>
      </c>
      <c r="X490" s="390"/>
      <c r="Y490" s="390"/>
      <c r="Z490" s="390"/>
      <c r="AA490" s="390"/>
      <c r="AB490" s="391"/>
      <c r="AC490" s="389"/>
      <c r="AD490" s="390"/>
      <c r="AE490" s="390"/>
      <c r="AF490" s="390"/>
      <c r="AG490" s="390"/>
      <c r="AH490" s="391"/>
      <c r="AI490" s="326" t="str">
        <f t="shared" si="238"/>
        <v>消防、對講保全工程</v>
      </c>
      <c r="AJ490" s="326"/>
      <c r="AK490" s="326"/>
      <c r="AL490" s="326"/>
      <c r="AM490" s="326"/>
      <c r="AN490" s="326"/>
      <c r="AO490" s="326"/>
      <c r="AP490" s="326"/>
      <c r="AQ490" s="326"/>
      <c r="AR490" s="326"/>
      <c r="AS490" s="326"/>
      <c r="AT490" s="326"/>
      <c r="AU490" s="326">
        <f>AV284</f>
        <v>11102</v>
      </c>
      <c r="AV490" s="326"/>
      <c r="AW490" s="326"/>
      <c r="AX490" s="326"/>
      <c r="AY490" s="326"/>
      <c r="AZ490" s="326"/>
      <c r="BA490" s="326">
        <f>BJ284</f>
        <v>6102</v>
      </c>
      <c r="BB490" s="326"/>
      <c r="BC490" s="326"/>
      <c r="BD490" s="326"/>
      <c r="BE490" s="326"/>
      <c r="BF490" s="326">
        <f t="shared" si="239"/>
        <v>5000</v>
      </c>
      <c r="BG490" s="326"/>
      <c r="BH490" s="326"/>
      <c r="BI490" s="326"/>
      <c r="BJ490" s="326"/>
      <c r="BK490" s="326">
        <f t="shared" si="240"/>
        <v>3898</v>
      </c>
      <c r="BL490" s="326"/>
      <c r="BM490" s="326"/>
      <c r="BN490" s="326"/>
      <c r="BO490" s="326"/>
      <c r="BP490" s="4"/>
      <c r="BQ490" s="6"/>
    </row>
    <row r="491" spans="1:69" ht="20.100000000000001" customHeight="1">
      <c r="A491" s="121" t="str">
        <f>A287</f>
        <v>十</v>
      </c>
      <c r="B491" s="122"/>
      <c r="C491" s="125" t="str">
        <f>C287</f>
        <v>電力暨弱電拉管佈線工程</v>
      </c>
      <c r="D491" s="125"/>
      <c r="E491" s="125"/>
      <c r="F491" s="125"/>
      <c r="G491" s="125"/>
      <c r="H491" s="125"/>
      <c r="I491" s="125"/>
      <c r="J491" s="125"/>
      <c r="K491" s="125"/>
      <c r="L491" s="125"/>
      <c r="M491" s="125"/>
      <c r="N491" s="121">
        <v>1</v>
      </c>
      <c r="O491" s="122"/>
      <c r="P491" s="106" t="s">
        <v>315</v>
      </c>
      <c r="Q491" s="106"/>
      <c r="R491" s="361">
        <f>AA309</f>
        <v>671560</v>
      </c>
      <c r="S491" s="361"/>
      <c r="T491" s="361"/>
      <c r="U491" s="361"/>
      <c r="V491" s="361"/>
      <c r="W491" s="389">
        <f t="shared" si="237"/>
        <v>671560</v>
      </c>
      <c r="X491" s="390"/>
      <c r="Y491" s="390"/>
      <c r="Z491" s="390"/>
      <c r="AA491" s="390"/>
      <c r="AB491" s="391"/>
      <c r="AC491" s="389"/>
      <c r="AD491" s="390"/>
      <c r="AE491" s="390"/>
      <c r="AF491" s="390"/>
      <c r="AG491" s="390"/>
      <c r="AH491" s="391"/>
      <c r="AI491" s="326" t="str">
        <f t="shared" si="238"/>
        <v>電力暨弱電拉管佈線工程</v>
      </c>
      <c r="AJ491" s="326"/>
      <c r="AK491" s="326"/>
      <c r="AL491" s="326"/>
      <c r="AM491" s="326"/>
      <c r="AN491" s="326"/>
      <c r="AO491" s="326"/>
      <c r="AP491" s="326"/>
      <c r="AQ491" s="326"/>
      <c r="AR491" s="326"/>
      <c r="AS491" s="326"/>
      <c r="AT491" s="326"/>
      <c r="AU491" s="326">
        <f>AV309</f>
        <v>547620</v>
      </c>
      <c r="AV491" s="326"/>
      <c r="AW491" s="326"/>
      <c r="AX491" s="326"/>
      <c r="AY491" s="326"/>
      <c r="AZ491" s="326"/>
      <c r="BA491" s="326">
        <f>BJ309</f>
        <v>465120</v>
      </c>
      <c r="BB491" s="326"/>
      <c r="BC491" s="326"/>
      <c r="BD491" s="326"/>
      <c r="BE491" s="326"/>
      <c r="BF491" s="326">
        <f t="shared" si="239"/>
        <v>82500</v>
      </c>
      <c r="BG491" s="326"/>
      <c r="BH491" s="326"/>
      <c r="BI491" s="326"/>
      <c r="BJ491" s="326"/>
      <c r="BK491" s="326">
        <f t="shared" si="240"/>
        <v>123940</v>
      </c>
      <c r="BL491" s="326"/>
      <c r="BM491" s="326"/>
      <c r="BN491" s="326"/>
      <c r="BO491" s="326"/>
      <c r="BP491" s="4"/>
      <c r="BQ491" s="6"/>
    </row>
    <row r="492" spans="1:69" ht="20.100000000000001" customHeight="1">
      <c r="A492" s="121" t="str">
        <f>A319</f>
        <v>十一</v>
      </c>
      <c r="B492" s="122"/>
      <c r="C492" s="125" t="str">
        <f>C319</f>
        <v>照明、視聽暨其他弱電設備工程</v>
      </c>
      <c r="D492" s="125"/>
      <c r="E492" s="125"/>
      <c r="F492" s="125"/>
      <c r="G492" s="125"/>
      <c r="H492" s="125"/>
      <c r="I492" s="125"/>
      <c r="J492" s="125"/>
      <c r="K492" s="125"/>
      <c r="L492" s="125"/>
      <c r="M492" s="125"/>
      <c r="N492" s="121">
        <v>1</v>
      </c>
      <c r="O492" s="122"/>
      <c r="P492" s="106" t="s">
        <v>315</v>
      </c>
      <c r="Q492" s="106"/>
      <c r="R492" s="361">
        <f>AA383</f>
        <v>112580</v>
      </c>
      <c r="S492" s="361"/>
      <c r="T492" s="361"/>
      <c r="U492" s="361"/>
      <c r="V492" s="361"/>
      <c r="W492" s="389">
        <f t="shared" si="237"/>
        <v>112580</v>
      </c>
      <c r="X492" s="390"/>
      <c r="Y492" s="390"/>
      <c r="Z492" s="390"/>
      <c r="AA492" s="390"/>
      <c r="AB492" s="391"/>
      <c r="AC492" s="389"/>
      <c r="AD492" s="390"/>
      <c r="AE492" s="390"/>
      <c r="AF492" s="390"/>
      <c r="AG492" s="390"/>
      <c r="AH492" s="391"/>
      <c r="AI492" s="326" t="str">
        <f t="shared" si="238"/>
        <v>照明、視聽暨其他弱電設備工程</v>
      </c>
      <c r="AJ492" s="326"/>
      <c r="AK492" s="326"/>
      <c r="AL492" s="326"/>
      <c r="AM492" s="326"/>
      <c r="AN492" s="326"/>
      <c r="AO492" s="326"/>
      <c r="AP492" s="326"/>
      <c r="AQ492" s="326"/>
      <c r="AR492" s="326"/>
      <c r="AS492" s="326"/>
      <c r="AT492" s="326"/>
      <c r="AU492" s="326">
        <f>AV383</f>
        <v>59830</v>
      </c>
      <c r="AV492" s="326"/>
      <c r="AW492" s="326"/>
      <c r="AX492" s="326"/>
      <c r="AY492" s="326"/>
      <c r="AZ492" s="326"/>
      <c r="BA492" s="326">
        <f>BJ383</f>
        <v>160</v>
      </c>
      <c r="BB492" s="326"/>
      <c r="BC492" s="326"/>
      <c r="BD492" s="326"/>
      <c r="BE492" s="326"/>
      <c r="BF492" s="326">
        <f t="shared" si="239"/>
        <v>59670</v>
      </c>
      <c r="BG492" s="326"/>
      <c r="BH492" s="326"/>
      <c r="BI492" s="326"/>
      <c r="BJ492" s="326"/>
      <c r="BK492" s="326">
        <f t="shared" si="240"/>
        <v>52750</v>
      </c>
      <c r="BL492" s="326"/>
      <c r="BM492" s="326"/>
      <c r="BN492" s="326"/>
      <c r="BO492" s="326"/>
      <c r="BP492" s="4"/>
      <c r="BQ492" s="6"/>
    </row>
    <row r="493" spans="1:69" ht="20.100000000000001" customHeight="1">
      <c r="A493" s="121" t="str">
        <f>A388</f>
        <v>十二</v>
      </c>
      <c r="B493" s="122"/>
      <c r="C493" s="125" t="str">
        <f>C388</f>
        <v>鐵鋁門窗暨五金鐵件工程</v>
      </c>
      <c r="D493" s="125"/>
      <c r="E493" s="125"/>
      <c r="F493" s="125"/>
      <c r="G493" s="125"/>
      <c r="H493" s="125"/>
      <c r="I493" s="125"/>
      <c r="J493" s="125"/>
      <c r="K493" s="125"/>
      <c r="L493" s="125"/>
      <c r="M493" s="125"/>
      <c r="N493" s="121">
        <v>1</v>
      </c>
      <c r="O493" s="122"/>
      <c r="P493" s="106" t="s">
        <v>315</v>
      </c>
      <c r="Q493" s="106"/>
      <c r="R493" s="361">
        <f>AA418</f>
        <v>975500</v>
      </c>
      <c r="S493" s="361"/>
      <c r="T493" s="361"/>
      <c r="U493" s="361"/>
      <c r="V493" s="361"/>
      <c r="W493" s="389">
        <f t="shared" si="237"/>
        <v>975500</v>
      </c>
      <c r="X493" s="390"/>
      <c r="Y493" s="390"/>
      <c r="Z493" s="390"/>
      <c r="AA493" s="390"/>
      <c r="AB493" s="391"/>
      <c r="AC493" s="389"/>
      <c r="AD493" s="390"/>
      <c r="AE493" s="390"/>
      <c r="AF493" s="390"/>
      <c r="AG493" s="390"/>
      <c r="AH493" s="391"/>
      <c r="AI493" s="326" t="str">
        <f t="shared" si="238"/>
        <v>鐵鋁門窗暨五金鐵件工程</v>
      </c>
      <c r="AJ493" s="326"/>
      <c r="AK493" s="326"/>
      <c r="AL493" s="326"/>
      <c r="AM493" s="326"/>
      <c r="AN493" s="326"/>
      <c r="AO493" s="326"/>
      <c r="AP493" s="326"/>
      <c r="AQ493" s="326"/>
      <c r="AR493" s="326"/>
      <c r="AS493" s="326"/>
      <c r="AT493" s="326"/>
      <c r="AU493" s="326">
        <f>AV418</f>
        <v>803335</v>
      </c>
      <c r="AV493" s="326"/>
      <c r="AW493" s="326"/>
      <c r="AX493" s="326"/>
      <c r="AY493" s="326"/>
      <c r="AZ493" s="326"/>
      <c r="BA493" s="326">
        <f>BJ418</f>
        <v>118000</v>
      </c>
      <c r="BB493" s="326"/>
      <c r="BC493" s="326"/>
      <c r="BD493" s="326"/>
      <c r="BE493" s="326"/>
      <c r="BF493" s="326">
        <f t="shared" si="239"/>
        <v>685335</v>
      </c>
      <c r="BG493" s="326"/>
      <c r="BH493" s="326"/>
      <c r="BI493" s="326"/>
      <c r="BJ493" s="326"/>
      <c r="BK493" s="326">
        <f t="shared" si="240"/>
        <v>172165</v>
      </c>
      <c r="BL493" s="326"/>
      <c r="BM493" s="326"/>
      <c r="BN493" s="326"/>
      <c r="BO493" s="326"/>
      <c r="BP493" s="4"/>
      <c r="BQ493" s="6"/>
    </row>
    <row r="494" spans="1:69" ht="20.100000000000001" customHeight="1">
      <c r="A494" s="121" t="str">
        <f>A423</f>
        <v>十三</v>
      </c>
      <c r="B494" s="122"/>
      <c r="C494" s="125" t="str">
        <f>C423</f>
        <v>玻璃工程</v>
      </c>
      <c r="D494" s="125"/>
      <c r="E494" s="125"/>
      <c r="F494" s="125"/>
      <c r="G494" s="125"/>
      <c r="H494" s="125"/>
      <c r="I494" s="125"/>
      <c r="J494" s="125"/>
      <c r="K494" s="125"/>
      <c r="L494" s="125"/>
      <c r="M494" s="125"/>
      <c r="N494" s="121">
        <v>1</v>
      </c>
      <c r="O494" s="122"/>
      <c r="P494" s="106" t="s">
        <v>315</v>
      </c>
      <c r="Q494" s="106"/>
      <c r="R494" s="361">
        <f>AA450</f>
        <v>142987</v>
      </c>
      <c r="S494" s="361"/>
      <c r="T494" s="361"/>
      <c r="U494" s="361"/>
      <c r="V494" s="361"/>
      <c r="W494" s="389">
        <f t="shared" si="237"/>
        <v>142987</v>
      </c>
      <c r="X494" s="390"/>
      <c r="Y494" s="390"/>
      <c r="Z494" s="390"/>
      <c r="AA494" s="390"/>
      <c r="AB494" s="391"/>
      <c r="AC494" s="389"/>
      <c r="AD494" s="390"/>
      <c r="AE494" s="390"/>
      <c r="AF494" s="390"/>
      <c r="AG494" s="390"/>
      <c r="AH494" s="391"/>
      <c r="AI494" s="326" t="str">
        <f t="shared" si="238"/>
        <v>玻璃工程</v>
      </c>
      <c r="AJ494" s="326"/>
      <c r="AK494" s="326"/>
      <c r="AL494" s="326"/>
      <c r="AM494" s="326"/>
      <c r="AN494" s="326"/>
      <c r="AO494" s="326"/>
      <c r="AP494" s="326"/>
      <c r="AQ494" s="326"/>
      <c r="AR494" s="326"/>
      <c r="AS494" s="326"/>
      <c r="AT494" s="326"/>
      <c r="AU494" s="326">
        <f>AV450</f>
        <v>118948</v>
      </c>
      <c r="AV494" s="326"/>
      <c r="AW494" s="326"/>
      <c r="AX494" s="326"/>
      <c r="AY494" s="326"/>
      <c r="AZ494" s="326"/>
      <c r="BA494" s="326">
        <f>BJ450</f>
        <v>0</v>
      </c>
      <c r="BB494" s="326"/>
      <c r="BC494" s="326"/>
      <c r="BD494" s="326"/>
      <c r="BE494" s="326"/>
      <c r="BF494" s="326">
        <f t="shared" si="239"/>
        <v>118948</v>
      </c>
      <c r="BG494" s="326"/>
      <c r="BH494" s="326"/>
      <c r="BI494" s="326"/>
      <c r="BJ494" s="326"/>
      <c r="BK494" s="326">
        <f t="shared" si="240"/>
        <v>24039</v>
      </c>
      <c r="BL494" s="326"/>
      <c r="BM494" s="326"/>
      <c r="BN494" s="326"/>
      <c r="BO494" s="326"/>
      <c r="BP494" s="4"/>
      <c r="BQ494" s="6"/>
    </row>
    <row r="495" spans="1:69" ht="20.100000000000001" customHeight="1">
      <c r="A495" s="121" t="str">
        <f>A456</f>
        <v>十四</v>
      </c>
      <c r="B495" s="122"/>
      <c r="C495" s="125" t="str">
        <f>C456</f>
        <v>油漆粉刷工程</v>
      </c>
      <c r="D495" s="125"/>
      <c r="E495" s="125"/>
      <c r="F495" s="125"/>
      <c r="G495" s="125"/>
      <c r="H495" s="125"/>
      <c r="I495" s="125"/>
      <c r="J495" s="125"/>
      <c r="K495" s="125"/>
      <c r="L495" s="125"/>
      <c r="M495" s="125"/>
      <c r="N495" s="121">
        <v>1</v>
      </c>
      <c r="O495" s="122"/>
      <c r="P495" s="106" t="s">
        <v>315</v>
      </c>
      <c r="Q495" s="106"/>
      <c r="R495" s="361">
        <f>AA466</f>
        <v>372410.00000000006</v>
      </c>
      <c r="S495" s="361"/>
      <c r="T495" s="361"/>
      <c r="U495" s="361"/>
      <c r="V495" s="361"/>
      <c r="W495" s="389">
        <f t="shared" si="237"/>
        <v>372410.00000000006</v>
      </c>
      <c r="X495" s="390"/>
      <c r="Y495" s="390"/>
      <c r="Z495" s="390"/>
      <c r="AA495" s="390"/>
      <c r="AB495" s="391"/>
      <c r="AC495" s="389"/>
      <c r="AD495" s="390"/>
      <c r="AE495" s="390"/>
      <c r="AF495" s="390"/>
      <c r="AG495" s="390"/>
      <c r="AH495" s="391"/>
      <c r="AI495" s="326" t="str">
        <f t="shared" si="238"/>
        <v>油漆粉刷工程</v>
      </c>
      <c r="AJ495" s="326"/>
      <c r="AK495" s="326"/>
      <c r="AL495" s="326"/>
      <c r="AM495" s="326"/>
      <c r="AN495" s="326"/>
      <c r="AO495" s="326"/>
      <c r="AP495" s="326"/>
      <c r="AQ495" s="326"/>
      <c r="AR495" s="326"/>
      <c r="AS495" s="326"/>
      <c r="AT495" s="326"/>
      <c r="AU495" s="326">
        <f>AV466</f>
        <v>323518.00000000006</v>
      </c>
      <c r="AV495" s="326"/>
      <c r="AW495" s="326"/>
      <c r="AX495" s="326"/>
      <c r="AY495" s="326"/>
      <c r="AZ495" s="326"/>
      <c r="BA495" s="326">
        <f>BJ466</f>
        <v>0</v>
      </c>
      <c r="BB495" s="326"/>
      <c r="BC495" s="326"/>
      <c r="BD495" s="326"/>
      <c r="BE495" s="326"/>
      <c r="BF495" s="326">
        <f t="shared" si="239"/>
        <v>323518.00000000006</v>
      </c>
      <c r="BG495" s="326"/>
      <c r="BH495" s="326"/>
      <c r="BI495" s="326"/>
      <c r="BJ495" s="326"/>
      <c r="BK495" s="326">
        <f t="shared" si="240"/>
        <v>48892</v>
      </c>
      <c r="BL495" s="326"/>
      <c r="BM495" s="326"/>
      <c r="BN495" s="326"/>
      <c r="BO495" s="326"/>
      <c r="BP495" s="4"/>
      <c r="BQ495" s="6"/>
    </row>
    <row r="496" spans="1:69" ht="20.100000000000001" customHeight="1">
      <c r="A496" s="121" t="str">
        <f>A470</f>
        <v>十五</v>
      </c>
      <c r="B496" s="122"/>
      <c r="C496" s="125" t="str">
        <f>C470</f>
        <v>環境暨清潔工程</v>
      </c>
      <c r="D496" s="125"/>
      <c r="E496" s="125"/>
      <c r="F496" s="125"/>
      <c r="G496" s="125"/>
      <c r="H496" s="125"/>
      <c r="I496" s="125"/>
      <c r="J496" s="125"/>
      <c r="K496" s="125"/>
      <c r="L496" s="125"/>
      <c r="M496" s="125"/>
      <c r="N496" s="121">
        <v>1</v>
      </c>
      <c r="O496" s="122"/>
      <c r="P496" s="106" t="s">
        <v>315</v>
      </c>
      <c r="Q496" s="106"/>
      <c r="R496" s="361">
        <f>AA477</f>
        <v>84500</v>
      </c>
      <c r="S496" s="361"/>
      <c r="T496" s="361"/>
      <c r="U496" s="361"/>
      <c r="V496" s="361"/>
      <c r="W496" s="389">
        <f t="shared" si="237"/>
        <v>84500</v>
      </c>
      <c r="X496" s="390"/>
      <c r="Y496" s="390"/>
      <c r="Z496" s="390"/>
      <c r="AA496" s="390"/>
      <c r="AB496" s="391"/>
      <c r="AC496" s="389"/>
      <c r="AD496" s="390"/>
      <c r="AE496" s="390"/>
      <c r="AF496" s="390"/>
      <c r="AG496" s="390"/>
      <c r="AH496" s="391"/>
      <c r="AI496" s="326" t="str">
        <f t="shared" si="238"/>
        <v>環境暨清潔工程</v>
      </c>
      <c r="AJ496" s="326"/>
      <c r="AK496" s="326"/>
      <c r="AL496" s="326"/>
      <c r="AM496" s="326"/>
      <c r="AN496" s="326"/>
      <c r="AO496" s="326"/>
      <c r="AP496" s="326"/>
      <c r="AQ496" s="326"/>
      <c r="AR496" s="326"/>
      <c r="AS496" s="326"/>
      <c r="AT496" s="326"/>
      <c r="AU496" s="326">
        <f>AV477</f>
        <v>71000</v>
      </c>
      <c r="AV496" s="326"/>
      <c r="AW496" s="326"/>
      <c r="AX496" s="326"/>
      <c r="AY496" s="326"/>
      <c r="AZ496" s="326"/>
      <c r="BA496" s="326">
        <f>BJ477</f>
        <v>0</v>
      </c>
      <c r="BB496" s="326"/>
      <c r="BC496" s="326"/>
      <c r="BD496" s="326"/>
      <c r="BE496" s="326"/>
      <c r="BF496" s="326">
        <f t="shared" si="239"/>
        <v>71000</v>
      </c>
      <c r="BG496" s="326"/>
      <c r="BH496" s="326"/>
      <c r="BI496" s="326"/>
      <c r="BJ496" s="326"/>
      <c r="BK496" s="326">
        <f t="shared" si="240"/>
        <v>13500</v>
      </c>
      <c r="BL496" s="326"/>
      <c r="BM496" s="326"/>
      <c r="BN496" s="326"/>
      <c r="BO496" s="326"/>
      <c r="BP496" s="4"/>
      <c r="BQ496" s="6"/>
    </row>
    <row r="497" spans="1:110" ht="20.100000000000001" customHeight="1">
      <c r="A497" s="121" t="s">
        <v>498</v>
      </c>
      <c r="B497" s="122"/>
      <c r="C497" s="123" t="s">
        <v>499</v>
      </c>
      <c r="D497" s="124"/>
      <c r="E497" s="124"/>
      <c r="F497" s="124"/>
      <c r="G497" s="124"/>
      <c r="H497" s="124"/>
      <c r="I497" s="124"/>
      <c r="J497" s="124"/>
      <c r="K497" s="124"/>
      <c r="L497" s="124"/>
      <c r="M497" s="131"/>
      <c r="N497" s="121">
        <f>基本資料!AV11</f>
        <v>24</v>
      </c>
      <c r="O497" s="122"/>
      <c r="P497" s="106" t="s">
        <v>1341</v>
      </c>
      <c r="Q497" s="106"/>
      <c r="R497" s="361">
        <v>10000</v>
      </c>
      <c r="S497" s="361"/>
      <c r="T497" s="361"/>
      <c r="U497" s="361"/>
      <c r="V497" s="361"/>
      <c r="W497" s="389">
        <f t="shared" si="237"/>
        <v>240000</v>
      </c>
      <c r="X497" s="390"/>
      <c r="Y497" s="390"/>
      <c r="Z497" s="390"/>
      <c r="AA497" s="390"/>
      <c r="AB497" s="391"/>
      <c r="AC497" s="389"/>
      <c r="AD497" s="390"/>
      <c r="AE497" s="390"/>
      <c r="AF497" s="390"/>
      <c r="AG497" s="390"/>
      <c r="AH497" s="391"/>
      <c r="AI497" s="326" t="str">
        <f t="shared" si="238"/>
        <v>現場工程管理監工費</v>
      </c>
      <c r="AJ497" s="326"/>
      <c r="AK497" s="326"/>
      <c r="AL497" s="326"/>
      <c r="AM497" s="326"/>
      <c r="AN497" s="326"/>
      <c r="AO497" s="326"/>
      <c r="AP497" s="326"/>
      <c r="AQ497" s="326"/>
      <c r="AR497" s="326"/>
      <c r="AS497" s="326"/>
      <c r="AT497" s="326"/>
      <c r="AU497" s="326">
        <f>J497*40000</f>
        <v>0</v>
      </c>
      <c r="AV497" s="326"/>
      <c r="AW497" s="326"/>
      <c r="AX497" s="326"/>
      <c r="AY497" s="326"/>
      <c r="AZ497" s="326"/>
      <c r="BA497" s="326">
        <v>0</v>
      </c>
      <c r="BB497" s="326"/>
      <c r="BC497" s="326"/>
      <c r="BD497" s="326"/>
      <c r="BE497" s="326"/>
      <c r="BF497" s="326">
        <f t="shared" si="239"/>
        <v>0</v>
      </c>
      <c r="BG497" s="326"/>
      <c r="BH497" s="326"/>
      <c r="BI497" s="326"/>
      <c r="BJ497" s="326"/>
      <c r="BK497" s="326">
        <f t="shared" si="240"/>
        <v>240000</v>
      </c>
      <c r="BL497" s="326"/>
      <c r="BM497" s="326"/>
      <c r="BN497" s="326"/>
      <c r="BO497" s="326"/>
      <c r="BP497" s="4"/>
      <c r="BQ497" s="6"/>
    </row>
    <row r="498" spans="1:110" ht="20.100000000000001" customHeight="1">
      <c r="A498" s="121" t="s">
        <v>500</v>
      </c>
      <c r="B498" s="122"/>
      <c r="C498" s="125" t="s">
        <v>501</v>
      </c>
      <c r="D498" s="125"/>
      <c r="E498" s="125"/>
      <c r="F498" s="125"/>
      <c r="G498" s="125"/>
      <c r="H498" s="125"/>
      <c r="I498" s="125"/>
      <c r="J498" s="125"/>
      <c r="K498" s="125"/>
      <c r="L498" s="125"/>
      <c r="M498" s="125"/>
      <c r="N498" s="121">
        <v>1</v>
      </c>
      <c r="O498" s="122"/>
      <c r="P498" s="106" t="s">
        <v>315</v>
      </c>
      <c r="Q498" s="106"/>
      <c r="R498" s="361">
        <f>W497*-1</f>
        <v>-240000</v>
      </c>
      <c r="S498" s="361"/>
      <c r="T498" s="361"/>
      <c r="U498" s="361"/>
      <c r="V498" s="361"/>
      <c r="W498" s="389">
        <f t="shared" si="237"/>
        <v>-240000</v>
      </c>
      <c r="X498" s="390"/>
      <c r="Y498" s="390"/>
      <c r="Z498" s="390"/>
      <c r="AA498" s="390"/>
      <c r="AB498" s="391"/>
      <c r="AC498" s="389"/>
      <c r="AD498" s="390"/>
      <c r="AE498" s="390"/>
      <c r="AF498" s="390"/>
      <c r="AG498" s="390"/>
      <c r="AH498" s="391"/>
      <c r="AI498" s="326" t="str">
        <f t="shared" si="238"/>
        <v>全室工程委託乙方之監工費折讓</v>
      </c>
      <c r="AJ498" s="326"/>
      <c r="AK498" s="326"/>
      <c r="AL498" s="326"/>
      <c r="AM498" s="326"/>
      <c r="AN498" s="326"/>
      <c r="AO498" s="326"/>
      <c r="AP498" s="326"/>
      <c r="AQ498" s="326"/>
      <c r="AR498" s="326"/>
      <c r="AS498" s="326"/>
      <c r="AT498" s="326"/>
      <c r="AU498" s="326">
        <v>0</v>
      </c>
      <c r="AV498" s="326"/>
      <c r="AW498" s="326"/>
      <c r="AX498" s="326"/>
      <c r="AY498" s="326"/>
      <c r="AZ498" s="326"/>
      <c r="BA498" s="326">
        <v>0</v>
      </c>
      <c r="BB498" s="326"/>
      <c r="BC498" s="326"/>
      <c r="BD498" s="326"/>
      <c r="BE498" s="326"/>
      <c r="BF498" s="326">
        <v>0</v>
      </c>
      <c r="BG498" s="326"/>
      <c r="BH498" s="326"/>
      <c r="BI498" s="326"/>
      <c r="BJ498" s="326"/>
      <c r="BK498" s="326">
        <f t="shared" si="240"/>
        <v>-240000</v>
      </c>
      <c r="BL498" s="326"/>
      <c r="BM498" s="326"/>
      <c r="BN498" s="326"/>
      <c r="BO498" s="326"/>
      <c r="BP498" s="4"/>
      <c r="BQ498" s="6"/>
    </row>
    <row r="499" spans="1:110" ht="20.100000000000001" customHeight="1">
      <c r="A499" s="121" t="s">
        <v>502</v>
      </c>
      <c r="B499" s="122"/>
      <c r="C499" s="123" t="s">
        <v>1402</v>
      </c>
      <c r="D499" s="124"/>
      <c r="E499" s="124"/>
      <c r="F499" s="124"/>
      <c r="G499" s="124"/>
      <c r="H499" s="124"/>
      <c r="I499" s="124"/>
      <c r="J499" s="124"/>
      <c r="K499" s="124"/>
      <c r="L499" s="124"/>
      <c r="M499" s="131"/>
      <c r="N499" s="121">
        <v>0</v>
      </c>
      <c r="O499" s="122"/>
      <c r="P499" s="106" t="s">
        <v>315</v>
      </c>
      <c r="Q499" s="106"/>
      <c r="R499" s="361">
        <f>ROUNDUP(SUM(W482:AA498)*0.003,0)</f>
        <v>21001</v>
      </c>
      <c r="S499" s="361"/>
      <c r="T499" s="361"/>
      <c r="U499" s="361"/>
      <c r="V499" s="361"/>
      <c r="W499" s="389">
        <f t="shared" si="237"/>
        <v>0</v>
      </c>
      <c r="X499" s="390"/>
      <c r="Y499" s="390"/>
      <c r="Z499" s="390"/>
      <c r="AA499" s="390"/>
      <c r="AB499" s="391"/>
      <c r="AC499" s="389"/>
      <c r="AD499" s="390"/>
      <c r="AE499" s="390"/>
      <c r="AF499" s="390"/>
      <c r="AG499" s="390"/>
      <c r="AH499" s="391"/>
      <c r="AI499" s="326" t="str">
        <f t="shared" si="238"/>
        <v>工程管理保險費用3‰</v>
      </c>
      <c r="AJ499" s="326"/>
      <c r="AK499" s="326"/>
      <c r="AL499" s="326"/>
      <c r="AM499" s="326"/>
      <c r="AN499" s="326"/>
      <c r="AO499" s="326"/>
      <c r="AP499" s="326"/>
      <c r="AQ499" s="326"/>
      <c r="AR499" s="326"/>
      <c r="AS499" s="326"/>
      <c r="AT499" s="326"/>
      <c r="AU499" s="326">
        <f>R499*N499</f>
        <v>0</v>
      </c>
      <c r="AV499" s="326"/>
      <c r="AW499" s="326"/>
      <c r="AX499" s="326"/>
      <c r="AY499" s="326"/>
      <c r="AZ499" s="326"/>
      <c r="BA499" s="326">
        <v>0</v>
      </c>
      <c r="BB499" s="326"/>
      <c r="BC499" s="326"/>
      <c r="BD499" s="326"/>
      <c r="BE499" s="326"/>
      <c r="BF499" s="326">
        <f t="shared" si="239"/>
        <v>0</v>
      </c>
      <c r="BG499" s="326"/>
      <c r="BH499" s="326"/>
      <c r="BI499" s="326"/>
      <c r="BJ499" s="326"/>
      <c r="BK499" s="326">
        <f>W499-AU499</f>
        <v>0</v>
      </c>
      <c r="BL499" s="326"/>
      <c r="BM499" s="326"/>
      <c r="BN499" s="326"/>
      <c r="BO499" s="326"/>
      <c r="BP499" s="4"/>
      <c r="BQ499" s="6"/>
      <c r="DF499" s="7"/>
    </row>
    <row r="500" spans="1:110" ht="20.100000000000001" customHeight="1">
      <c r="A500" s="121" t="s">
        <v>503</v>
      </c>
      <c r="B500" s="122"/>
      <c r="C500" s="125" t="s">
        <v>2151</v>
      </c>
      <c r="D500" s="125"/>
      <c r="E500" s="125"/>
      <c r="F500" s="125"/>
      <c r="G500" s="125"/>
      <c r="H500" s="125"/>
      <c r="I500" s="125"/>
      <c r="J500" s="125"/>
      <c r="K500" s="125"/>
      <c r="L500" s="125"/>
      <c r="M500" s="125"/>
      <c r="N500" s="121">
        <v>1</v>
      </c>
      <c r="O500" s="122"/>
      <c r="P500" s="106" t="s">
        <v>315</v>
      </c>
      <c r="Q500" s="106"/>
      <c r="R500" s="361">
        <v>125000</v>
      </c>
      <c r="S500" s="361"/>
      <c r="T500" s="361"/>
      <c r="U500" s="361"/>
      <c r="V500" s="361"/>
      <c r="W500" s="389">
        <f t="shared" si="237"/>
        <v>125000</v>
      </c>
      <c r="X500" s="390"/>
      <c r="Y500" s="390"/>
      <c r="Z500" s="390"/>
      <c r="AA500" s="390"/>
      <c r="AB500" s="391"/>
      <c r="AC500" s="389"/>
      <c r="AD500" s="390"/>
      <c r="AE500" s="390"/>
      <c r="AF500" s="390"/>
      <c r="AG500" s="390"/>
      <c r="AH500" s="391"/>
      <c r="AI500" s="326" t="str">
        <f t="shared" si="238"/>
        <v>工程款250萬營業稅金</v>
      </c>
      <c r="AJ500" s="326"/>
      <c r="AK500" s="326"/>
      <c r="AL500" s="326"/>
      <c r="AM500" s="326"/>
      <c r="AN500" s="326"/>
      <c r="AO500" s="326"/>
      <c r="AP500" s="326"/>
      <c r="AQ500" s="326"/>
      <c r="AR500" s="326"/>
      <c r="AS500" s="326"/>
      <c r="AT500" s="326"/>
      <c r="AU500" s="326">
        <f>W500</f>
        <v>125000</v>
      </c>
      <c r="AV500" s="326"/>
      <c r="AW500" s="326"/>
      <c r="AX500" s="326"/>
      <c r="AY500" s="326"/>
      <c r="AZ500" s="326"/>
      <c r="BA500" s="326">
        <v>0</v>
      </c>
      <c r="BB500" s="326"/>
      <c r="BC500" s="326"/>
      <c r="BD500" s="326"/>
      <c r="BE500" s="326"/>
      <c r="BF500" s="326">
        <f t="shared" si="239"/>
        <v>125000</v>
      </c>
      <c r="BG500" s="326"/>
      <c r="BH500" s="326"/>
      <c r="BI500" s="326"/>
      <c r="BJ500" s="326"/>
      <c r="BK500" s="326">
        <f t="shared" si="240"/>
        <v>0</v>
      </c>
      <c r="BL500" s="326"/>
      <c r="BM500" s="326"/>
      <c r="BN500" s="326"/>
      <c r="BO500" s="326"/>
      <c r="BP500" s="4"/>
      <c r="BQ500" s="6"/>
    </row>
    <row r="501" spans="1:110" ht="20.100000000000001" customHeight="1">
      <c r="A501" s="121" t="s">
        <v>504</v>
      </c>
      <c r="B501" s="122"/>
      <c r="C501" s="125"/>
      <c r="D501" s="125"/>
      <c r="E501" s="125"/>
      <c r="F501" s="125"/>
      <c r="G501" s="125"/>
      <c r="H501" s="125"/>
      <c r="I501" s="125"/>
      <c r="J501" s="125"/>
      <c r="K501" s="125"/>
      <c r="L501" s="125"/>
      <c r="M501" s="125"/>
      <c r="N501" s="121">
        <v>0</v>
      </c>
      <c r="O501" s="122"/>
      <c r="P501" s="106" t="s">
        <v>315</v>
      </c>
      <c r="Q501" s="106"/>
      <c r="R501" s="361">
        <v>0</v>
      </c>
      <c r="S501" s="361"/>
      <c r="T501" s="361"/>
      <c r="U501" s="361"/>
      <c r="V501" s="361"/>
      <c r="W501" s="389">
        <f>N501*R501</f>
        <v>0</v>
      </c>
      <c r="X501" s="390"/>
      <c r="Y501" s="390"/>
      <c r="Z501" s="390"/>
      <c r="AA501" s="390"/>
      <c r="AB501" s="391"/>
      <c r="AC501" s="389"/>
      <c r="AD501" s="390"/>
      <c r="AE501" s="390"/>
      <c r="AF501" s="390"/>
      <c r="AG501" s="390"/>
      <c r="AH501" s="391"/>
      <c r="AI501" s="326">
        <f>C501</f>
        <v>0</v>
      </c>
      <c r="AJ501" s="326"/>
      <c r="AK501" s="326"/>
      <c r="AL501" s="326"/>
      <c r="AM501" s="326"/>
      <c r="AN501" s="326"/>
      <c r="AO501" s="326"/>
      <c r="AP501" s="326"/>
      <c r="AQ501" s="326"/>
      <c r="AR501" s="326"/>
      <c r="AS501" s="326"/>
      <c r="AT501" s="326"/>
      <c r="AU501" s="326">
        <v>0</v>
      </c>
      <c r="AV501" s="326"/>
      <c r="AW501" s="326"/>
      <c r="AX501" s="326"/>
      <c r="AY501" s="326"/>
      <c r="AZ501" s="326"/>
      <c r="BA501" s="326">
        <v>0</v>
      </c>
      <c r="BB501" s="326"/>
      <c r="BC501" s="326"/>
      <c r="BD501" s="326"/>
      <c r="BE501" s="326"/>
      <c r="BF501" s="326">
        <f>AU501-BA501</f>
        <v>0</v>
      </c>
      <c r="BG501" s="326"/>
      <c r="BH501" s="326"/>
      <c r="BI501" s="326"/>
      <c r="BJ501" s="326"/>
      <c r="BK501" s="326">
        <f t="shared" si="240"/>
        <v>0</v>
      </c>
      <c r="BL501" s="326"/>
      <c r="BM501" s="326"/>
      <c r="BN501" s="326"/>
      <c r="BO501" s="326"/>
      <c r="BP501" s="4"/>
      <c r="BQ501" s="6"/>
    </row>
    <row r="502" spans="1:110" ht="20.100000000000001" customHeight="1">
      <c r="A502" s="121" t="s">
        <v>505</v>
      </c>
      <c r="B502" s="122"/>
      <c r="C502" s="125"/>
      <c r="D502" s="125"/>
      <c r="E502" s="125"/>
      <c r="F502" s="125"/>
      <c r="G502" s="125"/>
      <c r="H502" s="125"/>
      <c r="I502" s="125"/>
      <c r="J502" s="125"/>
      <c r="K502" s="125"/>
      <c r="L502" s="125"/>
      <c r="M502" s="125"/>
      <c r="N502" s="121">
        <v>0</v>
      </c>
      <c r="O502" s="122"/>
      <c r="P502" s="106" t="s">
        <v>315</v>
      </c>
      <c r="Q502" s="106"/>
      <c r="R502" s="361">
        <v>0</v>
      </c>
      <c r="S502" s="361"/>
      <c r="T502" s="361"/>
      <c r="U502" s="361"/>
      <c r="V502" s="361"/>
      <c r="W502" s="389">
        <f t="shared" si="237"/>
        <v>0</v>
      </c>
      <c r="X502" s="390"/>
      <c r="Y502" s="390"/>
      <c r="Z502" s="390"/>
      <c r="AA502" s="390"/>
      <c r="AB502" s="391"/>
      <c r="AC502" s="389"/>
      <c r="AD502" s="390"/>
      <c r="AE502" s="390"/>
      <c r="AF502" s="390"/>
      <c r="AG502" s="390"/>
      <c r="AH502" s="391"/>
      <c r="AI502" s="326">
        <f t="shared" ref="AI502:AI509" si="241">C502</f>
        <v>0</v>
      </c>
      <c r="AJ502" s="326"/>
      <c r="AK502" s="326"/>
      <c r="AL502" s="326"/>
      <c r="AM502" s="326"/>
      <c r="AN502" s="326"/>
      <c r="AO502" s="326"/>
      <c r="AP502" s="326"/>
      <c r="AQ502" s="326"/>
      <c r="AR502" s="326"/>
      <c r="AS502" s="326"/>
      <c r="AT502" s="326"/>
      <c r="AU502" s="326">
        <v>0</v>
      </c>
      <c r="AV502" s="326"/>
      <c r="AW502" s="326"/>
      <c r="AX502" s="326"/>
      <c r="AY502" s="326"/>
      <c r="AZ502" s="326"/>
      <c r="BA502" s="326">
        <v>0</v>
      </c>
      <c r="BB502" s="326"/>
      <c r="BC502" s="326"/>
      <c r="BD502" s="326"/>
      <c r="BE502" s="326"/>
      <c r="BF502" s="326">
        <f t="shared" si="239"/>
        <v>0</v>
      </c>
      <c r="BG502" s="326"/>
      <c r="BH502" s="326"/>
      <c r="BI502" s="326"/>
      <c r="BJ502" s="326"/>
      <c r="BK502" s="326">
        <f t="shared" si="240"/>
        <v>0</v>
      </c>
      <c r="BL502" s="326"/>
      <c r="BM502" s="326"/>
      <c r="BN502" s="326"/>
      <c r="BO502" s="326"/>
      <c r="BP502" s="4"/>
      <c r="BQ502" s="6"/>
    </row>
    <row r="503" spans="1:110" ht="20.100000000000001" customHeight="1">
      <c r="A503" s="121" t="s">
        <v>506</v>
      </c>
      <c r="B503" s="122"/>
      <c r="C503" s="125"/>
      <c r="D503" s="125"/>
      <c r="E503" s="125"/>
      <c r="F503" s="125"/>
      <c r="G503" s="125"/>
      <c r="H503" s="125"/>
      <c r="I503" s="125"/>
      <c r="J503" s="125"/>
      <c r="K503" s="125"/>
      <c r="L503" s="125"/>
      <c r="M503" s="125"/>
      <c r="N503" s="121">
        <v>0</v>
      </c>
      <c r="O503" s="122"/>
      <c r="P503" s="106" t="s">
        <v>315</v>
      </c>
      <c r="Q503" s="106"/>
      <c r="R503" s="361">
        <v>0</v>
      </c>
      <c r="S503" s="361"/>
      <c r="T503" s="361"/>
      <c r="U503" s="361"/>
      <c r="V503" s="361"/>
      <c r="W503" s="389">
        <f>N503*R503</f>
        <v>0</v>
      </c>
      <c r="X503" s="390"/>
      <c r="Y503" s="390"/>
      <c r="Z503" s="390"/>
      <c r="AA503" s="390"/>
      <c r="AB503" s="391"/>
      <c r="AC503" s="389"/>
      <c r="AD503" s="390"/>
      <c r="AE503" s="390"/>
      <c r="AF503" s="390"/>
      <c r="AG503" s="390"/>
      <c r="AH503" s="391"/>
      <c r="AI503" s="326">
        <f t="shared" si="241"/>
        <v>0</v>
      </c>
      <c r="AJ503" s="326"/>
      <c r="AK503" s="326"/>
      <c r="AL503" s="326"/>
      <c r="AM503" s="326"/>
      <c r="AN503" s="326"/>
      <c r="AO503" s="326"/>
      <c r="AP503" s="326"/>
      <c r="AQ503" s="326"/>
      <c r="AR503" s="326"/>
      <c r="AS503" s="326"/>
      <c r="AT503" s="326"/>
      <c r="AU503" s="326">
        <v>0</v>
      </c>
      <c r="AV503" s="326"/>
      <c r="AW503" s="326"/>
      <c r="AX503" s="326"/>
      <c r="AY503" s="326"/>
      <c r="AZ503" s="326"/>
      <c r="BA503" s="326">
        <v>0</v>
      </c>
      <c r="BB503" s="326"/>
      <c r="BC503" s="326"/>
      <c r="BD503" s="326"/>
      <c r="BE503" s="326"/>
      <c r="BF503" s="326">
        <f>AU503-BA503</f>
        <v>0</v>
      </c>
      <c r="BG503" s="326"/>
      <c r="BH503" s="326"/>
      <c r="BI503" s="326"/>
      <c r="BJ503" s="326"/>
      <c r="BK503" s="326">
        <f>W503-AU503</f>
        <v>0</v>
      </c>
      <c r="BL503" s="326"/>
      <c r="BM503" s="326"/>
      <c r="BN503" s="326"/>
      <c r="BO503" s="326"/>
      <c r="BP503" s="4"/>
      <c r="BQ503" s="6"/>
    </row>
    <row r="504" spans="1:110" ht="20.100000000000001" customHeight="1">
      <c r="A504" s="121" t="s">
        <v>507</v>
      </c>
      <c r="B504" s="122"/>
      <c r="C504" s="125"/>
      <c r="D504" s="125"/>
      <c r="E504" s="125"/>
      <c r="F504" s="125"/>
      <c r="G504" s="125"/>
      <c r="H504" s="125"/>
      <c r="I504" s="125"/>
      <c r="J504" s="125"/>
      <c r="K504" s="125"/>
      <c r="L504" s="125"/>
      <c r="M504" s="125"/>
      <c r="N504" s="121">
        <v>0</v>
      </c>
      <c r="O504" s="122"/>
      <c r="P504" s="106" t="s">
        <v>315</v>
      </c>
      <c r="Q504" s="106"/>
      <c r="R504" s="361">
        <v>0</v>
      </c>
      <c r="S504" s="361"/>
      <c r="T504" s="361"/>
      <c r="U504" s="361"/>
      <c r="V504" s="361"/>
      <c r="W504" s="389">
        <f t="shared" ref="W504:W511" si="242">N504*R504</f>
        <v>0</v>
      </c>
      <c r="X504" s="390"/>
      <c r="Y504" s="390"/>
      <c r="Z504" s="390"/>
      <c r="AA504" s="390"/>
      <c r="AB504" s="391"/>
      <c r="AC504" s="389"/>
      <c r="AD504" s="390"/>
      <c r="AE504" s="390"/>
      <c r="AF504" s="390"/>
      <c r="AG504" s="390"/>
      <c r="AH504" s="391"/>
      <c r="AI504" s="326">
        <f t="shared" si="241"/>
        <v>0</v>
      </c>
      <c r="AJ504" s="326"/>
      <c r="AK504" s="326"/>
      <c r="AL504" s="326"/>
      <c r="AM504" s="326"/>
      <c r="AN504" s="326"/>
      <c r="AO504" s="326"/>
      <c r="AP504" s="326"/>
      <c r="AQ504" s="326"/>
      <c r="AR504" s="326"/>
      <c r="AS504" s="326"/>
      <c r="AT504" s="326"/>
      <c r="AU504" s="326">
        <v>0</v>
      </c>
      <c r="AV504" s="326"/>
      <c r="AW504" s="326"/>
      <c r="AX504" s="326"/>
      <c r="AY504" s="326"/>
      <c r="AZ504" s="326"/>
      <c r="BA504" s="326">
        <v>0</v>
      </c>
      <c r="BB504" s="326"/>
      <c r="BC504" s="326"/>
      <c r="BD504" s="326"/>
      <c r="BE504" s="326"/>
      <c r="BF504" s="326">
        <f>AU504-BA504</f>
        <v>0</v>
      </c>
      <c r="BG504" s="326"/>
      <c r="BH504" s="326"/>
      <c r="BI504" s="326"/>
      <c r="BJ504" s="326"/>
      <c r="BK504" s="326">
        <f>W504-AU504</f>
        <v>0</v>
      </c>
      <c r="BL504" s="326"/>
      <c r="BM504" s="326"/>
      <c r="BN504" s="326"/>
      <c r="BO504" s="326"/>
      <c r="BP504" s="4"/>
      <c r="BQ504" s="6"/>
    </row>
    <row r="505" spans="1:110" ht="20.100000000000001" customHeight="1">
      <c r="A505" s="121" t="s">
        <v>508</v>
      </c>
      <c r="B505" s="122"/>
      <c r="C505" s="125"/>
      <c r="D505" s="125"/>
      <c r="E505" s="125"/>
      <c r="F505" s="125"/>
      <c r="G505" s="125"/>
      <c r="H505" s="125"/>
      <c r="I505" s="125"/>
      <c r="J505" s="125"/>
      <c r="K505" s="125"/>
      <c r="L505" s="125"/>
      <c r="M505" s="125"/>
      <c r="N505" s="121">
        <v>0</v>
      </c>
      <c r="O505" s="122"/>
      <c r="P505" s="106" t="s">
        <v>315</v>
      </c>
      <c r="Q505" s="106"/>
      <c r="R505" s="361">
        <v>0</v>
      </c>
      <c r="S505" s="361"/>
      <c r="T505" s="361"/>
      <c r="U505" s="361"/>
      <c r="V505" s="361"/>
      <c r="W505" s="389">
        <f t="shared" si="242"/>
        <v>0</v>
      </c>
      <c r="X505" s="390"/>
      <c r="Y505" s="390"/>
      <c r="Z505" s="390"/>
      <c r="AA505" s="390"/>
      <c r="AB505" s="391"/>
      <c r="AC505" s="389"/>
      <c r="AD505" s="390"/>
      <c r="AE505" s="390"/>
      <c r="AF505" s="390"/>
      <c r="AG505" s="390"/>
      <c r="AH505" s="391"/>
      <c r="AI505" s="326">
        <f t="shared" si="241"/>
        <v>0</v>
      </c>
      <c r="AJ505" s="326"/>
      <c r="AK505" s="326"/>
      <c r="AL505" s="326"/>
      <c r="AM505" s="326"/>
      <c r="AN505" s="326"/>
      <c r="AO505" s="326"/>
      <c r="AP505" s="326"/>
      <c r="AQ505" s="326"/>
      <c r="AR505" s="326"/>
      <c r="AS505" s="326"/>
      <c r="AT505" s="326"/>
      <c r="AU505" s="326">
        <v>0</v>
      </c>
      <c r="AV505" s="326"/>
      <c r="AW505" s="326"/>
      <c r="AX505" s="326"/>
      <c r="AY505" s="326"/>
      <c r="AZ505" s="326"/>
      <c r="BA505" s="326">
        <v>0</v>
      </c>
      <c r="BB505" s="326"/>
      <c r="BC505" s="326"/>
      <c r="BD505" s="326"/>
      <c r="BE505" s="326"/>
      <c r="BF505" s="326">
        <f t="shared" si="239"/>
        <v>0</v>
      </c>
      <c r="BG505" s="326"/>
      <c r="BH505" s="326"/>
      <c r="BI505" s="326"/>
      <c r="BJ505" s="326"/>
      <c r="BK505" s="326">
        <f t="shared" si="240"/>
        <v>0</v>
      </c>
      <c r="BL505" s="326"/>
      <c r="BM505" s="326"/>
      <c r="BN505" s="326"/>
      <c r="BO505" s="326"/>
      <c r="BP505" s="4"/>
      <c r="BQ505" s="6"/>
    </row>
    <row r="506" spans="1:110" ht="20.100000000000001" customHeight="1">
      <c r="A506" s="121" t="s">
        <v>509</v>
      </c>
      <c r="B506" s="122"/>
      <c r="C506" s="125"/>
      <c r="D506" s="125"/>
      <c r="E506" s="125"/>
      <c r="F506" s="125"/>
      <c r="G506" s="125"/>
      <c r="H506" s="125"/>
      <c r="I506" s="125"/>
      <c r="J506" s="125"/>
      <c r="K506" s="125"/>
      <c r="L506" s="125"/>
      <c r="M506" s="125"/>
      <c r="N506" s="121">
        <v>0</v>
      </c>
      <c r="O506" s="122"/>
      <c r="P506" s="106" t="s">
        <v>315</v>
      </c>
      <c r="Q506" s="106"/>
      <c r="R506" s="361">
        <v>0</v>
      </c>
      <c r="S506" s="361"/>
      <c r="T506" s="361"/>
      <c r="U506" s="361"/>
      <c r="V506" s="361"/>
      <c r="W506" s="389">
        <f t="shared" si="242"/>
        <v>0</v>
      </c>
      <c r="X506" s="390"/>
      <c r="Y506" s="390"/>
      <c r="Z506" s="390"/>
      <c r="AA506" s="390"/>
      <c r="AB506" s="391"/>
      <c r="AC506" s="389"/>
      <c r="AD506" s="390"/>
      <c r="AE506" s="390"/>
      <c r="AF506" s="390"/>
      <c r="AG506" s="390"/>
      <c r="AH506" s="391"/>
      <c r="AI506" s="326">
        <f t="shared" si="241"/>
        <v>0</v>
      </c>
      <c r="AJ506" s="326"/>
      <c r="AK506" s="326"/>
      <c r="AL506" s="326"/>
      <c r="AM506" s="326"/>
      <c r="AN506" s="326"/>
      <c r="AO506" s="326"/>
      <c r="AP506" s="326"/>
      <c r="AQ506" s="326"/>
      <c r="AR506" s="326"/>
      <c r="AS506" s="326"/>
      <c r="AT506" s="326"/>
      <c r="AU506" s="326">
        <v>0</v>
      </c>
      <c r="AV506" s="326"/>
      <c r="AW506" s="326"/>
      <c r="AX506" s="326"/>
      <c r="AY506" s="326"/>
      <c r="AZ506" s="326"/>
      <c r="BA506" s="326">
        <v>0</v>
      </c>
      <c r="BB506" s="326"/>
      <c r="BC506" s="326"/>
      <c r="BD506" s="326"/>
      <c r="BE506" s="326"/>
      <c r="BF506" s="326">
        <f t="shared" si="239"/>
        <v>0</v>
      </c>
      <c r="BG506" s="326"/>
      <c r="BH506" s="326"/>
      <c r="BI506" s="326"/>
      <c r="BJ506" s="326"/>
      <c r="BK506" s="326">
        <f t="shared" si="240"/>
        <v>0</v>
      </c>
      <c r="BL506" s="326"/>
      <c r="BM506" s="326"/>
      <c r="BN506" s="326"/>
      <c r="BO506" s="326"/>
      <c r="BP506" s="4"/>
      <c r="BQ506" s="6"/>
    </row>
    <row r="507" spans="1:110" ht="20.100000000000001" customHeight="1">
      <c r="A507" s="121" t="s">
        <v>510</v>
      </c>
      <c r="B507" s="122"/>
      <c r="C507" s="123"/>
      <c r="D507" s="124"/>
      <c r="E507" s="124"/>
      <c r="F507" s="124"/>
      <c r="G507" s="124"/>
      <c r="H507" s="124"/>
      <c r="I507" s="124"/>
      <c r="J507" s="124"/>
      <c r="K507" s="124"/>
      <c r="L507" s="124"/>
      <c r="M507" s="131"/>
      <c r="N507" s="121">
        <v>0</v>
      </c>
      <c r="O507" s="122"/>
      <c r="P507" s="96" t="s">
        <v>315</v>
      </c>
      <c r="Q507" s="120"/>
      <c r="R507" s="389">
        <v>0</v>
      </c>
      <c r="S507" s="390"/>
      <c r="T507" s="390"/>
      <c r="U507" s="390"/>
      <c r="V507" s="391"/>
      <c r="W507" s="389">
        <f t="shared" si="242"/>
        <v>0</v>
      </c>
      <c r="X507" s="390"/>
      <c r="Y507" s="390"/>
      <c r="Z507" s="390"/>
      <c r="AA507" s="390"/>
      <c r="AB507" s="391"/>
      <c r="AC507" s="389"/>
      <c r="AD507" s="390"/>
      <c r="AE507" s="390"/>
      <c r="AF507" s="390"/>
      <c r="AG507" s="390"/>
      <c r="AH507" s="391"/>
      <c r="AI507" s="393">
        <f t="shared" si="241"/>
        <v>0</v>
      </c>
      <c r="AJ507" s="394"/>
      <c r="AK507" s="394"/>
      <c r="AL507" s="394"/>
      <c r="AM507" s="394"/>
      <c r="AN507" s="394"/>
      <c r="AO507" s="394"/>
      <c r="AP507" s="394"/>
      <c r="AQ507" s="394"/>
      <c r="AR507" s="394"/>
      <c r="AS507" s="394"/>
      <c r="AT507" s="395"/>
      <c r="AU507" s="393">
        <v>0</v>
      </c>
      <c r="AV507" s="394"/>
      <c r="AW507" s="394"/>
      <c r="AX507" s="394"/>
      <c r="AY507" s="394"/>
      <c r="AZ507" s="395"/>
      <c r="BA507" s="393">
        <v>0</v>
      </c>
      <c r="BB507" s="394"/>
      <c r="BC507" s="394"/>
      <c r="BD507" s="394"/>
      <c r="BE507" s="395"/>
      <c r="BF507" s="393">
        <f>AU507-BA507</f>
        <v>0</v>
      </c>
      <c r="BG507" s="394"/>
      <c r="BH507" s="394"/>
      <c r="BI507" s="394"/>
      <c r="BJ507" s="395"/>
      <c r="BK507" s="393">
        <f>W507-AU507</f>
        <v>0</v>
      </c>
      <c r="BL507" s="394"/>
      <c r="BM507" s="394"/>
      <c r="BN507" s="394"/>
      <c r="BO507" s="395"/>
      <c r="BP507" s="4"/>
      <c r="BQ507" s="6"/>
    </row>
    <row r="508" spans="1:110" ht="20.100000000000001" customHeight="1">
      <c r="A508" s="121" t="s">
        <v>511</v>
      </c>
      <c r="B508" s="122"/>
      <c r="C508" s="125"/>
      <c r="D508" s="125"/>
      <c r="E508" s="125"/>
      <c r="F508" s="125"/>
      <c r="G508" s="125"/>
      <c r="H508" s="125"/>
      <c r="I508" s="125"/>
      <c r="J508" s="125"/>
      <c r="K508" s="125"/>
      <c r="L508" s="125"/>
      <c r="M508" s="125"/>
      <c r="N508" s="121">
        <v>0</v>
      </c>
      <c r="O508" s="122"/>
      <c r="P508" s="106" t="s">
        <v>315</v>
      </c>
      <c r="Q508" s="106"/>
      <c r="R508" s="361">
        <v>0</v>
      </c>
      <c r="S508" s="361"/>
      <c r="T508" s="361"/>
      <c r="U508" s="361"/>
      <c r="V508" s="361"/>
      <c r="W508" s="389">
        <f t="shared" si="242"/>
        <v>0</v>
      </c>
      <c r="X508" s="390"/>
      <c r="Y508" s="390"/>
      <c r="Z508" s="390"/>
      <c r="AA508" s="390"/>
      <c r="AB508" s="391"/>
      <c r="AC508" s="389"/>
      <c r="AD508" s="390"/>
      <c r="AE508" s="390"/>
      <c r="AF508" s="390"/>
      <c r="AG508" s="390"/>
      <c r="AH508" s="391"/>
      <c r="AI508" s="326">
        <f t="shared" si="241"/>
        <v>0</v>
      </c>
      <c r="AJ508" s="326"/>
      <c r="AK508" s="326"/>
      <c r="AL508" s="326"/>
      <c r="AM508" s="326"/>
      <c r="AN508" s="326"/>
      <c r="AO508" s="326"/>
      <c r="AP508" s="326"/>
      <c r="AQ508" s="326"/>
      <c r="AR508" s="326"/>
      <c r="AS508" s="326"/>
      <c r="AT508" s="326"/>
      <c r="AU508" s="326">
        <v>0</v>
      </c>
      <c r="AV508" s="326"/>
      <c r="AW508" s="326"/>
      <c r="AX508" s="326"/>
      <c r="AY508" s="326"/>
      <c r="AZ508" s="326"/>
      <c r="BA508" s="326">
        <v>0</v>
      </c>
      <c r="BB508" s="326"/>
      <c r="BC508" s="326"/>
      <c r="BD508" s="326"/>
      <c r="BE508" s="326"/>
      <c r="BF508" s="326">
        <f>AU508-BA508</f>
        <v>0</v>
      </c>
      <c r="BG508" s="326"/>
      <c r="BH508" s="326"/>
      <c r="BI508" s="326"/>
      <c r="BJ508" s="326"/>
      <c r="BK508" s="326">
        <f>W508-AU508</f>
        <v>0</v>
      </c>
      <c r="BL508" s="326"/>
      <c r="BM508" s="326"/>
      <c r="BN508" s="326"/>
      <c r="BO508" s="326"/>
      <c r="BP508" s="4"/>
      <c r="BQ508" s="6"/>
    </row>
    <row r="509" spans="1:110" ht="20.100000000000001" customHeight="1">
      <c r="A509" s="121" t="s">
        <v>512</v>
      </c>
      <c r="B509" s="122"/>
      <c r="C509" s="125"/>
      <c r="D509" s="125"/>
      <c r="E509" s="125"/>
      <c r="F509" s="125"/>
      <c r="G509" s="125"/>
      <c r="H509" s="125"/>
      <c r="I509" s="125"/>
      <c r="J509" s="125"/>
      <c r="K509" s="125"/>
      <c r="L509" s="125"/>
      <c r="M509" s="125"/>
      <c r="N509" s="121">
        <v>0</v>
      </c>
      <c r="O509" s="122"/>
      <c r="P509" s="106" t="s">
        <v>315</v>
      </c>
      <c r="Q509" s="106"/>
      <c r="R509" s="361">
        <v>0</v>
      </c>
      <c r="S509" s="361"/>
      <c r="T509" s="361"/>
      <c r="U509" s="361"/>
      <c r="V509" s="361"/>
      <c r="W509" s="389">
        <f t="shared" si="242"/>
        <v>0</v>
      </c>
      <c r="X509" s="390"/>
      <c r="Y509" s="390"/>
      <c r="Z509" s="390"/>
      <c r="AA509" s="390"/>
      <c r="AB509" s="391"/>
      <c r="AC509" s="389"/>
      <c r="AD509" s="390"/>
      <c r="AE509" s="390"/>
      <c r="AF509" s="390"/>
      <c r="AG509" s="390"/>
      <c r="AH509" s="391"/>
      <c r="AI509" s="326">
        <f t="shared" si="241"/>
        <v>0</v>
      </c>
      <c r="AJ509" s="326"/>
      <c r="AK509" s="326"/>
      <c r="AL509" s="326"/>
      <c r="AM509" s="326"/>
      <c r="AN509" s="326"/>
      <c r="AO509" s="326"/>
      <c r="AP509" s="326"/>
      <c r="AQ509" s="326"/>
      <c r="AR509" s="326"/>
      <c r="AS509" s="326"/>
      <c r="AT509" s="326"/>
      <c r="AU509" s="326">
        <v>0</v>
      </c>
      <c r="AV509" s="326"/>
      <c r="AW509" s="326"/>
      <c r="AX509" s="326"/>
      <c r="AY509" s="326"/>
      <c r="AZ509" s="326"/>
      <c r="BA509" s="326">
        <v>0</v>
      </c>
      <c r="BB509" s="326"/>
      <c r="BC509" s="326"/>
      <c r="BD509" s="326"/>
      <c r="BE509" s="326"/>
      <c r="BF509" s="326">
        <f t="shared" si="239"/>
        <v>0</v>
      </c>
      <c r="BG509" s="326"/>
      <c r="BH509" s="326"/>
      <c r="BI509" s="326"/>
      <c r="BJ509" s="326"/>
      <c r="BK509" s="326">
        <f t="shared" si="240"/>
        <v>0</v>
      </c>
      <c r="BL509" s="326"/>
      <c r="BM509" s="326"/>
      <c r="BN509" s="326"/>
      <c r="BO509" s="326"/>
      <c r="BP509" s="4"/>
      <c r="BQ509" s="6"/>
    </row>
    <row r="510" spans="1:110" ht="20.100000000000001" customHeight="1">
      <c r="A510" s="121" t="s">
        <v>513</v>
      </c>
      <c r="B510" s="122"/>
      <c r="C510" s="125"/>
      <c r="D510" s="125"/>
      <c r="E510" s="125"/>
      <c r="F510" s="125"/>
      <c r="G510" s="125"/>
      <c r="H510" s="125"/>
      <c r="I510" s="125"/>
      <c r="J510" s="125"/>
      <c r="K510" s="125"/>
      <c r="L510" s="125"/>
      <c r="M510" s="125"/>
      <c r="N510" s="121">
        <v>0</v>
      </c>
      <c r="O510" s="122"/>
      <c r="P510" s="106" t="s">
        <v>315</v>
      </c>
      <c r="Q510" s="106"/>
      <c r="R510" s="361">
        <v>0</v>
      </c>
      <c r="S510" s="361"/>
      <c r="T510" s="361"/>
      <c r="U510" s="361"/>
      <c r="V510" s="361"/>
      <c r="W510" s="389">
        <f t="shared" si="242"/>
        <v>0</v>
      </c>
      <c r="X510" s="390"/>
      <c r="Y510" s="390"/>
      <c r="Z510" s="390"/>
      <c r="AA510" s="390"/>
      <c r="AB510" s="391"/>
      <c r="AC510" s="389"/>
      <c r="AD510" s="390"/>
      <c r="AE510" s="390"/>
      <c r="AF510" s="390"/>
      <c r="AG510" s="390"/>
      <c r="AH510" s="391"/>
      <c r="AI510" s="326" t="s">
        <v>1507</v>
      </c>
      <c r="AJ510" s="326"/>
      <c r="AK510" s="326"/>
      <c r="AL510" s="326"/>
      <c r="AM510" s="326"/>
      <c r="AN510" s="326"/>
      <c r="AO510" s="326"/>
      <c r="AP510" s="326"/>
      <c r="AQ510" s="326"/>
      <c r="AR510" s="326"/>
      <c r="AS510" s="326"/>
      <c r="AT510" s="326"/>
      <c r="AU510" s="326">
        <f>N497*2000</f>
        <v>48000</v>
      </c>
      <c r="AV510" s="326"/>
      <c r="AW510" s="326"/>
      <c r="AX510" s="326"/>
      <c r="AY510" s="326"/>
      <c r="AZ510" s="326"/>
      <c r="BA510" s="326">
        <v>0</v>
      </c>
      <c r="BB510" s="326"/>
      <c r="BC510" s="326"/>
      <c r="BD510" s="326"/>
      <c r="BE510" s="326"/>
      <c r="BF510" s="326">
        <f t="shared" si="239"/>
        <v>48000</v>
      </c>
      <c r="BG510" s="326"/>
      <c r="BH510" s="326"/>
      <c r="BI510" s="326"/>
      <c r="BJ510" s="326"/>
      <c r="BK510" s="326">
        <f t="shared" si="240"/>
        <v>-48000</v>
      </c>
      <c r="BL510" s="326"/>
      <c r="BM510" s="326"/>
      <c r="BN510" s="326"/>
      <c r="BO510" s="326"/>
      <c r="BP510" s="4"/>
      <c r="BQ510" s="6"/>
    </row>
    <row r="511" spans="1:110" ht="20.100000000000001" customHeight="1">
      <c r="A511" s="121" t="s">
        <v>514</v>
      </c>
      <c r="B511" s="122"/>
      <c r="C511" s="125"/>
      <c r="D511" s="125"/>
      <c r="E511" s="125"/>
      <c r="F511" s="125"/>
      <c r="G511" s="125"/>
      <c r="H511" s="125"/>
      <c r="I511" s="125"/>
      <c r="J511" s="125"/>
      <c r="K511" s="125"/>
      <c r="L511" s="125"/>
      <c r="M511" s="125"/>
      <c r="N511" s="121">
        <v>0</v>
      </c>
      <c r="O511" s="122"/>
      <c r="P511" s="106" t="s">
        <v>315</v>
      </c>
      <c r="Q511" s="106"/>
      <c r="R511" s="361">
        <v>0</v>
      </c>
      <c r="S511" s="361"/>
      <c r="T511" s="361"/>
      <c r="U511" s="361"/>
      <c r="V511" s="361"/>
      <c r="W511" s="389">
        <f t="shared" si="242"/>
        <v>0</v>
      </c>
      <c r="X511" s="390"/>
      <c r="Y511" s="390"/>
      <c r="Z511" s="390"/>
      <c r="AA511" s="390"/>
      <c r="AB511" s="391"/>
      <c r="AC511" s="123"/>
      <c r="AD511" s="124"/>
      <c r="AE511" s="124"/>
      <c r="AF511" s="124"/>
      <c r="AG511" s="124"/>
      <c r="AH511" s="131"/>
      <c r="AI511" s="407" t="s">
        <v>515</v>
      </c>
      <c r="AJ511" s="408"/>
      <c r="AK511" s="408"/>
      <c r="AL511" s="408"/>
      <c r="AM511" s="408"/>
      <c r="AN511" s="408"/>
      <c r="AO511" s="408"/>
      <c r="AP511" s="408"/>
      <c r="AQ511" s="408"/>
      <c r="AR511" s="408"/>
      <c r="AS511" s="408"/>
      <c r="AT511" s="409"/>
      <c r="AU511" s="397" t="s">
        <v>494</v>
      </c>
      <c r="AV511" s="397"/>
      <c r="AW511" s="397"/>
      <c r="AX511" s="397"/>
      <c r="AY511" s="397"/>
      <c r="AZ511" s="397"/>
      <c r="BA511" s="398" t="s">
        <v>495</v>
      </c>
      <c r="BB511" s="398"/>
      <c r="BC511" s="398"/>
      <c r="BD511" s="398"/>
      <c r="BE511" s="398"/>
      <c r="BF511" s="398" t="s">
        <v>496</v>
      </c>
      <c r="BG511" s="398"/>
      <c r="BH511" s="398"/>
      <c r="BI511" s="398"/>
      <c r="BJ511" s="398"/>
      <c r="BK511" s="398" t="s">
        <v>497</v>
      </c>
      <c r="BL511" s="398"/>
      <c r="BM511" s="398"/>
      <c r="BN511" s="398"/>
      <c r="BO511" s="398"/>
      <c r="BP511" s="4"/>
      <c r="BQ511" s="6"/>
    </row>
    <row r="512" spans="1:110" ht="20.100000000000001" customHeight="1">
      <c r="A512" s="162" t="str">
        <f>基本資料!F4</f>
        <v>台北市 松山區 民權東路 許公館裝修工程</v>
      </c>
      <c r="B512" s="163"/>
      <c r="C512" s="163"/>
      <c r="D512" s="163"/>
      <c r="E512" s="163"/>
      <c r="F512" s="163"/>
      <c r="G512" s="163"/>
      <c r="H512" s="163"/>
      <c r="I512" s="163"/>
      <c r="J512" s="163"/>
      <c r="K512" s="163"/>
      <c r="L512" s="163"/>
      <c r="M512" s="163"/>
      <c r="N512" s="163"/>
      <c r="O512" s="163"/>
      <c r="P512" s="163"/>
      <c r="Q512" s="413"/>
      <c r="R512" s="399" t="s">
        <v>516</v>
      </c>
      <c r="S512" s="399"/>
      <c r="T512" s="399"/>
      <c r="U512" s="399"/>
      <c r="V512" s="399"/>
      <c r="W512" s="414">
        <f>SUM(W482:AB511)</f>
        <v>7125051.5</v>
      </c>
      <c r="X512" s="414"/>
      <c r="Y512" s="414"/>
      <c r="Z512" s="414"/>
      <c r="AA512" s="414"/>
      <c r="AB512" s="414"/>
      <c r="AC512" s="414"/>
      <c r="AD512" s="414"/>
      <c r="AE512" s="414"/>
      <c r="AF512" s="414"/>
      <c r="AG512" s="414"/>
      <c r="AH512" s="414"/>
      <c r="AI512" s="410"/>
      <c r="AJ512" s="411"/>
      <c r="AK512" s="411"/>
      <c r="AL512" s="411"/>
      <c r="AM512" s="411"/>
      <c r="AN512" s="411"/>
      <c r="AO512" s="411"/>
      <c r="AP512" s="411"/>
      <c r="AQ512" s="411"/>
      <c r="AR512" s="411"/>
      <c r="AS512" s="411"/>
      <c r="AT512" s="412"/>
      <c r="AU512" s="317">
        <f>SUM(AU482:AZ510)</f>
        <v>6038873.6999999993</v>
      </c>
      <c r="AV512" s="317"/>
      <c r="AW512" s="317"/>
      <c r="AX512" s="317"/>
      <c r="AY512" s="317"/>
      <c r="AZ512" s="317"/>
      <c r="BA512" s="317">
        <f>SUM(BA482:BE510)</f>
        <v>1087250</v>
      </c>
      <c r="BB512" s="317"/>
      <c r="BC512" s="317"/>
      <c r="BD512" s="317"/>
      <c r="BE512" s="317"/>
      <c r="BF512" s="317">
        <f>SUM(BF482:BJ510)</f>
        <v>4951623.6999999993</v>
      </c>
      <c r="BG512" s="317"/>
      <c r="BH512" s="317"/>
      <c r="BI512" s="317"/>
      <c r="BJ512" s="317"/>
      <c r="BK512" s="317">
        <f>SUM(BK482:BO510)</f>
        <v>1086177.8</v>
      </c>
      <c r="BL512" s="317"/>
      <c r="BM512" s="317"/>
      <c r="BN512" s="317"/>
      <c r="BO512" s="317"/>
      <c r="BP512" s="4"/>
      <c r="BQ512" s="6"/>
    </row>
    <row r="513" spans="1:110" ht="20.100000000000001" customHeight="1" thickBo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396"/>
      <c r="AJ513" s="396"/>
      <c r="AK513" s="396"/>
      <c r="AL513" s="396"/>
      <c r="AM513" s="396"/>
      <c r="AN513" s="396"/>
      <c r="AO513" s="396"/>
      <c r="AP513" s="396"/>
      <c r="AQ513" s="396"/>
      <c r="AR513" s="396"/>
      <c r="AS513" s="396"/>
      <c r="AT513" s="396"/>
      <c r="AU513" s="396"/>
      <c r="AV513" s="396"/>
      <c r="AW513" s="396"/>
      <c r="AX513" s="396"/>
      <c r="AY513" s="396"/>
      <c r="AZ513" s="396"/>
      <c r="BA513" s="396"/>
      <c r="BB513" s="396"/>
      <c r="BC513" s="396"/>
      <c r="BD513" s="396"/>
      <c r="BE513" s="396"/>
      <c r="BF513" s="396"/>
      <c r="BG513" s="396"/>
      <c r="BH513" s="396"/>
      <c r="BI513" s="396"/>
      <c r="BJ513" s="396"/>
      <c r="BK513" s="396"/>
      <c r="BL513" s="396"/>
      <c r="BM513" s="396"/>
      <c r="BN513" s="396"/>
      <c r="BO513" s="396"/>
      <c r="BP513" s="4"/>
      <c r="BQ513" s="6"/>
    </row>
    <row r="514" spans="1:110" ht="20.100000000000001" customHeight="1">
      <c r="AI514" s="10"/>
      <c r="AJ514" s="404" t="s">
        <v>517</v>
      </c>
      <c r="AK514" s="405"/>
      <c r="AL514" s="405"/>
      <c r="AM514" s="405"/>
      <c r="AN514" s="405"/>
      <c r="AO514" s="405"/>
      <c r="AP514" s="405"/>
      <c r="AQ514" s="405"/>
      <c r="AR514" s="405"/>
      <c r="AS514" s="405"/>
      <c r="AT514" s="405"/>
      <c r="AU514" s="405"/>
      <c r="AV514" s="405"/>
      <c r="AW514" s="405"/>
      <c r="AX514" s="405"/>
      <c r="AY514" s="405"/>
      <c r="AZ514" s="406"/>
      <c r="BL514" s="11"/>
      <c r="BM514" s="11"/>
      <c r="BN514" s="11"/>
      <c r="BO514" s="11"/>
      <c r="BP514" s="6"/>
      <c r="BQ514" s="6"/>
    </row>
    <row r="515" spans="1:110" ht="20.100000000000001" customHeight="1">
      <c r="AI515" s="10"/>
      <c r="AJ515" s="324" t="s">
        <v>1708</v>
      </c>
      <c r="AK515" s="325"/>
      <c r="AL515" s="325"/>
      <c r="AM515" s="325"/>
      <c r="AN515" s="325"/>
      <c r="AO515" s="325"/>
      <c r="AP515" s="325"/>
      <c r="AQ515" s="326">
        <f>W512+附錄三!W114</f>
        <v>8052443.5</v>
      </c>
      <c r="AR515" s="326"/>
      <c r="AS515" s="326"/>
      <c r="AT515" s="326"/>
      <c r="AU515" s="326"/>
      <c r="AV515" s="326"/>
      <c r="AW515" s="326"/>
      <c r="AX515" s="326"/>
      <c r="AY515" s="326"/>
      <c r="AZ515" s="327"/>
      <c r="BL515" s="11"/>
      <c r="BM515" s="11"/>
      <c r="BN515" s="11"/>
      <c r="BO515" s="11"/>
      <c r="BP515" s="6"/>
      <c r="BQ515" s="6"/>
    </row>
    <row r="516" spans="1:110" ht="20.100000000000001" customHeight="1">
      <c r="AI516" s="10"/>
      <c r="AJ516" s="324" t="s">
        <v>1710</v>
      </c>
      <c r="AK516" s="325"/>
      <c r="AL516" s="325"/>
      <c r="AM516" s="325"/>
      <c r="AN516" s="325"/>
      <c r="AO516" s="325"/>
      <c r="AP516" s="325"/>
      <c r="AQ516" s="326">
        <f>W500+附錄三!W105</f>
        <v>125000</v>
      </c>
      <c r="AR516" s="326"/>
      <c r="AS516" s="326"/>
      <c r="AT516" s="326"/>
      <c r="AU516" s="326"/>
      <c r="AV516" s="326"/>
      <c r="AW516" s="326"/>
      <c r="AX516" s="326"/>
      <c r="AY516" s="326"/>
      <c r="AZ516" s="327"/>
      <c r="BL516" s="11"/>
      <c r="BM516" s="11"/>
      <c r="BN516" s="11"/>
      <c r="BO516" s="11"/>
      <c r="BP516" s="6"/>
      <c r="BQ516" s="6"/>
    </row>
    <row r="517" spans="1:110" ht="20.100000000000001" customHeight="1">
      <c r="AI517" s="10"/>
      <c r="AJ517" s="324" t="s">
        <v>1709</v>
      </c>
      <c r="AK517" s="325"/>
      <c r="AL517" s="325"/>
      <c r="AM517" s="325"/>
      <c r="AN517" s="325"/>
      <c r="AO517" s="325"/>
      <c r="AP517" s="325"/>
      <c r="AQ517" s="326">
        <f>AQ515-AQ516</f>
        <v>7927443.5</v>
      </c>
      <c r="AR517" s="326"/>
      <c r="AS517" s="326"/>
      <c r="AT517" s="326"/>
      <c r="AU517" s="326"/>
      <c r="AV517" s="326"/>
      <c r="AW517" s="326"/>
      <c r="AX517" s="326"/>
      <c r="AY517" s="326"/>
      <c r="AZ517" s="327"/>
      <c r="BL517" s="11"/>
      <c r="BM517" s="11"/>
      <c r="BN517" s="11"/>
      <c r="BO517" s="11"/>
      <c r="BP517" s="6"/>
      <c r="BQ517" s="6"/>
    </row>
    <row r="518" spans="1:110" ht="20.100000000000001" customHeight="1">
      <c r="AI518" s="10"/>
      <c r="AJ518" s="324" t="s">
        <v>518</v>
      </c>
      <c r="AK518" s="325"/>
      <c r="AL518" s="325"/>
      <c r="AM518" s="325"/>
      <c r="AN518" s="325"/>
      <c r="AO518" s="325"/>
      <c r="AP518" s="325"/>
      <c r="AQ518" s="326">
        <f>設計合約!N89</f>
        <v>0</v>
      </c>
      <c r="AR518" s="326"/>
      <c r="AS518" s="326"/>
      <c r="AT518" s="326"/>
      <c r="AU518" s="326"/>
      <c r="AV518" s="326"/>
      <c r="AW518" s="326"/>
      <c r="AX518" s="326"/>
      <c r="AY518" s="326"/>
      <c r="AZ518" s="327"/>
      <c r="BL518" s="11"/>
      <c r="BM518" s="11"/>
      <c r="BN518" s="11"/>
      <c r="BO518" s="11"/>
      <c r="BP518" s="6"/>
      <c r="BQ518" s="6"/>
    </row>
    <row r="519" spans="1:110" ht="20.100000000000001" customHeight="1">
      <c r="AI519" s="10"/>
      <c r="AJ519" s="324" t="s">
        <v>519</v>
      </c>
      <c r="AK519" s="325"/>
      <c r="AL519" s="325"/>
      <c r="AM519" s="325"/>
      <c r="AN519" s="325"/>
      <c r="AO519" s="325"/>
      <c r="AP519" s="325"/>
      <c r="AQ519" s="326">
        <f>AU512+附錄三!AU114</f>
        <v>6834640.6999999993</v>
      </c>
      <c r="AR519" s="326"/>
      <c r="AS519" s="326"/>
      <c r="AT519" s="326"/>
      <c r="AU519" s="326"/>
      <c r="AV519" s="326"/>
      <c r="AW519" s="326"/>
      <c r="AX519" s="326"/>
      <c r="AY519" s="326"/>
      <c r="AZ519" s="327"/>
      <c r="BL519" s="12"/>
      <c r="BM519" s="12"/>
      <c r="BN519" s="12"/>
      <c r="BO519" s="12"/>
      <c r="BP519" s="6"/>
      <c r="BQ519" s="6"/>
    </row>
    <row r="520" spans="1:110" ht="20.100000000000001" customHeight="1" thickBot="1">
      <c r="AI520" s="10"/>
      <c r="AJ520" s="400" t="s">
        <v>520</v>
      </c>
      <c r="AK520" s="401"/>
      <c r="AL520" s="401"/>
      <c r="AM520" s="401"/>
      <c r="AN520" s="401"/>
      <c r="AO520" s="401"/>
      <c r="AP520" s="401"/>
      <c r="AQ520" s="402">
        <f>BA512+附錄三!BA114</f>
        <v>1550517</v>
      </c>
      <c r="AR520" s="402"/>
      <c r="AS520" s="402"/>
      <c r="AT520" s="402"/>
      <c r="AU520" s="402"/>
      <c r="AV520" s="402"/>
      <c r="AW520" s="402"/>
      <c r="AX520" s="402"/>
      <c r="AY520" s="402"/>
      <c r="AZ520" s="403"/>
      <c r="BL520" s="12"/>
      <c r="BM520" s="12"/>
      <c r="BN520" s="12"/>
      <c r="BO520" s="12"/>
      <c r="BP520" s="6"/>
      <c r="BQ520" s="6"/>
    </row>
    <row r="521" spans="1:110" ht="20.100000000000001" customHeight="1">
      <c r="AI521" s="10"/>
      <c r="BL521" s="12"/>
      <c r="BM521" s="12"/>
      <c r="BN521" s="12"/>
      <c r="BO521" s="12"/>
      <c r="BP521" s="6"/>
      <c r="BQ521" s="6"/>
    </row>
    <row r="522" spans="1:110" ht="20.100000000000001" customHeight="1">
      <c r="AI522" s="10"/>
      <c r="BL522" s="12"/>
      <c r="BM522" s="12"/>
      <c r="BN522" s="12"/>
      <c r="BO522" s="12"/>
      <c r="BP522" s="6"/>
      <c r="BQ522" s="6"/>
    </row>
    <row r="523" spans="1:110" ht="20.100000000000001" customHeight="1">
      <c r="AI523" s="10"/>
      <c r="BL523" s="12"/>
      <c r="BM523" s="12"/>
      <c r="BN523" s="12"/>
      <c r="BO523" s="12"/>
      <c r="BP523" s="6"/>
      <c r="BQ523" s="6"/>
    </row>
    <row r="524" spans="1:110" ht="20.100000000000001" customHeight="1">
      <c r="AI524" s="10"/>
      <c r="BL524" s="12"/>
      <c r="BM524" s="12"/>
      <c r="BN524" s="12"/>
      <c r="BO524" s="12"/>
      <c r="BP524" s="6"/>
      <c r="BQ524" s="6"/>
    </row>
    <row r="525" spans="1:110" ht="20.100000000000001" customHeight="1">
      <c r="AI525" s="10"/>
      <c r="BL525" s="12"/>
      <c r="BM525" s="12"/>
      <c r="BN525" s="12"/>
      <c r="BO525" s="12"/>
      <c r="BP525" s="6"/>
      <c r="BQ525" s="6"/>
    </row>
    <row r="526" spans="1:110" ht="20.100000000000001" customHeight="1">
      <c r="AI526" s="10"/>
      <c r="BL526" s="12"/>
      <c r="BM526" s="12"/>
      <c r="BN526" s="12"/>
      <c r="BO526" s="12"/>
      <c r="BP526" s="6"/>
      <c r="BQ526" s="6"/>
    </row>
    <row r="527" spans="1:110" ht="20.100000000000001" customHeight="1">
      <c r="AI527" s="10"/>
      <c r="BL527" s="12"/>
      <c r="BM527" s="12"/>
      <c r="BN527" s="12"/>
      <c r="BO527" s="12"/>
      <c r="BP527" s="6"/>
      <c r="BQ527" s="6"/>
    </row>
    <row r="528" spans="1:110" s="7" customFormat="1" ht="20.100000000000001"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2"/>
      <c r="BM528" s="12"/>
      <c r="BN528" s="12"/>
      <c r="BO528" s="12"/>
      <c r="BP528" s="6"/>
      <c r="BQ528" s="6"/>
      <c r="BR528" s="8"/>
      <c r="BS528" s="8"/>
      <c r="BT528" s="8"/>
      <c r="BU528" s="8"/>
      <c r="BV528" s="8"/>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row>
    <row r="529" spans="64:69" ht="20.100000000000001" customHeight="1">
      <c r="BL529" s="12"/>
      <c r="BM529" s="12"/>
      <c r="BN529" s="12"/>
      <c r="BO529" s="12"/>
      <c r="BP529" s="6"/>
      <c r="BQ529" s="6"/>
    </row>
    <row r="530" spans="64:69" ht="20.100000000000001" customHeight="1">
      <c r="BL530" s="12"/>
      <c r="BM530" s="12"/>
      <c r="BN530" s="12"/>
      <c r="BO530" s="12"/>
      <c r="BP530" s="6"/>
      <c r="BQ530" s="6"/>
    </row>
    <row r="531" spans="64:69" ht="20.100000000000001" customHeight="1">
      <c r="BL531" s="12"/>
      <c r="BM531" s="12"/>
      <c r="BN531" s="12"/>
      <c r="BO531" s="12"/>
      <c r="BP531" s="6"/>
      <c r="BQ531" s="6"/>
    </row>
    <row r="532" spans="64:69" ht="20.100000000000001" customHeight="1">
      <c r="BL532" s="12"/>
      <c r="BM532" s="12"/>
      <c r="BN532" s="12"/>
      <c r="BO532" s="12"/>
      <c r="BP532" s="6"/>
      <c r="BQ532" s="6"/>
    </row>
    <row r="533" spans="64:69" ht="20.100000000000001" customHeight="1">
      <c r="BL533" s="12"/>
      <c r="BM533" s="12"/>
      <c r="BN533" s="12"/>
      <c r="BO533" s="12"/>
      <c r="BP533" s="6"/>
      <c r="BQ533" s="6"/>
    </row>
    <row r="534" spans="64:69" ht="20.100000000000001" customHeight="1">
      <c r="BL534" s="12"/>
      <c r="BM534" s="12"/>
      <c r="BN534" s="12"/>
      <c r="BO534" s="12"/>
      <c r="BP534" s="6"/>
      <c r="BQ534" s="6"/>
    </row>
    <row r="535" spans="64:69" ht="20.100000000000001" customHeight="1">
      <c r="BL535" s="12"/>
      <c r="BM535" s="12"/>
      <c r="BN535" s="12"/>
      <c r="BO535" s="12"/>
      <c r="BP535" s="4"/>
      <c r="BQ535" s="6"/>
    </row>
    <row r="536" spans="64:69" ht="20.100000000000001" customHeight="1">
      <c r="BL536" s="12"/>
      <c r="BM536" s="12"/>
      <c r="BN536" s="12"/>
      <c r="BO536" s="12"/>
      <c r="BP536" s="4"/>
      <c r="BQ536" s="6"/>
    </row>
    <row r="537" spans="64:69" ht="20.100000000000001" customHeight="1">
      <c r="BL537" s="12"/>
      <c r="BM537" s="12"/>
      <c r="BN537" s="12"/>
      <c r="BO537" s="12"/>
      <c r="BP537" s="4"/>
      <c r="BQ537" s="6"/>
    </row>
    <row r="538" spans="64:69" ht="20.100000000000001" customHeight="1">
      <c r="BL538" s="12"/>
      <c r="BM538" s="12"/>
      <c r="BN538" s="12"/>
      <c r="BO538" s="12"/>
      <c r="BP538" s="4"/>
      <c r="BQ538" s="6"/>
    </row>
    <row r="539" spans="64:69" ht="20.100000000000001" customHeight="1">
      <c r="BL539" s="12"/>
      <c r="BM539" s="12"/>
      <c r="BN539" s="12"/>
      <c r="BO539" s="12"/>
      <c r="BP539" s="4"/>
      <c r="BQ539" s="6"/>
    </row>
    <row r="540" spans="64:69" ht="20.100000000000001" customHeight="1">
      <c r="BL540" s="12"/>
      <c r="BM540" s="12"/>
      <c r="BN540" s="12"/>
      <c r="BO540" s="12"/>
      <c r="BP540" s="4"/>
      <c r="BQ540" s="6"/>
    </row>
    <row r="541" spans="64:69" ht="20.100000000000001" customHeight="1">
      <c r="BL541" s="12"/>
      <c r="BM541" s="12"/>
      <c r="BN541" s="12"/>
      <c r="BO541" s="12"/>
      <c r="BP541" s="4"/>
      <c r="BQ541" s="6"/>
    </row>
    <row r="542" spans="64:69" ht="20.100000000000001" customHeight="1">
      <c r="BL542" s="12"/>
      <c r="BM542" s="12"/>
      <c r="BN542" s="12"/>
      <c r="BO542" s="12"/>
      <c r="BP542" s="4"/>
      <c r="BQ542" s="6"/>
    </row>
    <row r="543" spans="64:69" ht="20.100000000000001" customHeight="1">
      <c r="BL543" s="12"/>
      <c r="BM543" s="12"/>
      <c r="BN543" s="12"/>
      <c r="BO543" s="12"/>
      <c r="BP543" s="4"/>
      <c r="BQ543" s="6"/>
    </row>
    <row r="544" spans="64:69" ht="20.100000000000001" customHeight="1">
      <c r="BL544" s="12"/>
      <c r="BM544" s="12"/>
      <c r="BN544" s="12"/>
      <c r="BO544" s="12"/>
      <c r="BP544" s="4"/>
      <c r="BQ544" s="6"/>
    </row>
    <row r="545" spans="64:69" ht="20.100000000000001" customHeight="1">
      <c r="BL545" s="12"/>
      <c r="BM545" s="12"/>
      <c r="BN545" s="12"/>
      <c r="BO545" s="12"/>
      <c r="BP545" s="4"/>
      <c r="BQ545" s="6"/>
    </row>
    <row r="546" spans="64:69" ht="20.100000000000001" customHeight="1">
      <c r="BL546" s="12"/>
      <c r="BM546" s="12"/>
      <c r="BN546" s="12"/>
      <c r="BO546" s="12"/>
      <c r="BP546" s="4"/>
      <c r="BQ546" s="6"/>
    </row>
    <row r="547" spans="64:69" ht="20.100000000000001" customHeight="1">
      <c r="BL547" s="12"/>
      <c r="BM547" s="12"/>
      <c r="BN547" s="12"/>
      <c r="BO547" s="12"/>
      <c r="BP547" s="4"/>
      <c r="BQ547" s="6"/>
    </row>
    <row r="548" spans="64:69" ht="20.100000000000001" customHeight="1">
      <c r="BL548" s="12"/>
      <c r="BM548" s="12"/>
      <c r="BN548" s="12"/>
      <c r="BO548" s="12"/>
      <c r="BP548" s="4"/>
      <c r="BQ548" s="6"/>
    </row>
    <row r="549" spans="64:69" ht="20.100000000000001" customHeight="1">
      <c r="BL549" s="12"/>
      <c r="BM549" s="12"/>
      <c r="BN549" s="12"/>
      <c r="BO549" s="12"/>
      <c r="BP549" s="4"/>
      <c r="BQ549" s="6"/>
    </row>
    <row r="550" spans="64:69" ht="20.100000000000001" customHeight="1">
      <c r="BL550" s="12"/>
      <c r="BM550" s="12"/>
      <c r="BN550" s="12"/>
      <c r="BO550" s="12"/>
      <c r="BP550" s="4"/>
      <c r="BQ550" s="6"/>
    </row>
    <row r="551" spans="64:69" ht="20.100000000000001" customHeight="1">
      <c r="BL551" s="12"/>
      <c r="BM551" s="12"/>
      <c r="BN551" s="12"/>
      <c r="BO551" s="12"/>
      <c r="BP551" s="4"/>
      <c r="BQ551" s="6"/>
    </row>
    <row r="552" spans="64:69" ht="20.100000000000001" customHeight="1">
      <c r="BL552" s="12"/>
      <c r="BM552" s="12"/>
      <c r="BN552" s="12"/>
      <c r="BO552" s="12"/>
      <c r="BP552" s="4"/>
      <c r="BQ552" s="6"/>
    </row>
    <row r="553" spans="64:69" ht="20.100000000000001" customHeight="1">
      <c r="BL553" s="12"/>
      <c r="BM553" s="12"/>
      <c r="BN553" s="12"/>
      <c r="BO553" s="12"/>
      <c r="BP553" s="4"/>
      <c r="BQ553" s="6"/>
    </row>
    <row r="554" spans="64:69" ht="20.100000000000001" customHeight="1">
      <c r="BL554" s="12"/>
      <c r="BM554" s="12"/>
      <c r="BN554" s="12"/>
      <c r="BO554" s="12"/>
      <c r="BP554" s="4"/>
      <c r="BQ554" s="6"/>
    </row>
    <row r="555" spans="64:69" ht="20.100000000000001" customHeight="1">
      <c r="BL555" s="12"/>
      <c r="BM555" s="12"/>
      <c r="BN555" s="12"/>
      <c r="BO555" s="12"/>
      <c r="BP555" s="4"/>
      <c r="BQ555" s="6"/>
    </row>
    <row r="556" spans="64:69" ht="20.100000000000001" customHeight="1">
      <c r="BL556" s="12"/>
      <c r="BM556" s="12"/>
      <c r="BN556" s="12"/>
      <c r="BO556" s="12"/>
      <c r="BP556" s="4"/>
      <c r="BQ556" s="6"/>
    </row>
    <row r="557" spans="64:69" ht="20.100000000000001" customHeight="1">
      <c r="BL557" s="12"/>
      <c r="BM557" s="12"/>
      <c r="BN557" s="12"/>
      <c r="BO557" s="12"/>
      <c r="BP557" s="4"/>
      <c r="BQ557" s="6"/>
    </row>
    <row r="558" spans="64:69" ht="20.100000000000001" customHeight="1">
      <c r="BL558" s="12"/>
      <c r="BM558" s="12"/>
      <c r="BN558" s="12"/>
      <c r="BO558" s="12"/>
      <c r="BP558" s="6"/>
      <c r="BQ558" s="6"/>
    </row>
    <row r="559" spans="64:69" ht="20.100000000000001" customHeight="1">
      <c r="BL559" s="12"/>
      <c r="BM559" s="12"/>
      <c r="BN559" s="12"/>
      <c r="BO559" s="12"/>
      <c r="BP559" s="6"/>
      <c r="BQ559" s="6"/>
    </row>
    <row r="560" spans="64:69" ht="20.100000000000001" customHeight="1">
      <c r="BL560" s="12"/>
      <c r="BM560" s="12"/>
      <c r="BN560" s="12"/>
      <c r="BO560" s="12"/>
      <c r="BP560" s="6"/>
      <c r="BQ560" s="6"/>
    </row>
    <row r="561" spans="64:69" ht="20.100000000000001" customHeight="1">
      <c r="BL561" s="12"/>
      <c r="BM561" s="12"/>
      <c r="BN561" s="12"/>
      <c r="BO561" s="12"/>
      <c r="BP561" s="6"/>
      <c r="BQ561" s="6"/>
    </row>
    <row r="562" spans="64:69" ht="20.100000000000001" customHeight="1">
      <c r="BL562" s="12"/>
      <c r="BM562" s="12"/>
      <c r="BN562" s="12"/>
      <c r="BO562" s="12"/>
      <c r="BP562" s="6"/>
      <c r="BQ562" s="6"/>
    </row>
    <row r="563" spans="64:69" ht="20.100000000000001" customHeight="1">
      <c r="BL563" s="12"/>
      <c r="BM563" s="12"/>
      <c r="BN563" s="12"/>
      <c r="BO563" s="12"/>
      <c r="BP563" s="6"/>
      <c r="BQ563" s="6"/>
    </row>
    <row r="564" spans="64:69" ht="20.100000000000001" customHeight="1">
      <c r="BL564" s="12"/>
      <c r="BM564" s="12"/>
      <c r="BN564" s="12"/>
      <c r="BO564" s="12"/>
      <c r="BP564" s="6"/>
      <c r="BQ564" s="6"/>
    </row>
    <row r="565" spans="64:69" ht="20.100000000000001" customHeight="1">
      <c r="BL565" s="12"/>
      <c r="BM565" s="12"/>
      <c r="BN565" s="12"/>
      <c r="BO565" s="12"/>
      <c r="BP565" s="6"/>
      <c r="BQ565" s="6"/>
    </row>
    <row r="566" spans="64:69" ht="20.100000000000001" customHeight="1">
      <c r="BL566" s="12"/>
      <c r="BM566" s="12"/>
      <c r="BN566" s="12"/>
      <c r="BO566" s="12"/>
      <c r="BP566" s="6"/>
      <c r="BQ566" s="6"/>
    </row>
    <row r="567" spans="64:69" ht="20.100000000000001" customHeight="1">
      <c r="BL567" s="12"/>
      <c r="BM567" s="12"/>
      <c r="BN567" s="12"/>
      <c r="BO567" s="12"/>
      <c r="BP567" s="6"/>
      <c r="BQ567" s="6"/>
    </row>
    <row r="568" spans="64:69" ht="20.100000000000001" customHeight="1">
      <c r="BL568" s="12"/>
      <c r="BM568" s="12"/>
      <c r="BN568" s="12"/>
      <c r="BO568" s="12"/>
      <c r="BP568" s="6"/>
      <c r="BQ568" s="6"/>
    </row>
    <row r="569" spans="64:69" ht="20.100000000000001" customHeight="1">
      <c r="BL569" s="12"/>
      <c r="BM569" s="12"/>
      <c r="BN569" s="12"/>
      <c r="BO569" s="12"/>
      <c r="BP569" s="6"/>
      <c r="BQ569" s="6"/>
    </row>
    <row r="570" spans="64:69" ht="20.100000000000001" customHeight="1">
      <c r="BL570" s="12"/>
      <c r="BM570" s="12"/>
      <c r="BN570" s="12"/>
      <c r="BO570" s="12"/>
      <c r="BP570" s="6"/>
      <c r="BQ570" s="6"/>
    </row>
    <row r="571" spans="64:69" ht="20.100000000000001" customHeight="1">
      <c r="BL571" s="12"/>
      <c r="BM571" s="12"/>
      <c r="BN571" s="12"/>
      <c r="BO571" s="12"/>
      <c r="BP571" s="6"/>
      <c r="BQ571" s="6"/>
    </row>
    <row r="572" spans="64:69" ht="20.100000000000001" customHeight="1">
      <c r="BL572" s="12"/>
      <c r="BM572" s="12"/>
      <c r="BN572" s="12"/>
      <c r="BO572" s="12"/>
      <c r="BP572" s="6"/>
      <c r="BQ572" s="6"/>
    </row>
    <row r="573" spans="64:69" ht="20.100000000000001" customHeight="1">
      <c r="BL573" s="12"/>
      <c r="BM573" s="12"/>
      <c r="BN573" s="12"/>
      <c r="BO573" s="12"/>
      <c r="BP573" s="6"/>
      <c r="BQ573" s="6"/>
    </row>
    <row r="574" spans="64:69" ht="20.100000000000001" customHeight="1">
      <c r="BL574" s="12"/>
      <c r="BM574" s="12"/>
      <c r="BN574" s="12"/>
      <c r="BO574" s="12"/>
      <c r="BP574" s="6"/>
      <c r="BQ574" s="6"/>
    </row>
    <row r="575" spans="64:69" ht="20.100000000000001" customHeight="1">
      <c r="BL575" s="12"/>
      <c r="BM575" s="12"/>
      <c r="BN575" s="12"/>
      <c r="BO575" s="12"/>
      <c r="BP575" s="6"/>
      <c r="BQ575" s="6"/>
    </row>
    <row r="576" spans="64:69" ht="20.100000000000001" customHeight="1">
      <c r="BL576" s="12"/>
      <c r="BM576" s="12"/>
      <c r="BN576" s="12"/>
      <c r="BO576" s="12"/>
      <c r="BP576" s="6"/>
      <c r="BQ576" s="6"/>
    </row>
    <row r="577" spans="64:69" ht="20.100000000000001" customHeight="1">
      <c r="BL577" s="12"/>
      <c r="BM577" s="12"/>
      <c r="BN577" s="12"/>
      <c r="BO577" s="12"/>
      <c r="BP577" s="6"/>
      <c r="BQ577" s="6"/>
    </row>
    <row r="578" spans="64:69" ht="20.100000000000001" customHeight="1">
      <c r="BL578" s="12"/>
      <c r="BM578" s="12"/>
      <c r="BN578" s="12"/>
      <c r="BO578" s="12"/>
      <c r="BP578" s="6"/>
      <c r="BQ578" s="6"/>
    </row>
    <row r="579" spans="64:69" ht="20.100000000000001" customHeight="1">
      <c r="BL579" s="12"/>
      <c r="BM579" s="12"/>
      <c r="BN579" s="12"/>
      <c r="BO579" s="12"/>
      <c r="BP579" s="6"/>
      <c r="BQ579" s="6"/>
    </row>
    <row r="580" spans="64:69" ht="20.100000000000001" customHeight="1">
      <c r="BL580" s="12"/>
      <c r="BM580" s="12"/>
      <c r="BN580" s="12"/>
      <c r="BO580" s="12"/>
      <c r="BP580" s="6"/>
      <c r="BQ580" s="6"/>
    </row>
    <row r="581" spans="64:69" ht="20.100000000000001" customHeight="1">
      <c r="BL581" s="12"/>
      <c r="BM581" s="12"/>
      <c r="BN581" s="12"/>
      <c r="BO581" s="12"/>
      <c r="BP581" s="6"/>
      <c r="BQ581" s="6"/>
    </row>
    <row r="582" spans="64:69" ht="20.100000000000001" customHeight="1">
      <c r="BL582" s="12"/>
      <c r="BM582" s="12"/>
      <c r="BN582" s="12"/>
      <c r="BO582" s="12"/>
      <c r="BP582" s="6"/>
      <c r="BQ582" s="6"/>
    </row>
    <row r="583" spans="64:69" ht="20.100000000000001" customHeight="1">
      <c r="BL583" s="12"/>
      <c r="BM583" s="12"/>
      <c r="BN583" s="12"/>
      <c r="BO583" s="12"/>
      <c r="BP583" s="6"/>
      <c r="BQ583" s="6"/>
    </row>
    <row r="584" spans="64:69" ht="20.100000000000001" customHeight="1">
      <c r="BL584" s="12"/>
      <c r="BM584" s="12"/>
      <c r="BN584" s="12"/>
      <c r="BO584" s="12"/>
      <c r="BP584" s="6"/>
      <c r="BQ584" s="6"/>
    </row>
    <row r="585" spans="64:69" ht="20.100000000000001" customHeight="1">
      <c r="BL585" s="12"/>
      <c r="BM585" s="12"/>
      <c r="BN585" s="12"/>
      <c r="BO585" s="12"/>
      <c r="BP585" s="6"/>
      <c r="BQ585" s="6"/>
    </row>
    <row r="586" spans="64:69" ht="20.100000000000001" customHeight="1">
      <c r="BL586" s="12"/>
      <c r="BM586" s="12"/>
      <c r="BN586" s="12"/>
      <c r="BO586" s="12"/>
      <c r="BP586" s="6"/>
      <c r="BQ586" s="6"/>
    </row>
    <row r="587" spans="64:69" ht="20.100000000000001" customHeight="1">
      <c r="BL587" s="12"/>
      <c r="BM587" s="12"/>
      <c r="BN587" s="12"/>
      <c r="BO587" s="12"/>
      <c r="BP587" s="6"/>
      <c r="BQ587" s="6"/>
    </row>
    <row r="588" spans="64:69" ht="20.100000000000001" customHeight="1">
      <c r="BL588" s="12"/>
      <c r="BM588" s="12"/>
      <c r="BN588" s="12"/>
      <c r="BO588" s="12"/>
      <c r="BP588" s="6"/>
      <c r="BQ588" s="6"/>
    </row>
    <row r="589" spans="64:69" ht="20.100000000000001" customHeight="1">
      <c r="BL589" s="12"/>
      <c r="BM589" s="12"/>
      <c r="BN589" s="12"/>
      <c r="BO589" s="12"/>
      <c r="BP589" s="6"/>
      <c r="BQ589" s="6"/>
    </row>
    <row r="590" spans="64:69" ht="20.100000000000001" customHeight="1">
      <c r="BL590" s="12"/>
      <c r="BM590" s="12"/>
      <c r="BN590" s="12"/>
      <c r="BO590" s="12"/>
      <c r="BP590" s="6"/>
      <c r="BQ590" s="6"/>
    </row>
    <row r="591" spans="64:69" ht="20.100000000000001" customHeight="1">
      <c r="BL591" s="12"/>
      <c r="BM591" s="12"/>
      <c r="BN591" s="12"/>
      <c r="BO591" s="12"/>
      <c r="BP591" s="6"/>
      <c r="BQ591" s="6"/>
    </row>
    <row r="592" spans="64:69" ht="20.100000000000001" customHeight="1">
      <c r="BL592" s="12"/>
      <c r="BM592" s="12"/>
      <c r="BN592" s="12"/>
      <c r="BO592" s="12"/>
      <c r="BP592" s="6"/>
      <c r="BQ592" s="6"/>
    </row>
    <row r="593" spans="64:69" ht="20.100000000000001" customHeight="1">
      <c r="BL593" s="12"/>
      <c r="BM593" s="12"/>
      <c r="BN593" s="12"/>
      <c r="BO593" s="12"/>
      <c r="BP593" s="6"/>
      <c r="BQ593" s="6"/>
    </row>
    <row r="594" spans="64:69" ht="20.100000000000001" customHeight="1">
      <c r="BL594" s="12"/>
      <c r="BM594" s="12"/>
      <c r="BN594" s="12"/>
      <c r="BO594" s="12"/>
      <c r="BP594" s="6"/>
      <c r="BQ594" s="6"/>
    </row>
    <row r="595" spans="64:69" ht="20.100000000000001" customHeight="1">
      <c r="BL595" s="12"/>
      <c r="BM595" s="12"/>
      <c r="BN595" s="12"/>
      <c r="BO595" s="12"/>
      <c r="BP595" s="6"/>
      <c r="BQ595" s="6"/>
    </row>
    <row r="596" spans="64:69" ht="20.100000000000001" customHeight="1">
      <c r="BL596" s="12"/>
      <c r="BM596" s="12"/>
      <c r="BN596" s="12"/>
      <c r="BO596" s="12"/>
      <c r="BP596" s="6"/>
      <c r="BQ596" s="6"/>
    </row>
    <row r="597" spans="64:69" ht="20.100000000000001" customHeight="1">
      <c r="BL597" s="12"/>
      <c r="BM597" s="12"/>
      <c r="BN597" s="12"/>
      <c r="BO597" s="12"/>
      <c r="BP597" s="6"/>
      <c r="BQ597" s="6"/>
    </row>
    <row r="598" spans="64:69" ht="20.100000000000001" customHeight="1">
      <c r="BL598" s="12"/>
      <c r="BM598" s="12"/>
      <c r="BN598" s="12"/>
      <c r="BO598" s="12"/>
      <c r="BP598" s="6"/>
      <c r="BQ598" s="6"/>
    </row>
    <row r="599" spans="64:69" ht="20.100000000000001" customHeight="1">
      <c r="BL599" s="12"/>
      <c r="BM599" s="12"/>
      <c r="BN599" s="12"/>
      <c r="BO599" s="12"/>
      <c r="BP599" s="6"/>
      <c r="BQ599" s="6"/>
    </row>
    <row r="600" spans="64:69" ht="20.100000000000001" customHeight="1">
      <c r="BL600" s="12"/>
      <c r="BM600" s="12"/>
      <c r="BN600" s="12"/>
      <c r="BO600" s="12"/>
      <c r="BP600" s="6"/>
      <c r="BQ600" s="6"/>
    </row>
    <row r="601" spans="64:69" ht="20.100000000000001" customHeight="1">
      <c r="BL601" s="12"/>
      <c r="BM601" s="12"/>
      <c r="BN601" s="12"/>
      <c r="BO601" s="12"/>
      <c r="BP601" s="6"/>
      <c r="BQ601" s="6"/>
    </row>
    <row r="602" spans="64:69" ht="20.100000000000001" customHeight="1">
      <c r="BL602" s="12"/>
      <c r="BM602" s="12"/>
      <c r="BN602" s="12"/>
      <c r="BO602" s="12"/>
      <c r="BP602" s="6"/>
      <c r="BQ602" s="6"/>
    </row>
    <row r="603" spans="64:69" ht="20.100000000000001" customHeight="1">
      <c r="BL603" s="12"/>
      <c r="BM603" s="12"/>
      <c r="BN603" s="12"/>
      <c r="BO603" s="12"/>
      <c r="BP603" s="6"/>
      <c r="BQ603" s="6"/>
    </row>
    <row r="604" spans="64:69" ht="20.100000000000001" customHeight="1">
      <c r="BL604" s="12"/>
      <c r="BM604" s="12"/>
      <c r="BN604" s="12"/>
      <c r="BO604" s="12"/>
      <c r="BP604" s="6"/>
      <c r="BQ604" s="6"/>
    </row>
    <row r="605" spans="64:69" ht="20.100000000000001" customHeight="1">
      <c r="BL605" s="12"/>
      <c r="BM605" s="12"/>
      <c r="BN605" s="12"/>
      <c r="BO605" s="12"/>
      <c r="BP605" s="6"/>
      <c r="BQ605" s="6"/>
    </row>
    <row r="606" spans="64:69" ht="20.100000000000001" customHeight="1">
      <c r="BL606" s="12"/>
      <c r="BM606" s="12"/>
      <c r="BN606" s="12"/>
      <c r="BO606" s="12"/>
      <c r="BP606" s="6"/>
      <c r="BQ606" s="6"/>
    </row>
    <row r="607" spans="64:69" ht="20.100000000000001" customHeight="1">
      <c r="BL607" s="12"/>
      <c r="BM607" s="12"/>
      <c r="BN607" s="12"/>
      <c r="BO607" s="12"/>
      <c r="BP607" s="6"/>
      <c r="BQ607" s="6"/>
    </row>
    <row r="608" spans="64:69" ht="20.100000000000001" customHeight="1">
      <c r="BL608" s="12"/>
      <c r="BM608" s="12"/>
      <c r="BN608" s="12"/>
      <c r="BO608" s="12"/>
      <c r="BP608" s="6"/>
      <c r="BQ608" s="6"/>
    </row>
    <row r="609" spans="64:69" ht="20.100000000000001" customHeight="1">
      <c r="BL609" s="12"/>
      <c r="BM609" s="12"/>
      <c r="BN609" s="12"/>
      <c r="BO609" s="12"/>
      <c r="BP609" s="6"/>
      <c r="BQ609" s="6"/>
    </row>
    <row r="610" spans="64:69" ht="20.100000000000001" customHeight="1">
      <c r="BL610" s="12"/>
      <c r="BM610" s="12"/>
      <c r="BN610" s="12"/>
      <c r="BO610" s="12"/>
      <c r="BP610" s="6"/>
      <c r="BQ610" s="6"/>
    </row>
    <row r="611" spans="64:69" ht="20.100000000000001" customHeight="1">
      <c r="BL611" s="12"/>
      <c r="BM611" s="12"/>
      <c r="BN611" s="12"/>
      <c r="BO611" s="12"/>
      <c r="BP611" s="6"/>
      <c r="BQ611" s="6"/>
    </row>
    <row r="612" spans="64:69" ht="20.100000000000001" customHeight="1">
      <c r="BL612" s="12"/>
      <c r="BM612" s="12"/>
      <c r="BN612" s="12"/>
      <c r="BO612" s="12"/>
      <c r="BP612" s="6"/>
      <c r="BQ612" s="6"/>
    </row>
    <row r="613" spans="64:69" ht="20.100000000000001" customHeight="1">
      <c r="BL613" s="12"/>
      <c r="BM613" s="12"/>
      <c r="BN613" s="12"/>
      <c r="BO613" s="12"/>
      <c r="BP613" s="6"/>
      <c r="BQ613" s="6"/>
    </row>
    <row r="614" spans="64:69" ht="20.100000000000001" customHeight="1">
      <c r="BL614" s="12"/>
      <c r="BM614" s="12"/>
      <c r="BN614" s="12"/>
      <c r="BO614" s="12"/>
      <c r="BP614" s="6"/>
      <c r="BQ614" s="6"/>
    </row>
    <row r="615" spans="64:69" ht="20.100000000000001" customHeight="1">
      <c r="BL615" s="12"/>
      <c r="BM615" s="12"/>
      <c r="BN615" s="12"/>
      <c r="BO615" s="12"/>
      <c r="BP615" s="6"/>
      <c r="BQ615" s="6"/>
    </row>
    <row r="616" spans="64:69" ht="20.100000000000001" customHeight="1">
      <c r="BL616" s="12"/>
      <c r="BM616" s="12"/>
      <c r="BN616" s="12"/>
      <c r="BO616" s="12"/>
      <c r="BP616" s="6"/>
      <c r="BQ616" s="6"/>
    </row>
    <row r="617" spans="64:69" ht="20.100000000000001" customHeight="1">
      <c r="BL617" s="12"/>
      <c r="BM617" s="12"/>
      <c r="BN617" s="12"/>
      <c r="BO617" s="12"/>
      <c r="BP617" s="6"/>
      <c r="BQ617" s="6"/>
    </row>
    <row r="618" spans="64:69" ht="20.100000000000001" customHeight="1">
      <c r="BL618" s="12"/>
      <c r="BM618" s="12"/>
      <c r="BN618" s="12"/>
      <c r="BO618" s="12"/>
      <c r="BP618" s="6"/>
      <c r="BQ618" s="6"/>
    </row>
    <row r="619" spans="64:69" ht="20.100000000000001" customHeight="1">
      <c r="BL619" s="12"/>
      <c r="BM619" s="12"/>
      <c r="BN619" s="12"/>
      <c r="BO619" s="12"/>
      <c r="BP619" s="6"/>
      <c r="BQ619" s="6"/>
    </row>
    <row r="620" spans="64:69" ht="20.100000000000001" customHeight="1">
      <c r="BL620" s="12"/>
      <c r="BM620" s="12"/>
      <c r="BN620" s="12"/>
      <c r="BO620" s="12"/>
      <c r="BP620" s="6"/>
      <c r="BQ620" s="6"/>
    </row>
    <row r="621" spans="64:69" ht="20.100000000000001" customHeight="1">
      <c r="BL621" s="12"/>
      <c r="BM621" s="12"/>
      <c r="BN621" s="12"/>
      <c r="BO621" s="12"/>
      <c r="BP621" s="6"/>
      <c r="BQ621" s="6"/>
    </row>
    <row r="622" spans="64:69" ht="20.100000000000001" customHeight="1">
      <c r="BL622" s="12"/>
      <c r="BM622" s="12"/>
      <c r="BN622" s="12"/>
      <c r="BO622" s="12"/>
      <c r="BP622" s="6"/>
      <c r="BQ622" s="6"/>
    </row>
    <row r="623" spans="64:69" ht="20.100000000000001" customHeight="1">
      <c r="BL623" s="12"/>
      <c r="BM623" s="12"/>
      <c r="BN623" s="12"/>
      <c r="BO623" s="12"/>
      <c r="BP623" s="6"/>
      <c r="BQ623" s="6"/>
    </row>
    <row r="624" spans="64:69" ht="20.100000000000001" customHeight="1">
      <c r="BL624" s="12"/>
      <c r="BM624" s="12"/>
      <c r="BN624" s="12"/>
      <c r="BO624" s="12"/>
      <c r="BP624" s="6"/>
      <c r="BQ624" s="6"/>
    </row>
    <row r="625" spans="64:69" ht="20.100000000000001" customHeight="1">
      <c r="BL625" s="12"/>
      <c r="BM625" s="12"/>
      <c r="BN625" s="12"/>
      <c r="BO625" s="12"/>
      <c r="BP625" s="6"/>
      <c r="BQ625" s="6"/>
    </row>
    <row r="626" spans="64:69" ht="20.100000000000001" customHeight="1">
      <c r="BL626" s="12"/>
      <c r="BM626" s="12"/>
      <c r="BN626" s="12"/>
      <c r="BO626" s="12"/>
      <c r="BP626" s="6"/>
      <c r="BQ626" s="6"/>
    </row>
    <row r="627" spans="64:69" ht="20.100000000000001" customHeight="1">
      <c r="BL627" s="12"/>
      <c r="BM627" s="12"/>
      <c r="BN627" s="12"/>
      <c r="BO627" s="12"/>
      <c r="BP627" s="6"/>
      <c r="BQ627" s="6"/>
    </row>
    <row r="628" spans="64:69" ht="20.100000000000001" customHeight="1">
      <c r="BL628" s="12"/>
      <c r="BM628" s="12"/>
      <c r="BN628" s="12"/>
      <c r="BO628" s="12"/>
      <c r="BP628" s="6"/>
      <c r="BQ628" s="6"/>
    </row>
    <row r="629" spans="64:69" ht="20.100000000000001" customHeight="1">
      <c r="BL629" s="12"/>
      <c r="BM629" s="12"/>
      <c r="BN629" s="12"/>
      <c r="BO629" s="12"/>
      <c r="BP629" s="6"/>
      <c r="BQ629" s="6"/>
    </row>
    <row r="630" spans="64:69" ht="20.100000000000001" customHeight="1">
      <c r="BL630" s="12"/>
      <c r="BM630" s="12"/>
      <c r="BN630" s="12"/>
      <c r="BO630" s="12"/>
      <c r="BP630" s="6"/>
      <c r="BQ630" s="6"/>
    </row>
    <row r="631" spans="64:69" ht="20.100000000000001" customHeight="1">
      <c r="BL631" s="12"/>
      <c r="BM631" s="12"/>
      <c r="BN631" s="12"/>
      <c r="BO631" s="12"/>
      <c r="BP631" s="6"/>
      <c r="BQ631" s="6"/>
    </row>
    <row r="632" spans="64:69" ht="20.100000000000001" customHeight="1">
      <c r="BL632" s="12"/>
      <c r="BM632" s="12"/>
      <c r="BN632" s="12"/>
      <c r="BO632" s="12"/>
      <c r="BP632" s="6"/>
      <c r="BQ632" s="6"/>
    </row>
    <row r="633" spans="64:69" ht="20.100000000000001" customHeight="1">
      <c r="BL633" s="12"/>
      <c r="BM633" s="12"/>
      <c r="BN633" s="12"/>
      <c r="BO633" s="12"/>
      <c r="BP633" s="6"/>
      <c r="BQ633" s="6"/>
    </row>
    <row r="634" spans="64:69" ht="20.100000000000001" customHeight="1">
      <c r="BL634" s="12"/>
      <c r="BM634" s="12"/>
      <c r="BN634" s="12"/>
      <c r="BO634" s="12"/>
      <c r="BP634" s="6"/>
      <c r="BQ634" s="6"/>
    </row>
    <row r="635" spans="64:69" ht="20.100000000000001" customHeight="1">
      <c r="BL635" s="12"/>
      <c r="BM635" s="12"/>
      <c r="BN635" s="12"/>
      <c r="BO635" s="12"/>
      <c r="BP635" s="6"/>
      <c r="BQ635" s="6"/>
    </row>
    <row r="636" spans="64:69" ht="20.100000000000001" customHeight="1">
      <c r="BL636" s="12"/>
      <c r="BM636" s="12"/>
      <c r="BN636" s="12"/>
      <c r="BO636" s="12"/>
      <c r="BP636" s="6"/>
      <c r="BQ636" s="6"/>
    </row>
    <row r="637" spans="64:69" ht="20.100000000000001" customHeight="1">
      <c r="BL637" s="12"/>
      <c r="BM637" s="12"/>
      <c r="BN637" s="12"/>
      <c r="BO637" s="12"/>
      <c r="BP637" s="6"/>
      <c r="BQ637" s="6"/>
    </row>
    <row r="638" spans="64:69" ht="20.100000000000001" customHeight="1">
      <c r="BL638" s="12"/>
      <c r="BM638" s="12"/>
      <c r="BN638" s="12"/>
      <c r="BO638" s="12"/>
      <c r="BP638" s="6"/>
      <c r="BQ638" s="6"/>
    </row>
    <row r="639" spans="64:69" ht="20.100000000000001" customHeight="1">
      <c r="BL639" s="12"/>
      <c r="BM639" s="12"/>
      <c r="BN639" s="12"/>
      <c r="BO639" s="12"/>
      <c r="BP639" s="6"/>
      <c r="BQ639" s="6"/>
    </row>
    <row r="640" spans="64:69" ht="20.100000000000001" customHeight="1">
      <c r="BL640" s="12"/>
      <c r="BM640" s="12"/>
      <c r="BN640" s="12"/>
      <c r="BO640" s="12"/>
      <c r="BP640" s="6"/>
      <c r="BQ640" s="6"/>
    </row>
    <row r="641" spans="64:69" ht="20.100000000000001" customHeight="1">
      <c r="BL641" s="12"/>
      <c r="BM641" s="12"/>
      <c r="BN641" s="12"/>
      <c r="BO641" s="12"/>
      <c r="BP641" s="6"/>
      <c r="BQ641" s="6"/>
    </row>
    <row r="642" spans="64:69" ht="20.100000000000001" customHeight="1">
      <c r="BL642" s="12"/>
      <c r="BM642" s="12"/>
      <c r="BN642" s="12"/>
      <c r="BO642" s="12"/>
      <c r="BP642" s="6"/>
      <c r="BQ642" s="6"/>
    </row>
    <row r="643" spans="64:69" ht="20.100000000000001" customHeight="1">
      <c r="BL643" s="12"/>
      <c r="BM643" s="12"/>
      <c r="BN643" s="12"/>
      <c r="BO643" s="12"/>
      <c r="BP643" s="6"/>
      <c r="BQ643" s="6"/>
    </row>
    <row r="644" spans="64:69" ht="20.100000000000001" customHeight="1">
      <c r="BL644" s="12"/>
      <c r="BM644" s="12"/>
      <c r="BN644" s="12"/>
      <c r="BO644" s="12"/>
      <c r="BP644" s="6"/>
      <c r="BQ644" s="6"/>
    </row>
    <row r="645" spans="64:69" ht="20.100000000000001" customHeight="1">
      <c r="BL645" s="12"/>
      <c r="BM645" s="12"/>
      <c r="BN645" s="12"/>
      <c r="BO645" s="12"/>
      <c r="BP645" s="6"/>
      <c r="BQ645" s="6"/>
    </row>
    <row r="646" spans="64:69" ht="20.100000000000001" customHeight="1">
      <c r="BL646" s="12"/>
      <c r="BM646" s="12"/>
      <c r="BN646" s="12"/>
      <c r="BO646" s="12"/>
      <c r="BP646" s="6"/>
      <c r="BQ646" s="6"/>
    </row>
    <row r="647" spans="64:69" ht="20.100000000000001" customHeight="1">
      <c r="BL647" s="12"/>
      <c r="BM647" s="12"/>
      <c r="BN647" s="12"/>
      <c r="BO647" s="12"/>
      <c r="BP647" s="6"/>
      <c r="BQ647" s="6"/>
    </row>
    <row r="648" spans="64:69" ht="20.100000000000001" customHeight="1">
      <c r="BL648" s="12"/>
      <c r="BM648" s="12"/>
      <c r="BN648" s="12"/>
      <c r="BO648" s="12"/>
      <c r="BP648" s="6"/>
      <c r="BQ648" s="6"/>
    </row>
    <row r="649" spans="64:69" ht="20.100000000000001" customHeight="1">
      <c r="BL649" s="12"/>
      <c r="BM649" s="12"/>
      <c r="BN649" s="12"/>
      <c r="BO649" s="12"/>
      <c r="BP649" s="6"/>
      <c r="BQ649" s="6"/>
    </row>
    <row r="650" spans="64:69" ht="20.100000000000001" customHeight="1">
      <c r="BL650" s="12"/>
      <c r="BM650" s="12"/>
      <c r="BN650" s="12"/>
      <c r="BO650" s="12"/>
      <c r="BP650" s="6"/>
      <c r="BQ650" s="6"/>
    </row>
    <row r="651" spans="64:69" ht="20.100000000000001" customHeight="1">
      <c r="BL651" s="12"/>
      <c r="BM651" s="12"/>
      <c r="BN651" s="12"/>
      <c r="BO651" s="12"/>
      <c r="BP651" s="6"/>
      <c r="BQ651" s="6"/>
    </row>
    <row r="652" spans="64:69" ht="20.100000000000001" customHeight="1">
      <c r="BL652" s="12"/>
      <c r="BM652" s="12"/>
      <c r="BN652" s="12"/>
      <c r="BO652" s="12"/>
      <c r="BP652" s="6"/>
      <c r="BQ652" s="6"/>
    </row>
    <row r="653" spans="64:69" ht="20.100000000000001" customHeight="1">
      <c r="BL653" s="12"/>
      <c r="BM653" s="12"/>
      <c r="BN653" s="12"/>
      <c r="BO653" s="12"/>
      <c r="BP653" s="6"/>
      <c r="BQ653" s="6"/>
    </row>
    <row r="654" spans="64:69" ht="20.100000000000001" customHeight="1">
      <c r="BL654" s="12"/>
      <c r="BM654" s="12"/>
      <c r="BN654" s="12"/>
      <c r="BO654" s="12"/>
      <c r="BP654" s="6"/>
      <c r="BQ654" s="6"/>
    </row>
    <row r="655" spans="64:69" ht="20.100000000000001" customHeight="1">
      <c r="BL655" s="12"/>
      <c r="BM655" s="12"/>
      <c r="BN655" s="12"/>
      <c r="BO655" s="12"/>
      <c r="BP655" s="6"/>
      <c r="BQ655" s="6"/>
    </row>
    <row r="656" spans="64:69" ht="20.100000000000001" customHeight="1">
      <c r="BL656" s="12"/>
      <c r="BM656" s="12"/>
      <c r="BN656" s="12"/>
      <c r="BO656" s="12"/>
      <c r="BP656" s="6"/>
      <c r="BQ656" s="6"/>
    </row>
    <row r="657" spans="64:69" ht="20.100000000000001" customHeight="1">
      <c r="BL657" s="12"/>
      <c r="BM657" s="12"/>
      <c r="BN657" s="12"/>
      <c r="BO657" s="12"/>
      <c r="BP657" s="6"/>
      <c r="BQ657" s="6"/>
    </row>
    <row r="658" spans="64:69" ht="20.100000000000001" customHeight="1">
      <c r="BL658" s="12"/>
      <c r="BM658" s="12"/>
      <c r="BN658" s="12"/>
      <c r="BO658" s="12"/>
      <c r="BP658" s="6"/>
      <c r="BQ658" s="6"/>
    </row>
    <row r="659" spans="64:69" ht="20.100000000000001" customHeight="1">
      <c r="BL659" s="12"/>
      <c r="BM659" s="12"/>
      <c r="BN659" s="12"/>
      <c r="BO659" s="12"/>
      <c r="BP659" s="6"/>
      <c r="BQ659" s="6"/>
    </row>
    <row r="660" spans="64:69" ht="20.100000000000001" customHeight="1">
      <c r="BL660" s="12"/>
      <c r="BM660" s="12"/>
      <c r="BN660" s="12"/>
      <c r="BO660" s="12"/>
      <c r="BP660" s="6"/>
      <c r="BQ660" s="6"/>
    </row>
    <row r="661" spans="64:69" ht="20.100000000000001" customHeight="1">
      <c r="BL661" s="12"/>
      <c r="BM661" s="12"/>
      <c r="BN661" s="12"/>
      <c r="BO661" s="12"/>
      <c r="BP661" s="6"/>
      <c r="BQ661" s="6"/>
    </row>
    <row r="662" spans="64:69" ht="20.100000000000001" customHeight="1">
      <c r="BL662" s="12"/>
      <c r="BM662" s="12"/>
      <c r="BN662" s="12"/>
      <c r="BO662" s="12"/>
      <c r="BP662" s="6"/>
      <c r="BQ662" s="6"/>
    </row>
    <row r="663" spans="64:69" ht="20.100000000000001" customHeight="1">
      <c r="BL663" s="12"/>
      <c r="BM663" s="12"/>
      <c r="BN663" s="12"/>
      <c r="BO663" s="12"/>
      <c r="BP663" s="6"/>
      <c r="BQ663" s="6"/>
    </row>
    <row r="664" spans="64:69" ht="20.100000000000001" customHeight="1">
      <c r="BL664" s="12"/>
      <c r="BM664" s="12"/>
      <c r="BN664" s="12"/>
      <c r="BO664" s="12"/>
      <c r="BP664" s="6"/>
      <c r="BQ664" s="6"/>
    </row>
    <row r="665" spans="64:69" ht="20.100000000000001" customHeight="1">
      <c r="BL665" s="12"/>
      <c r="BM665" s="12"/>
      <c r="BN665" s="12"/>
      <c r="BO665" s="12"/>
      <c r="BP665" s="6"/>
      <c r="BQ665" s="6"/>
    </row>
    <row r="666" spans="64:69" ht="20.100000000000001" customHeight="1">
      <c r="BL666" s="12"/>
      <c r="BM666" s="12"/>
      <c r="BN666" s="12"/>
      <c r="BO666" s="12"/>
      <c r="BP666" s="6"/>
      <c r="BQ666" s="6"/>
    </row>
    <row r="667" spans="64:69" ht="20.100000000000001" customHeight="1">
      <c r="BL667" s="12"/>
      <c r="BM667" s="12"/>
      <c r="BN667" s="12"/>
      <c r="BO667" s="12"/>
      <c r="BP667" s="6"/>
      <c r="BQ667" s="6"/>
    </row>
    <row r="668" spans="64:69" ht="20.100000000000001" customHeight="1">
      <c r="BL668" s="12"/>
      <c r="BM668" s="12"/>
      <c r="BN668" s="12"/>
      <c r="BO668" s="12"/>
      <c r="BP668" s="6"/>
      <c r="BQ668" s="6"/>
    </row>
    <row r="669" spans="64:69" ht="20.100000000000001" customHeight="1">
      <c r="BL669" s="12"/>
      <c r="BM669" s="12"/>
      <c r="BN669" s="12"/>
      <c r="BO669" s="12"/>
      <c r="BP669" s="6"/>
      <c r="BQ669" s="6"/>
    </row>
    <row r="670" spans="64:69" ht="20.100000000000001" customHeight="1">
      <c r="BL670" s="12"/>
      <c r="BM670" s="12"/>
      <c r="BN670" s="12"/>
      <c r="BO670" s="12"/>
      <c r="BP670" s="6"/>
      <c r="BQ670" s="6"/>
    </row>
    <row r="671" spans="64:69" ht="20.100000000000001" customHeight="1">
      <c r="BL671" s="12"/>
      <c r="BM671" s="12"/>
      <c r="BN671" s="12"/>
      <c r="BO671" s="12"/>
      <c r="BP671" s="6"/>
      <c r="BQ671" s="6"/>
    </row>
    <row r="672" spans="64:69" ht="20.100000000000001" customHeight="1">
      <c r="BL672" s="12"/>
      <c r="BM672" s="12"/>
      <c r="BN672" s="12"/>
      <c r="BO672" s="12"/>
      <c r="BP672" s="6"/>
      <c r="BQ672" s="6"/>
    </row>
    <row r="673" spans="64:69" ht="20.100000000000001" customHeight="1">
      <c r="BL673" s="12"/>
      <c r="BM673" s="12"/>
      <c r="BN673" s="12"/>
      <c r="BO673" s="12"/>
      <c r="BP673" s="6"/>
      <c r="BQ673" s="6"/>
    </row>
    <row r="674" spans="64:69" ht="20.100000000000001" customHeight="1">
      <c r="BL674" s="12"/>
      <c r="BM674" s="12"/>
      <c r="BN674" s="12"/>
      <c r="BO674" s="12"/>
      <c r="BP674" s="6"/>
      <c r="BQ674" s="6"/>
    </row>
    <row r="675" spans="64:69" ht="20.100000000000001" customHeight="1">
      <c r="BL675" s="12"/>
      <c r="BM675" s="12"/>
      <c r="BN675" s="12"/>
      <c r="BO675" s="12"/>
      <c r="BP675" s="6"/>
      <c r="BQ675" s="6"/>
    </row>
    <row r="676" spans="64:69" ht="20.100000000000001" customHeight="1">
      <c r="BL676" s="12"/>
      <c r="BM676" s="12"/>
      <c r="BN676" s="12"/>
      <c r="BO676" s="12"/>
      <c r="BP676" s="6"/>
      <c r="BQ676" s="6"/>
    </row>
    <row r="677" spans="64:69" ht="20.100000000000001" customHeight="1">
      <c r="BL677" s="12"/>
      <c r="BM677" s="12"/>
      <c r="BN677" s="12"/>
      <c r="BO677" s="12"/>
      <c r="BP677" s="6"/>
      <c r="BQ677" s="6"/>
    </row>
    <row r="678" spans="64:69" ht="20.100000000000001" customHeight="1">
      <c r="BL678" s="12"/>
      <c r="BM678" s="12"/>
      <c r="BN678" s="12"/>
      <c r="BO678" s="12"/>
      <c r="BP678" s="6"/>
      <c r="BQ678" s="6"/>
    </row>
    <row r="679" spans="64:69" ht="20.100000000000001" customHeight="1">
      <c r="BL679" s="12"/>
      <c r="BM679" s="12"/>
      <c r="BN679" s="12"/>
      <c r="BO679" s="12"/>
      <c r="BP679" s="6"/>
      <c r="BQ679" s="6"/>
    </row>
    <row r="680" spans="64:69" ht="20.100000000000001" customHeight="1">
      <c r="BL680" s="12"/>
      <c r="BM680" s="12"/>
      <c r="BN680" s="12"/>
      <c r="BO680" s="12"/>
      <c r="BP680" s="6"/>
      <c r="BQ680" s="6"/>
    </row>
    <row r="681" spans="64:69" ht="20.100000000000001" customHeight="1">
      <c r="BL681" s="12"/>
      <c r="BM681" s="12"/>
      <c r="BN681" s="12"/>
      <c r="BO681" s="12"/>
      <c r="BP681" s="6"/>
      <c r="BQ681" s="6"/>
    </row>
    <row r="682" spans="64:69" ht="20.100000000000001" customHeight="1">
      <c r="BL682" s="12"/>
      <c r="BM682" s="12"/>
      <c r="BN682" s="12"/>
      <c r="BO682" s="12"/>
      <c r="BP682" s="6"/>
      <c r="BQ682" s="6"/>
    </row>
    <row r="683" spans="64:69" ht="20.100000000000001" customHeight="1">
      <c r="BL683" s="12"/>
      <c r="BM683" s="12"/>
      <c r="BN683" s="12"/>
      <c r="BO683" s="12"/>
      <c r="BP683" s="6"/>
      <c r="BQ683" s="6"/>
    </row>
    <row r="684" spans="64:69" ht="20.100000000000001" customHeight="1">
      <c r="BL684" s="12"/>
      <c r="BM684" s="12"/>
      <c r="BN684" s="12"/>
      <c r="BO684" s="12"/>
      <c r="BP684" s="6"/>
      <c r="BQ684" s="6"/>
    </row>
    <row r="685" spans="64:69" ht="20.100000000000001" customHeight="1">
      <c r="BL685" s="12"/>
      <c r="BM685" s="12"/>
      <c r="BN685" s="12"/>
      <c r="BO685" s="12"/>
      <c r="BP685" s="6"/>
      <c r="BQ685" s="6"/>
    </row>
    <row r="686" spans="64:69" ht="20.100000000000001" customHeight="1">
      <c r="BL686" s="12"/>
      <c r="BM686" s="12"/>
      <c r="BN686" s="12"/>
      <c r="BO686" s="12"/>
      <c r="BP686" s="6"/>
      <c r="BQ686" s="6"/>
    </row>
    <row r="687" spans="64:69" ht="20.100000000000001" customHeight="1">
      <c r="BL687" s="12"/>
      <c r="BM687" s="12"/>
      <c r="BN687" s="12"/>
      <c r="BO687" s="12"/>
      <c r="BP687" s="6"/>
      <c r="BQ687" s="6"/>
    </row>
    <row r="688" spans="64:69" ht="20.100000000000001" customHeight="1">
      <c r="BL688" s="12"/>
      <c r="BM688" s="12"/>
      <c r="BN688" s="12"/>
      <c r="BO688" s="12"/>
      <c r="BP688" s="6"/>
      <c r="BQ688" s="6"/>
    </row>
    <row r="689" spans="64:69" ht="20.100000000000001" customHeight="1">
      <c r="BL689" s="12"/>
      <c r="BM689" s="12"/>
      <c r="BN689" s="12"/>
      <c r="BO689" s="12"/>
      <c r="BP689" s="6"/>
      <c r="BQ689" s="6"/>
    </row>
    <row r="690" spans="64:69" ht="20.100000000000001" customHeight="1">
      <c r="BL690" s="12"/>
      <c r="BM690" s="12"/>
      <c r="BN690" s="12"/>
      <c r="BO690" s="12"/>
      <c r="BP690" s="6"/>
      <c r="BQ690" s="6"/>
    </row>
    <row r="691" spans="64:69" ht="20.100000000000001" customHeight="1">
      <c r="BL691" s="12"/>
      <c r="BM691" s="12"/>
      <c r="BN691" s="12"/>
      <c r="BO691" s="12"/>
      <c r="BP691" s="6"/>
      <c r="BQ691" s="6"/>
    </row>
    <row r="692" spans="64:69" ht="20.100000000000001" customHeight="1">
      <c r="BL692" s="12"/>
      <c r="BM692" s="12"/>
      <c r="BN692" s="12"/>
      <c r="BO692" s="12"/>
      <c r="BP692" s="6"/>
      <c r="BQ692" s="6"/>
    </row>
    <row r="693" spans="64:69" ht="20.100000000000001" customHeight="1">
      <c r="BL693" s="12"/>
      <c r="BM693" s="12"/>
      <c r="BN693" s="12"/>
      <c r="BO693" s="12"/>
      <c r="BP693" s="6"/>
      <c r="BQ693" s="6"/>
    </row>
    <row r="694" spans="64:69" ht="20.100000000000001" customHeight="1">
      <c r="BL694" s="12"/>
      <c r="BM694" s="12"/>
      <c r="BN694" s="12"/>
      <c r="BO694" s="12"/>
      <c r="BP694" s="6"/>
      <c r="BQ694" s="6"/>
    </row>
    <row r="695" spans="64:69" ht="20.100000000000001" customHeight="1">
      <c r="BL695" s="12"/>
      <c r="BM695" s="12"/>
      <c r="BN695" s="12"/>
      <c r="BO695" s="12"/>
      <c r="BP695" s="6"/>
      <c r="BQ695" s="6"/>
    </row>
    <row r="696" spans="64:69" ht="20.100000000000001" customHeight="1">
      <c r="BL696" s="12"/>
      <c r="BM696" s="12"/>
      <c r="BN696" s="12"/>
      <c r="BO696" s="12"/>
      <c r="BP696" s="6"/>
      <c r="BQ696" s="6"/>
    </row>
    <row r="697" spans="64:69" ht="20.100000000000001" customHeight="1">
      <c r="BL697" s="12"/>
      <c r="BM697" s="12"/>
      <c r="BN697" s="12"/>
      <c r="BO697" s="12"/>
      <c r="BP697" s="6"/>
      <c r="BQ697" s="6"/>
    </row>
    <row r="698" spans="64:69" ht="20.100000000000001" customHeight="1">
      <c r="BL698" s="12"/>
      <c r="BM698" s="12"/>
      <c r="BN698" s="12"/>
      <c r="BO698" s="12"/>
      <c r="BP698" s="6"/>
      <c r="BQ698" s="6"/>
    </row>
    <row r="699" spans="64:69" ht="20.100000000000001" customHeight="1">
      <c r="BL699" s="12"/>
      <c r="BM699" s="12"/>
      <c r="BN699" s="12"/>
      <c r="BO699" s="12"/>
      <c r="BP699" s="6"/>
      <c r="BQ699" s="6"/>
    </row>
    <row r="700" spans="64:69" ht="20.100000000000001" customHeight="1">
      <c r="BL700" s="12"/>
      <c r="BM700" s="12"/>
      <c r="BN700" s="12"/>
      <c r="BO700" s="12"/>
      <c r="BP700" s="6"/>
      <c r="BQ700" s="6"/>
    </row>
    <row r="701" spans="64:69" ht="20.100000000000001" customHeight="1">
      <c r="BL701" s="12"/>
      <c r="BM701" s="12"/>
      <c r="BN701" s="12"/>
      <c r="BO701" s="12"/>
      <c r="BP701" s="6"/>
      <c r="BQ701" s="6"/>
    </row>
    <row r="702" spans="64:69" ht="20.100000000000001" customHeight="1">
      <c r="BL702" s="12"/>
      <c r="BM702" s="12"/>
      <c r="BN702" s="12"/>
      <c r="BO702" s="12"/>
      <c r="BP702" s="6"/>
      <c r="BQ702" s="6"/>
    </row>
    <row r="703" spans="64:69" ht="20.100000000000001" customHeight="1">
      <c r="BL703" s="12"/>
      <c r="BM703" s="12"/>
      <c r="BN703" s="12"/>
      <c r="BO703" s="12"/>
      <c r="BP703" s="6"/>
      <c r="BQ703" s="6"/>
    </row>
    <row r="704" spans="64:69" ht="20.100000000000001" customHeight="1">
      <c r="BL704" s="12"/>
      <c r="BM704" s="12"/>
      <c r="BN704" s="12"/>
      <c r="BO704" s="12"/>
      <c r="BP704" s="6"/>
      <c r="BQ704" s="6"/>
    </row>
    <row r="705" spans="64:69" ht="20.100000000000001" customHeight="1">
      <c r="BL705" s="12"/>
      <c r="BM705" s="12"/>
      <c r="BN705" s="12"/>
      <c r="BO705" s="12"/>
      <c r="BP705" s="6"/>
      <c r="BQ705" s="6"/>
    </row>
    <row r="706" spans="64:69" ht="20.100000000000001" customHeight="1">
      <c r="BL706" s="12"/>
      <c r="BM706" s="12"/>
      <c r="BN706" s="12"/>
      <c r="BO706" s="12"/>
      <c r="BP706" s="6"/>
      <c r="BQ706" s="6"/>
    </row>
    <row r="707" spans="64:69" ht="20.100000000000001" customHeight="1">
      <c r="BL707" s="12"/>
      <c r="BM707" s="12"/>
      <c r="BN707" s="12"/>
      <c r="BO707" s="12"/>
      <c r="BP707" s="6"/>
      <c r="BQ707" s="6"/>
    </row>
    <row r="708" spans="64:69" ht="20.100000000000001" customHeight="1">
      <c r="BL708" s="12"/>
      <c r="BM708" s="12"/>
      <c r="BN708" s="12"/>
      <c r="BO708" s="12"/>
      <c r="BP708" s="6"/>
      <c r="BQ708" s="6"/>
    </row>
    <row r="709" spans="64:69" ht="20.100000000000001" customHeight="1">
      <c r="BL709" s="12"/>
      <c r="BM709" s="12"/>
      <c r="BN709" s="12"/>
      <c r="BO709" s="12"/>
      <c r="BP709" s="6"/>
      <c r="BQ709" s="6"/>
    </row>
    <row r="710" spans="64:69" ht="20.100000000000001" customHeight="1">
      <c r="BL710" s="12"/>
      <c r="BM710" s="12"/>
      <c r="BN710" s="12"/>
      <c r="BO710" s="12"/>
      <c r="BP710" s="6"/>
      <c r="BQ710" s="6"/>
    </row>
    <row r="711" spans="64:69" ht="20.100000000000001" customHeight="1">
      <c r="BL711" s="12"/>
      <c r="BM711" s="12"/>
      <c r="BN711" s="12"/>
      <c r="BO711" s="12"/>
      <c r="BP711" s="6"/>
      <c r="BQ711" s="6"/>
    </row>
    <row r="712" spans="64:69" ht="20.100000000000001" customHeight="1">
      <c r="BL712" s="12"/>
      <c r="BM712" s="12"/>
      <c r="BN712" s="12"/>
      <c r="BO712" s="12"/>
      <c r="BP712" s="6"/>
      <c r="BQ712" s="6"/>
    </row>
    <row r="713" spans="64:69" ht="20.100000000000001" customHeight="1">
      <c r="BL713" s="12"/>
      <c r="BM713" s="12"/>
      <c r="BN713" s="12"/>
      <c r="BO713" s="12"/>
      <c r="BP713" s="6"/>
      <c r="BQ713" s="6"/>
    </row>
    <row r="714" spans="64:69" ht="20.100000000000001" customHeight="1">
      <c r="BL714" s="12"/>
      <c r="BM714" s="12"/>
      <c r="BN714" s="12"/>
      <c r="BO714" s="12"/>
      <c r="BP714" s="6"/>
      <c r="BQ714" s="6"/>
    </row>
    <row r="715" spans="64:69" ht="20.100000000000001" customHeight="1">
      <c r="BL715" s="12"/>
      <c r="BM715" s="12"/>
      <c r="BN715" s="12"/>
      <c r="BO715" s="12"/>
      <c r="BP715" s="6"/>
      <c r="BQ715" s="6"/>
    </row>
    <row r="716" spans="64:69" ht="20.100000000000001" customHeight="1">
      <c r="BL716" s="12"/>
      <c r="BM716" s="12"/>
      <c r="BN716" s="12"/>
      <c r="BO716" s="12"/>
      <c r="BP716" s="6"/>
      <c r="BQ716" s="6"/>
    </row>
    <row r="717" spans="64:69" ht="20.100000000000001" customHeight="1">
      <c r="BL717" s="12"/>
      <c r="BM717" s="12"/>
      <c r="BN717" s="12"/>
      <c r="BO717" s="12"/>
      <c r="BP717" s="6"/>
      <c r="BQ717" s="6"/>
    </row>
    <row r="718" spans="64:69" ht="20.100000000000001" customHeight="1">
      <c r="BL718" s="12"/>
      <c r="BM718" s="12"/>
      <c r="BN718" s="12"/>
      <c r="BO718" s="12"/>
      <c r="BP718" s="6"/>
      <c r="BQ718" s="6"/>
    </row>
    <row r="719" spans="64:69" ht="20.100000000000001" customHeight="1">
      <c r="BL719" s="12"/>
      <c r="BM719" s="12"/>
      <c r="BN719" s="12"/>
      <c r="BO719" s="12"/>
      <c r="BP719" s="6"/>
      <c r="BQ719" s="6"/>
    </row>
    <row r="720" spans="64:69" ht="20.100000000000001" customHeight="1">
      <c r="BL720" s="12"/>
      <c r="BM720" s="12"/>
      <c r="BN720" s="12"/>
      <c r="BO720" s="12"/>
      <c r="BP720" s="6"/>
      <c r="BQ720" s="6"/>
    </row>
    <row r="721" spans="64:69" ht="20.100000000000001" customHeight="1">
      <c r="BL721" s="12"/>
      <c r="BM721" s="12"/>
      <c r="BN721" s="12"/>
      <c r="BO721" s="12"/>
      <c r="BP721" s="6"/>
      <c r="BQ721" s="6"/>
    </row>
    <row r="722" spans="64:69" ht="20.100000000000001" customHeight="1">
      <c r="BL722" s="12"/>
      <c r="BM722" s="12"/>
      <c r="BN722" s="12"/>
      <c r="BO722" s="12"/>
      <c r="BP722" s="6"/>
      <c r="BQ722" s="6"/>
    </row>
    <row r="723" spans="64:69" ht="20.100000000000001" customHeight="1">
      <c r="BL723" s="12"/>
      <c r="BM723" s="12"/>
      <c r="BN723" s="12"/>
      <c r="BO723" s="12"/>
      <c r="BP723" s="6"/>
      <c r="BQ723" s="6"/>
    </row>
    <row r="724" spans="64:69" ht="20.100000000000001" customHeight="1">
      <c r="BL724" s="12"/>
      <c r="BM724" s="12"/>
      <c r="BN724" s="12"/>
      <c r="BO724" s="12"/>
      <c r="BP724" s="6"/>
      <c r="BQ724" s="6"/>
    </row>
    <row r="725" spans="64:69" ht="20.100000000000001" customHeight="1">
      <c r="BL725" s="12"/>
      <c r="BM725" s="12"/>
      <c r="BN725" s="12"/>
      <c r="BO725" s="12"/>
      <c r="BP725" s="6"/>
      <c r="BQ725" s="6"/>
    </row>
    <row r="726" spans="64:69" ht="20.100000000000001" customHeight="1">
      <c r="BL726" s="12"/>
      <c r="BM726" s="12"/>
      <c r="BN726" s="12"/>
      <c r="BO726" s="12"/>
      <c r="BP726" s="6"/>
      <c r="BQ726" s="6"/>
    </row>
    <row r="727" spans="64:69" ht="20.100000000000001" customHeight="1">
      <c r="BL727" s="12"/>
      <c r="BM727" s="12"/>
      <c r="BN727" s="12"/>
      <c r="BO727" s="12"/>
      <c r="BP727" s="6"/>
      <c r="BQ727" s="6"/>
    </row>
    <row r="728" spans="64:69" ht="20.100000000000001" customHeight="1">
      <c r="BL728" s="12"/>
      <c r="BM728" s="12"/>
      <c r="BN728" s="12"/>
      <c r="BO728" s="12"/>
      <c r="BP728" s="6"/>
      <c r="BQ728" s="6"/>
    </row>
    <row r="729" spans="64:69" ht="20.100000000000001" customHeight="1">
      <c r="BL729" s="12"/>
      <c r="BM729" s="12"/>
      <c r="BN729" s="12"/>
      <c r="BO729" s="12"/>
      <c r="BP729" s="6"/>
      <c r="BQ729" s="6"/>
    </row>
    <row r="730" spans="64:69" ht="20.100000000000001" customHeight="1">
      <c r="BL730" s="12"/>
      <c r="BM730" s="12"/>
      <c r="BN730" s="12"/>
      <c r="BO730" s="12"/>
      <c r="BP730" s="6"/>
    </row>
    <row r="731" spans="64:69" ht="20.100000000000001" customHeight="1">
      <c r="BL731" s="12"/>
      <c r="BM731" s="12"/>
      <c r="BN731" s="12"/>
      <c r="BO731" s="12"/>
      <c r="BP731" s="6"/>
    </row>
    <row r="732" spans="64:69" ht="20.100000000000001" customHeight="1">
      <c r="BL732" s="12"/>
      <c r="BM732" s="12"/>
      <c r="BN732" s="12"/>
      <c r="BO732" s="12"/>
      <c r="BP732" s="6"/>
    </row>
    <row r="733" spans="64:69" ht="20.100000000000001" customHeight="1">
      <c r="BL733" s="12"/>
      <c r="BM733" s="12"/>
      <c r="BN733" s="12"/>
      <c r="BO733" s="12"/>
      <c r="BP733" s="6"/>
    </row>
    <row r="734" spans="64:69" ht="20.100000000000001" customHeight="1">
      <c r="BL734" s="12"/>
      <c r="BM734" s="12"/>
      <c r="BN734" s="12"/>
      <c r="BO734" s="12"/>
      <c r="BP734" s="6"/>
    </row>
    <row r="735" spans="64:69" ht="20.100000000000001" customHeight="1">
      <c r="BL735" s="12"/>
      <c r="BM735" s="12"/>
      <c r="BN735" s="12"/>
      <c r="BO735" s="12"/>
      <c r="BP735" s="6"/>
    </row>
    <row r="736" spans="64:69" ht="20.100000000000001" customHeight="1">
      <c r="BL736" s="12"/>
      <c r="BM736" s="12"/>
      <c r="BN736" s="12"/>
      <c r="BO736" s="12"/>
      <c r="BP736" s="6"/>
    </row>
    <row r="737" spans="64:68" ht="20.100000000000001" customHeight="1">
      <c r="BL737" s="12"/>
      <c r="BM737" s="12"/>
      <c r="BN737" s="12"/>
      <c r="BO737" s="12"/>
      <c r="BP737" s="6"/>
    </row>
    <row r="738" spans="64:68" ht="20.100000000000001" customHeight="1">
      <c r="BL738" s="12"/>
      <c r="BM738" s="12"/>
      <c r="BN738" s="12"/>
      <c r="BO738" s="12"/>
      <c r="BP738" s="6"/>
    </row>
    <row r="739" spans="64:68" ht="20.100000000000001" customHeight="1">
      <c r="BL739" s="12"/>
      <c r="BM739" s="12"/>
      <c r="BN739" s="12"/>
      <c r="BO739" s="12"/>
      <c r="BP739" s="6"/>
    </row>
    <row r="740" spans="64:68" ht="20.100000000000001" customHeight="1">
      <c r="BL740" s="12"/>
      <c r="BM740" s="12"/>
      <c r="BN740" s="12"/>
      <c r="BO740" s="12"/>
      <c r="BP740" s="6"/>
    </row>
    <row r="741" spans="64:68" ht="20.100000000000001" customHeight="1">
      <c r="BL741" s="12"/>
      <c r="BM741" s="12"/>
      <c r="BN741" s="12"/>
      <c r="BO741" s="12"/>
      <c r="BP741" s="6"/>
    </row>
    <row r="742" spans="64:68" ht="20.100000000000001" customHeight="1">
      <c r="BL742" s="12"/>
      <c r="BM742" s="12"/>
      <c r="BN742" s="12"/>
      <c r="BO742" s="12"/>
      <c r="BP742" s="6"/>
    </row>
    <row r="743" spans="64:68" ht="20.100000000000001" customHeight="1">
      <c r="BL743" s="12"/>
      <c r="BM743" s="12"/>
      <c r="BN743" s="12"/>
      <c r="BO743" s="12"/>
      <c r="BP743" s="6"/>
    </row>
    <row r="744" spans="64:68" ht="20.100000000000001" customHeight="1">
      <c r="BL744" s="12"/>
      <c r="BM744" s="12"/>
      <c r="BN744" s="12"/>
      <c r="BO744" s="12"/>
      <c r="BP744" s="6"/>
    </row>
    <row r="745" spans="64:68" ht="20.100000000000001" customHeight="1">
      <c r="BL745" s="12"/>
      <c r="BM745" s="12"/>
      <c r="BN745" s="12"/>
      <c r="BO745" s="12"/>
      <c r="BP745" s="6"/>
    </row>
    <row r="746" spans="64:68" ht="20.100000000000001" customHeight="1">
      <c r="BL746" s="12"/>
      <c r="BM746" s="12"/>
      <c r="BN746" s="12"/>
      <c r="BO746" s="12"/>
      <c r="BP746" s="6"/>
    </row>
    <row r="747" spans="64:68" ht="20.100000000000001" customHeight="1">
      <c r="BL747" s="12"/>
      <c r="BM747" s="12"/>
      <c r="BN747" s="12"/>
      <c r="BO747" s="12"/>
      <c r="BP747" s="6"/>
    </row>
    <row r="748" spans="64:68" ht="20.100000000000001" customHeight="1">
      <c r="BL748" s="12"/>
      <c r="BM748" s="12"/>
      <c r="BN748" s="12"/>
      <c r="BO748" s="12"/>
      <c r="BP748" s="6"/>
    </row>
    <row r="749" spans="64:68" ht="20.100000000000001" customHeight="1">
      <c r="BL749" s="12"/>
      <c r="BM749" s="12"/>
      <c r="BN749" s="12"/>
      <c r="BO749" s="12"/>
      <c r="BP749" s="6"/>
    </row>
    <row r="750" spans="64:68" ht="20.100000000000001" customHeight="1">
      <c r="BL750" s="12"/>
      <c r="BM750" s="12"/>
      <c r="BN750" s="12"/>
      <c r="BO750" s="12"/>
      <c r="BP750" s="6"/>
    </row>
    <row r="751" spans="64:68" ht="20.100000000000001" customHeight="1">
      <c r="BL751" s="12"/>
      <c r="BM751" s="12"/>
      <c r="BN751" s="12"/>
      <c r="BO751" s="12"/>
      <c r="BP751" s="6"/>
    </row>
    <row r="752" spans="64:68" ht="20.100000000000001" customHeight="1">
      <c r="BL752" s="12"/>
      <c r="BM752" s="12"/>
      <c r="BN752" s="12"/>
      <c r="BO752" s="12"/>
      <c r="BP752" s="6"/>
    </row>
    <row r="753" spans="64:68" ht="20.100000000000001" customHeight="1">
      <c r="BL753" s="12"/>
      <c r="BM753" s="12"/>
      <c r="BN753" s="12"/>
      <c r="BO753" s="12"/>
      <c r="BP753" s="6"/>
    </row>
    <row r="754" spans="64:68" ht="20.100000000000001" customHeight="1">
      <c r="BL754" s="12"/>
      <c r="BM754" s="12"/>
      <c r="BN754" s="12"/>
      <c r="BO754" s="12"/>
      <c r="BP754" s="6"/>
    </row>
    <row r="755" spans="64:68" ht="20.100000000000001" customHeight="1">
      <c r="BL755" s="12"/>
      <c r="BM755" s="12"/>
      <c r="BN755" s="12"/>
      <c r="BO755" s="12"/>
      <c r="BP755" s="6"/>
    </row>
    <row r="756" spans="64:68" ht="20.100000000000001" customHeight="1">
      <c r="BL756" s="12"/>
      <c r="BM756" s="12"/>
      <c r="BN756" s="12"/>
      <c r="BO756" s="12"/>
      <c r="BP756" s="6"/>
    </row>
    <row r="757" spans="64:68" ht="20.100000000000001" customHeight="1">
      <c r="BL757" s="12"/>
      <c r="BM757" s="12"/>
      <c r="BN757" s="12"/>
      <c r="BO757" s="12"/>
      <c r="BP757" s="6"/>
    </row>
    <row r="758" spans="64:68" ht="20.100000000000001" customHeight="1">
      <c r="BL758" s="12"/>
      <c r="BM758" s="12"/>
      <c r="BN758" s="12"/>
      <c r="BO758" s="12"/>
      <c r="BP758" s="6"/>
    </row>
    <row r="759" spans="64:68" ht="20.100000000000001" customHeight="1">
      <c r="BL759" s="12"/>
      <c r="BM759" s="12"/>
      <c r="BN759" s="12"/>
      <c r="BO759" s="12"/>
      <c r="BP759" s="6"/>
    </row>
    <row r="760" spans="64:68" ht="20.100000000000001" customHeight="1">
      <c r="BL760" s="12"/>
      <c r="BM760" s="12"/>
      <c r="BN760" s="12"/>
      <c r="BO760" s="12"/>
      <c r="BP760" s="6"/>
    </row>
    <row r="761" spans="64:68" ht="20.100000000000001" customHeight="1">
      <c r="BL761" s="12"/>
      <c r="BM761" s="12"/>
      <c r="BN761" s="12"/>
      <c r="BO761" s="12"/>
      <c r="BP761" s="6"/>
    </row>
    <row r="762" spans="64:68" ht="20.100000000000001" customHeight="1">
      <c r="BL762" s="12"/>
      <c r="BM762" s="12"/>
      <c r="BN762" s="12"/>
      <c r="BO762" s="12"/>
      <c r="BP762" s="6"/>
    </row>
    <row r="763" spans="64:68" ht="20.100000000000001" customHeight="1">
      <c r="BL763" s="12"/>
      <c r="BM763" s="12"/>
      <c r="BN763" s="12"/>
      <c r="BO763" s="12"/>
      <c r="BP763" s="6"/>
    </row>
    <row r="764" spans="64:68" ht="20.100000000000001" customHeight="1">
      <c r="BL764" s="12"/>
      <c r="BM764" s="12"/>
      <c r="BN764" s="12"/>
      <c r="BO764" s="12"/>
      <c r="BP764" s="6"/>
    </row>
    <row r="765" spans="64:68" ht="20.100000000000001" customHeight="1">
      <c r="BL765" s="12"/>
      <c r="BM765" s="12"/>
      <c r="BN765" s="12"/>
      <c r="BO765" s="12"/>
      <c r="BP765" s="6"/>
    </row>
    <row r="766" spans="64:68" ht="20.100000000000001" customHeight="1">
      <c r="BL766" s="12"/>
      <c r="BM766" s="12"/>
      <c r="BN766" s="12"/>
      <c r="BO766" s="12"/>
      <c r="BP766" s="6"/>
    </row>
    <row r="767" spans="64:68" ht="20.100000000000001" customHeight="1">
      <c r="BL767" s="12"/>
      <c r="BM767" s="12"/>
      <c r="BN767" s="12"/>
      <c r="BO767" s="12"/>
      <c r="BP767" s="6"/>
    </row>
    <row r="768" spans="64:68" ht="20.100000000000001" customHeight="1">
      <c r="BL768" s="12"/>
      <c r="BM768" s="12"/>
      <c r="BN768" s="12"/>
      <c r="BO768" s="12"/>
      <c r="BP768" s="6"/>
    </row>
    <row r="769" spans="64:68" ht="20.100000000000001" customHeight="1">
      <c r="BL769" s="12"/>
      <c r="BM769" s="12"/>
      <c r="BN769" s="12"/>
      <c r="BO769" s="12"/>
      <c r="BP769" s="6"/>
    </row>
    <row r="770" spans="64:68" ht="20.100000000000001" customHeight="1">
      <c r="BL770" s="12"/>
      <c r="BM770" s="12"/>
      <c r="BN770" s="12"/>
      <c r="BO770" s="12"/>
      <c r="BP770" s="6"/>
    </row>
    <row r="771" spans="64:68" ht="20.100000000000001" customHeight="1">
      <c r="BL771" s="12"/>
      <c r="BM771" s="12"/>
      <c r="BN771" s="12"/>
      <c r="BO771" s="12"/>
      <c r="BP771" s="6"/>
    </row>
    <row r="772" spans="64:68" ht="20.100000000000001" customHeight="1">
      <c r="BL772" s="12"/>
      <c r="BM772" s="12"/>
      <c r="BN772" s="12"/>
      <c r="BO772" s="12"/>
      <c r="BP772" s="6"/>
    </row>
    <row r="773" spans="64:68" ht="20.100000000000001" customHeight="1">
      <c r="BL773" s="12"/>
      <c r="BM773" s="12"/>
      <c r="BN773" s="12"/>
      <c r="BO773" s="12"/>
      <c r="BP773" s="6"/>
    </row>
    <row r="774" spans="64:68" ht="20.100000000000001" customHeight="1">
      <c r="BL774" s="12"/>
      <c r="BM774" s="12"/>
      <c r="BN774" s="12"/>
      <c r="BO774" s="12"/>
      <c r="BP774" s="6"/>
    </row>
    <row r="775" spans="64:68" ht="20.100000000000001" customHeight="1">
      <c r="BL775" s="12"/>
      <c r="BM775" s="12"/>
      <c r="BN775" s="12"/>
      <c r="BO775" s="12"/>
      <c r="BP775" s="6"/>
    </row>
    <row r="776" spans="64:68" ht="20.100000000000001" customHeight="1">
      <c r="BL776" s="12"/>
      <c r="BM776" s="12"/>
      <c r="BN776" s="12"/>
      <c r="BO776" s="12"/>
      <c r="BP776" s="6"/>
    </row>
    <row r="777" spans="64:68" ht="20.100000000000001" customHeight="1">
      <c r="BL777" s="12"/>
      <c r="BM777" s="12"/>
      <c r="BN777" s="12"/>
      <c r="BO777" s="12"/>
      <c r="BP777" s="6"/>
    </row>
    <row r="778" spans="64:68" ht="20.100000000000001" customHeight="1">
      <c r="BL778" s="12"/>
      <c r="BM778" s="12"/>
      <c r="BN778" s="12"/>
      <c r="BO778" s="12"/>
      <c r="BP778" s="6"/>
    </row>
    <row r="779" spans="64:68" ht="20.100000000000001" customHeight="1">
      <c r="BL779" s="12"/>
      <c r="BM779" s="12"/>
      <c r="BN779" s="12"/>
      <c r="BO779" s="12"/>
      <c r="BP779" s="6"/>
    </row>
    <row r="780" spans="64:68" ht="20.100000000000001" customHeight="1">
      <c r="BL780" s="12"/>
      <c r="BM780" s="12"/>
      <c r="BN780" s="12"/>
      <c r="BO780" s="12"/>
      <c r="BP780" s="6"/>
    </row>
    <row r="781" spans="64:68" ht="20.100000000000001" customHeight="1">
      <c r="BL781" s="12"/>
      <c r="BM781" s="12"/>
      <c r="BN781" s="12"/>
      <c r="BO781" s="12"/>
      <c r="BP781" s="6"/>
    </row>
    <row r="782" spans="64:68" ht="20.100000000000001" customHeight="1">
      <c r="BL782" s="12"/>
      <c r="BM782" s="12"/>
      <c r="BN782" s="12"/>
      <c r="BO782" s="12"/>
      <c r="BP782" s="6"/>
    </row>
    <row r="783" spans="64:68" ht="20.100000000000001" customHeight="1">
      <c r="BL783" s="12"/>
      <c r="BM783" s="12"/>
      <c r="BN783" s="12"/>
      <c r="BO783" s="12"/>
      <c r="BP783" s="6"/>
    </row>
    <row r="784" spans="64:68" ht="20.100000000000001" customHeight="1">
      <c r="BL784" s="12"/>
      <c r="BM784" s="12"/>
      <c r="BN784" s="12"/>
      <c r="BO784" s="12"/>
      <c r="BP784" s="6"/>
    </row>
    <row r="785" spans="64:68" ht="20.100000000000001" customHeight="1">
      <c r="BL785" s="12"/>
      <c r="BM785" s="12"/>
      <c r="BN785" s="12"/>
      <c r="BO785" s="12"/>
      <c r="BP785" s="6"/>
    </row>
    <row r="786" spans="64:68" ht="20.100000000000001" customHeight="1">
      <c r="BL786" s="12"/>
      <c r="BM786" s="12"/>
      <c r="BN786" s="12"/>
      <c r="BO786" s="12"/>
      <c r="BP786" s="6"/>
    </row>
    <row r="787" spans="64:68" ht="20.100000000000001" customHeight="1">
      <c r="BL787" s="12"/>
      <c r="BM787" s="12"/>
      <c r="BN787" s="12"/>
      <c r="BO787" s="12"/>
      <c r="BP787" s="6"/>
    </row>
    <row r="788" spans="64:68" ht="20.100000000000001" customHeight="1">
      <c r="BL788" s="12"/>
      <c r="BM788" s="12"/>
      <c r="BN788" s="12"/>
      <c r="BO788" s="12"/>
      <c r="BP788" s="6"/>
    </row>
    <row r="789" spans="64:68" ht="20.100000000000001" customHeight="1">
      <c r="BL789" s="12"/>
      <c r="BM789" s="12"/>
      <c r="BN789" s="12"/>
      <c r="BO789" s="12"/>
      <c r="BP789" s="6"/>
    </row>
    <row r="790" spans="64:68" ht="20.100000000000001" customHeight="1">
      <c r="BL790" s="12"/>
      <c r="BM790" s="12"/>
      <c r="BN790" s="12"/>
      <c r="BO790" s="12"/>
      <c r="BP790" s="6"/>
    </row>
    <row r="791" spans="64:68" ht="20.100000000000001" customHeight="1">
      <c r="BL791" s="12"/>
      <c r="BM791" s="12"/>
      <c r="BN791" s="12"/>
      <c r="BO791" s="12"/>
      <c r="BP791" s="6"/>
    </row>
    <row r="792" spans="64:68" ht="20.100000000000001" customHeight="1">
      <c r="BL792" s="12"/>
      <c r="BM792" s="12"/>
      <c r="BN792" s="12"/>
      <c r="BO792" s="12"/>
      <c r="BP792" s="6"/>
    </row>
    <row r="793" spans="64:68" ht="20.100000000000001" customHeight="1">
      <c r="BL793" s="12"/>
      <c r="BM793" s="12"/>
      <c r="BN793" s="12"/>
      <c r="BO793" s="12"/>
      <c r="BP793" s="6"/>
    </row>
    <row r="794" spans="64:68" ht="20.100000000000001" customHeight="1">
      <c r="BL794" s="12"/>
      <c r="BM794" s="12"/>
      <c r="BN794" s="12"/>
      <c r="BO794" s="12"/>
      <c r="BP794" s="6"/>
    </row>
    <row r="795" spans="64:68" ht="20.100000000000001" customHeight="1">
      <c r="BL795" s="12"/>
      <c r="BM795" s="12"/>
      <c r="BN795" s="12"/>
      <c r="BO795" s="12"/>
      <c r="BP795" s="6"/>
    </row>
    <row r="796" spans="64:68" ht="20.100000000000001" customHeight="1">
      <c r="BL796" s="12"/>
      <c r="BM796" s="12"/>
      <c r="BN796" s="12"/>
      <c r="BO796" s="12"/>
      <c r="BP796" s="6"/>
    </row>
    <row r="797" spans="64:68" ht="20.100000000000001" customHeight="1">
      <c r="BL797" s="12"/>
      <c r="BM797" s="12"/>
      <c r="BN797" s="12"/>
      <c r="BO797" s="12"/>
      <c r="BP797" s="6"/>
    </row>
    <row r="798" spans="64:68" ht="20.100000000000001" customHeight="1">
      <c r="BL798" s="12"/>
      <c r="BM798" s="12"/>
      <c r="BN798" s="12"/>
      <c r="BO798" s="12"/>
      <c r="BP798" s="6"/>
    </row>
    <row r="799" spans="64:68" ht="20.100000000000001" customHeight="1">
      <c r="BL799" s="12"/>
      <c r="BM799" s="12"/>
      <c r="BN799" s="12"/>
      <c r="BO799" s="12"/>
      <c r="BP799" s="6"/>
    </row>
    <row r="800" spans="64:68" ht="20.100000000000001" customHeight="1">
      <c r="BL800" s="12"/>
      <c r="BM800" s="12"/>
      <c r="BN800" s="12"/>
      <c r="BO800" s="12"/>
      <c r="BP800" s="6"/>
    </row>
    <row r="801" spans="64:68" ht="20.100000000000001" customHeight="1">
      <c r="BL801" s="12"/>
      <c r="BM801" s="12"/>
      <c r="BN801" s="12"/>
      <c r="BO801" s="12"/>
      <c r="BP801" s="6"/>
    </row>
    <row r="802" spans="64:68" ht="20.100000000000001" customHeight="1">
      <c r="BL802" s="12"/>
      <c r="BM802" s="12"/>
      <c r="BN802" s="12"/>
      <c r="BO802" s="12"/>
      <c r="BP802" s="6"/>
    </row>
    <row r="803" spans="64:68" ht="20.100000000000001" customHeight="1">
      <c r="BL803" s="12"/>
      <c r="BM803" s="12"/>
      <c r="BN803" s="12"/>
      <c r="BO803" s="12"/>
      <c r="BP803" s="6"/>
    </row>
    <row r="804" spans="64:68" ht="20.100000000000001" customHeight="1">
      <c r="BL804" s="12"/>
      <c r="BM804" s="12"/>
      <c r="BN804" s="12"/>
      <c r="BO804" s="12"/>
      <c r="BP804" s="6"/>
    </row>
    <row r="805" spans="64:68" ht="20.100000000000001" customHeight="1">
      <c r="BL805" s="12"/>
      <c r="BM805" s="12"/>
      <c r="BN805" s="12"/>
      <c r="BO805" s="12"/>
      <c r="BP805" s="6"/>
    </row>
    <row r="806" spans="64:68" ht="20.100000000000001" customHeight="1">
      <c r="BL806" s="12"/>
      <c r="BM806" s="12"/>
      <c r="BN806" s="12"/>
      <c r="BO806" s="12"/>
      <c r="BP806" s="6"/>
    </row>
    <row r="807" spans="64:68" ht="20.100000000000001" customHeight="1">
      <c r="BL807" s="12"/>
      <c r="BM807" s="12"/>
      <c r="BN807" s="12"/>
      <c r="BO807" s="12"/>
      <c r="BP807" s="6"/>
    </row>
    <row r="808" spans="64:68" ht="20.100000000000001" customHeight="1">
      <c r="BL808" s="12"/>
      <c r="BM808" s="12"/>
      <c r="BN808" s="12"/>
      <c r="BO808" s="12"/>
      <c r="BP808" s="6"/>
    </row>
    <row r="809" spans="64:68" ht="20.100000000000001" customHeight="1">
      <c r="BL809" s="12"/>
      <c r="BM809" s="12"/>
      <c r="BN809" s="12"/>
      <c r="BO809" s="12"/>
      <c r="BP809" s="6"/>
    </row>
    <row r="810" spans="64:68" ht="20.100000000000001" customHeight="1">
      <c r="BL810" s="12"/>
      <c r="BM810" s="12"/>
      <c r="BN810" s="12"/>
      <c r="BO810" s="12"/>
      <c r="BP810" s="6"/>
    </row>
    <row r="811" spans="64:68" ht="20.100000000000001" customHeight="1">
      <c r="BL811" s="12"/>
      <c r="BM811" s="12"/>
      <c r="BN811" s="12"/>
      <c r="BO811" s="12"/>
      <c r="BP811" s="6"/>
    </row>
    <row r="812" spans="64:68" ht="20.100000000000001" customHeight="1">
      <c r="BL812" s="12"/>
      <c r="BM812" s="12"/>
      <c r="BN812" s="12"/>
      <c r="BO812" s="12"/>
      <c r="BP812" s="6"/>
    </row>
    <row r="813" spans="64:68" ht="20.100000000000001" customHeight="1">
      <c r="BL813" s="12"/>
      <c r="BM813" s="12"/>
      <c r="BN813" s="12"/>
      <c r="BO813" s="12"/>
      <c r="BP813" s="6"/>
    </row>
    <row r="814" spans="64:68" ht="20.100000000000001" customHeight="1">
      <c r="BL814" s="12"/>
      <c r="BM814" s="12"/>
      <c r="BN814" s="12"/>
      <c r="BO814" s="12"/>
      <c r="BP814" s="6"/>
    </row>
    <row r="815" spans="64:68" ht="20.100000000000001" customHeight="1">
      <c r="BL815" s="12"/>
      <c r="BM815" s="12"/>
      <c r="BN815" s="12"/>
      <c r="BO815" s="12"/>
      <c r="BP815" s="6"/>
    </row>
    <row r="816" spans="64:68" ht="20.100000000000001" customHeight="1">
      <c r="BL816" s="12"/>
      <c r="BM816" s="12"/>
      <c r="BN816" s="12"/>
      <c r="BO816" s="12"/>
      <c r="BP816" s="6"/>
    </row>
    <row r="817" spans="64:68" ht="20.100000000000001" customHeight="1">
      <c r="BL817" s="12"/>
      <c r="BM817" s="12"/>
      <c r="BN817" s="12"/>
      <c r="BO817" s="12"/>
      <c r="BP817" s="6"/>
    </row>
    <row r="818" spans="64:68" ht="20.100000000000001" customHeight="1">
      <c r="BL818" s="12"/>
      <c r="BM818" s="12"/>
      <c r="BN818" s="12"/>
      <c r="BO818" s="12"/>
      <c r="BP818" s="6"/>
    </row>
    <row r="819" spans="64:68" ht="20.100000000000001" customHeight="1">
      <c r="BL819" s="12"/>
      <c r="BM819" s="12"/>
      <c r="BN819" s="12"/>
      <c r="BO819" s="12"/>
      <c r="BP819" s="6"/>
    </row>
    <row r="820" spans="64:68" ht="20.100000000000001" customHeight="1">
      <c r="BL820" s="12"/>
      <c r="BM820" s="12"/>
      <c r="BN820" s="12"/>
      <c r="BO820" s="12"/>
      <c r="BP820" s="6"/>
    </row>
    <row r="821" spans="64:68" ht="20.100000000000001" customHeight="1">
      <c r="BL821" s="12"/>
      <c r="BM821" s="12"/>
      <c r="BN821" s="12"/>
      <c r="BO821" s="12"/>
      <c r="BP821" s="6"/>
    </row>
    <row r="822" spans="64:68" ht="20.100000000000001" customHeight="1">
      <c r="BL822" s="12"/>
      <c r="BM822" s="12"/>
      <c r="BN822" s="12"/>
      <c r="BO822" s="12"/>
      <c r="BP822" s="6"/>
    </row>
    <row r="823" spans="64:68" ht="20.100000000000001" customHeight="1">
      <c r="BL823" s="12"/>
      <c r="BM823" s="12"/>
      <c r="BN823" s="12"/>
      <c r="BO823" s="12"/>
      <c r="BP823" s="6"/>
    </row>
    <row r="824" spans="64:68" ht="20.100000000000001" customHeight="1">
      <c r="BL824" s="12"/>
      <c r="BM824" s="12"/>
      <c r="BN824" s="12"/>
      <c r="BO824" s="12"/>
      <c r="BP824" s="6"/>
    </row>
    <row r="825" spans="64:68" ht="20.100000000000001" customHeight="1">
      <c r="BL825" s="12"/>
      <c r="BM825" s="12"/>
      <c r="BN825" s="12"/>
      <c r="BO825" s="12"/>
      <c r="BP825" s="6"/>
    </row>
    <row r="826" spans="64:68" ht="20.100000000000001" customHeight="1">
      <c r="BL826" s="12"/>
      <c r="BM826" s="12"/>
      <c r="BN826" s="12"/>
      <c r="BO826" s="12"/>
      <c r="BP826" s="6"/>
    </row>
    <row r="827" spans="64:68" ht="20.100000000000001" customHeight="1">
      <c r="BL827" s="12"/>
      <c r="BM827" s="12"/>
      <c r="BN827" s="12"/>
      <c r="BO827" s="12"/>
      <c r="BP827" s="6"/>
    </row>
    <row r="828" spans="64:68" ht="20.100000000000001" customHeight="1">
      <c r="BL828" s="12"/>
      <c r="BM828" s="12"/>
      <c r="BN828" s="12"/>
      <c r="BO828" s="12"/>
      <c r="BP828" s="6"/>
    </row>
    <row r="829" spans="64:68" ht="20.100000000000001" customHeight="1">
      <c r="BL829" s="12"/>
      <c r="BM829" s="12"/>
      <c r="BN829" s="12"/>
      <c r="BO829" s="12"/>
      <c r="BP829" s="6"/>
    </row>
    <row r="830" spans="64:68" ht="20.100000000000001" customHeight="1">
      <c r="BL830" s="12"/>
      <c r="BM830" s="12"/>
      <c r="BN830" s="12"/>
      <c r="BO830" s="12"/>
      <c r="BP830" s="6"/>
    </row>
    <row r="831" spans="64:68" ht="20.100000000000001" customHeight="1">
      <c r="BL831" s="12"/>
      <c r="BM831" s="12"/>
      <c r="BN831" s="12"/>
      <c r="BO831" s="12"/>
      <c r="BP831" s="6"/>
    </row>
    <row r="832" spans="64:68" ht="20.100000000000001" customHeight="1">
      <c r="BL832" s="12"/>
      <c r="BM832" s="12"/>
      <c r="BN832" s="12"/>
      <c r="BO832" s="12"/>
      <c r="BP832" s="6"/>
    </row>
    <row r="833" spans="64:68" ht="20.100000000000001" customHeight="1">
      <c r="BL833" s="12"/>
      <c r="BM833" s="12"/>
      <c r="BN833" s="12"/>
      <c r="BO833" s="12"/>
      <c r="BP833" s="6"/>
    </row>
    <row r="834" spans="64:68" ht="20.100000000000001" customHeight="1">
      <c r="BL834" s="12"/>
      <c r="BM834" s="12"/>
      <c r="BN834" s="12"/>
      <c r="BO834" s="12"/>
      <c r="BP834" s="6"/>
    </row>
    <row r="835" spans="64:68" ht="20.100000000000001" customHeight="1">
      <c r="BL835" s="12"/>
      <c r="BM835" s="12"/>
      <c r="BN835" s="12"/>
      <c r="BO835" s="12"/>
      <c r="BP835" s="6"/>
    </row>
    <row r="836" spans="64:68" ht="20.100000000000001" customHeight="1">
      <c r="BL836" s="12"/>
      <c r="BM836" s="12"/>
      <c r="BN836" s="12"/>
      <c r="BO836" s="12"/>
      <c r="BP836" s="6"/>
    </row>
    <row r="837" spans="64:68" ht="20.100000000000001" customHeight="1">
      <c r="BL837" s="12"/>
      <c r="BM837" s="12"/>
      <c r="BN837" s="12"/>
      <c r="BO837" s="12"/>
      <c r="BP837" s="6"/>
    </row>
    <row r="838" spans="64:68" ht="20.100000000000001" customHeight="1">
      <c r="BL838" s="12"/>
      <c r="BM838" s="12"/>
      <c r="BN838" s="12"/>
      <c r="BO838" s="12"/>
      <c r="BP838" s="6"/>
    </row>
    <row r="839" spans="64:68" ht="20.100000000000001" customHeight="1">
      <c r="BL839" s="12"/>
      <c r="BM839" s="12"/>
      <c r="BN839" s="12"/>
      <c r="BO839" s="12"/>
      <c r="BP839" s="6"/>
    </row>
    <row r="840" spans="64:68" ht="20.100000000000001" customHeight="1">
      <c r="BL840" s="12"/>
      <c r="BM840" s="12"/>
      <c r="BN840" s="12"/>
      <c r="BO840" s="12"/>
      <c r="BP840" s="6"/>
    </row>
    <row r="841" spans="64:68" ht="20.100000000000001" customHeight="1">
      <c r="BL841" s="12"/>
      <c r="BM841" s="12"/>
      <c r="BN841" s="12"/>
      <c r="BO841" s="12"/>
      <c r="BP841" s="6"/>
    </row>
    <row r="842" spans="64:68" ht="20.100000000000001" customHeight="1">
      <c r="BL842" s="12"/>
      <c r="BM842" s="12"/>
      <c r="BN842" s="12"/>
      <c r="BO842" s="12"/>
      <c r="BP842" s="6"/>
    </row>
    <row r="843" spans="64:68" ht="20.100000000000001" customHeight="1">
      <c r="BL843" s="12"/>
      <c r="BM843" s="12"/>
      <c r="BN843" s="12"/>
      <c r="BO843" s="12"/>
      <c r="BP843" s="6"/>
    </row>
    <row r="844" spans="64:68" ht="20.100000000000001" customHeight="1">
      <c r="BL844" s="12"/>
      <c r="BM844" s="12"/>
      <c r="BN844" s="12"/>
      <c r="BO844" s="12"/>
      <c r="BP844" s="6"/>
    </row>
    <row r="845" spans="64:68" ht="20.100000000000001" customHeight="1">
      <c r="BL845" s="12"/>
      <c r="BM845" s="12"/>
      <c r="BN845" s="12"/>
      <c r="BO845" s="12"/>
      <c r="BP845" s="6"/>
    </row>
    <row r="846" spans="64:68" ht="20.100000000000001" customHeight="1">
      <c r="BL846" s="12"/>
      <c r="BM846" s="12"/>
      <c r="BN846" s="12"/>
      <c r="BO846" s="12"/>
      <c r="BP846" s="6"/>
    </row>
    <row r="847" spans="64:68" ht="20.100000000000001" customHeight="1">
      <c r="BL847" s="12"/>
      <c r="BM847" s="12"/>
      <c r="BN847" s="12"/>
      <c r="BO847" s="12"/>
      <c r="BP847" s="6"/>
    </row>
    <row r="848" spans="64:68" ht="20.100000000000001" customHeight="1">
      <c r="BL848" s="12"/>
      <c r="BM848" s="12"/>
      <c r="BN848" s="12"/>
      <c r="BO848" s="12"/>
      <c r="BP848" s="6"/>
    </row>
    <row r="849" spans="64:68" ht="20.100000000000001" customHeight="1">
      <c r="BL849" s="12"/>
      <c r="BM849" s="12"/>
      <c r="BN849" s="12"/>
      <c r="BO849" s="12"/>
      <c r="BP849" s="6"/>
    </row>
    <row r="850" spans="64:68" ht="20.100000000000001" customHeight="1">
      <c r="BL850" s="12"/>
      <c r="BM850" s="12"/>
      <c r="BN850" s="12"/>
      <c r="BO850" s="12"/>
      <c r="BP850" s="6"/>
    </row>
    <row r="851" spans="64:68" ht="20.100000000000001" customHeight="1">
      <c r="BL851" s="12"/>
      <c r="BM851" s="12"/>
      <c r="BN851" s="12"/>
      <c r="BO851" s="12"/>
      <c r="BP851" s="6"/>
    </row>
    <row r="852" spans="64:68" ht="20.100000000000001" customHeight="1">
      <c r="BL852" s="12"/>
      <c r="BM852" s="12"/>
      <c r="BN852" s="12"/>
      <c r="BO852" s="12"/>
      <c r="BP852" s="6"/>
    </row>
    <row r="853" spans="64:68" ht="20.100000000000001" customHeight="1">
      <c r="BL853" s="12"/>
      <c r="BM853" s="12"/>
      <c r="BN853" s="12"/>
      <c r="BO853" s="12"/>
      <c r="BP853" s="6"/>
    </row>
    <row r="854" spans="64:68" ht="20.100000000000001" customHeight="1">
      <c r="BL854" s="12"/>
      <c r="BM854" s="12"/>
      <c r="BN854" s="12"/>
      <c r="BO854" s="12"/>
      <c r="BP854" s="6"/>
    </row>
    <row r="855" spans="64:68" ht="20.100000000000001" customHeight="1">
      <c r="BL855" s="12"/>
      <c r="BM855" s="12"/>
      <c r="BN855" s="12"/>
      <c r="BO855" s="12"/>
      <c r="BP855" s="6"/>
    </row>
    <row r="856" spans="64:68" ht="20.100000000000001" customHeight="1">
      <c r="BL856" s="12"/>
      <c r="BM856" s="12"/>
      <c r="BN856" s="12"/>
      <c r="BO856" s="12"/>
      <c r="BP856" s="6"/>
    </row>
    <row r="857" spans="64:68" ht="20.100000000000001" customHeight="1">
      <c r="BL857" s="12"/>
      <c r="BM857" s="12"/>
      <c r="BN857" s="12"/>
      <c r="BO857" s="12"/>
      <c r="BP857" s="6"/>
    </row>
    <row r="858" spans="64:68" ht="20.100000000000001" customHeight="1">
      <c r="BL858" s="12"/>
      <c r="BM858" s="12"/>
      <c r="BN858" s="12"/>
      <c r="BO858" s="12"/>
      <c r="BP858" s="6"/>
    </row>
    <row r="859" spans="64:68" ht="20.100000000000001" customHeight="1">
      <c r="BL859" s="12"/>
      <c r="BM859" s="12"/>
      <c r="BN859" s="12"/>
      <c r="BO859" s="12"/>
      <c r="BP859" s="6"/>
    </row>
    <row r="860" spans="64:68" ht="20.100000000000001" customHeight="1">
      <c r="BL860" s="12"/>
      <c r="BM860" s="12"/>
      <c r="BN860" s="12"/>
      <c r="BO860" s="12"/>
      <c r="BP860" s="6"/>
    </row>
    <row r="861" spans="64:68" ht="20.100000000000001" customHeight="1">
      <c r="BL861" s="12"/>
      <c r="BM861" s="12"/>
      <c r="BN861" s="12"/>
      <c r="BO861" s="12"/>
      <c r="BP861" s="6"/>
    </row>
    <row r="862" spans="64:68" ht="20.100000000000001" customHeight="1">
      <c r="BL862" s="12"/>
      <c r="BM862" s="12"/>
      <c r="BN862" s="12"/>
      <c r="BO862" s="12"/>
      <c r="BP862" s="6"/>
    </row>
    <row r="863" spans="64:68" ht="20.100000000000001" customHeight="1">
      <c r="BL863" s="12"/>
      <c r="BM863" s="12"/>
      <c r="BN863" s="12"/>
      <c r="BO863" s="12"/>
      <c r="BP863" s="6"/>
    </row>
    <row r="864" spans="64:68" ht="20.100000000000001" customHeight="1">
      <c r="BL864" s="12"/>
      <c r="BM864" s="12"/>
      <c r="BN864" s="12"/>
      <c r="BO864" s="12"/>
      <c r="BP864" s="6"/>
    </row>
    <row r="865" spans="64:68" ht="20.100000000000001" customHeight="1">
      <c r="BL865" s="12"/>
      <c r="BM865" s="12"/>
      <c r="BN865" s="12"/>
      <c r="BO865" s="12"/>
      <c r="BP865" s="6"/>
    </row>
    <row r="866" spans="64:68" ht="20.100000000000001" customHeight="1">
      <c r="BL866" s="12"/>
      <c r="BM866" s="12"/>
      <c r="BN866" s="12"/>
      <c r="BO866" s="12"/>
      <c r="BP866" s="6"/>
    </row>
    <row r="867" spans="64:68" ht="20.100000000000001" customHeight="1">
      <c r="BL867" s="12"/>
      <c r="BM867" s="12"/>
      <c r="BN867" s="12"/>
      <c r="BO867" s="12"/>
      <c r="BP867" s="6"/>
    </row>
    <row r="868" spans="64:68" ht="20.100000000000001" customHeight="1">
      <c r="BL868" s="12"/>
      <c r="BM868" s="12"/>
      <c r="BN868" s="12"/>
      <c r="BO868" s="12"/>
      <c r="BP868" s="6"/>
    </row>
    <row r="869" spans="64:68" ht="20.100000000000001" customHeight="1">
      <c r="BL869" s="12"/>
      <c r="BM869" s="12"/>
      <c r="BN869" s="12"/>
      <c r="BO869" s="12"/>
      <c r="BP869" s="6"/>
    </row>
    <row r="870" spans="64:68" ht="20.100000000000001" customHeight="1">
      <c r="BL870" s="12"/>
      <c r="BM870" s="12"/>
      <c r="BN870" s="12"/>
      <c r="BO870" s="12"/>
      <c r="BP870" s="6"/>
    </row>
    <row r="871" spans="64:68" ht="20.100000000000001" customHeight="1">
      <c r="BL871" s="12"/>
      <c r="BM871" s="12"/>
      <c r="BN871" s="12"/>
      <c r="BO871" s="12"/>
      <c r="BP871" s="6"/>
    </row>
    <row r="872" spans="64:68" ht="20.100000000000001" customHeight="1">
      <c r="BL872" s="12"/>
      <c r="BM872" s="12"/>
      <c r="BN872" s="12"/>
      <c r="BO872" s="12"/>
      <c r="BP872" s="6"/>
    </row>
    <row r="873" spans="64:68" ht="20.100000000000001" customHeight="1">
      <c r="BL873" s="12"/>
      <c r="BM873" s="12"/>
      <c r="BN873" s="12"/>
      <c r="BO873" s="12"/>
      <c r="BP873" s="6"/>
    </row>
    <row r="874" spans="64:68" ht="20.100000000000001" customHeight="1">
      <c r="BL874" s="12"/>
      <c r="BM874" s="12"/>
      <c r="BN874" s="12"/>
      <c r="BO874" s="12"/>
      <c r="BP874" s="6"/>
    </row>
    <row r="875" spans="64:68" ht="20.100000000000001" customHeight="1">
      <c r="BL875" s="12"/>
      <c r="BM875" s="12"/>
      <c r="BN875" s="12"/>
      <c r="BO875" s="12"/>
      <c r="BP875" s="6"/>
    </row>
    <row r="876" spans="64:68" ht="20.100000000000001" customHeight="1">
      <c r="BL876" s="12"/>
      <c r="BM876" s="12"/>
      <c r="BN876" s="12"/>
      <c r="BO876" s="12"/>
      <c r="BP876" s="6"/>
    </row>
    <row r="877" spans="64:68" ht="20.100000000000001" customHeight="1">
      <c r="BL877" s="12"/>
      <c r="BM877" s="12"/>
      <c r="BN877" s="12"/>
      <c r="BO877" s="12"/>
      <c r="BP877" s="6"/>
    </row>
    <row r="878" spans="64:68" ht="20.100000000000001" customHeight="1">
      <c r="BL878" s="12"/>
      <c r="BM878" s="12"/>
      <c r="BN878" s="12"/>
      <c r="BO878" s="12"/>
      <c r="BP878" s="6"/>
    </row>
    <row r="879" spans="64:68" ht="20.100000000000001" customHeight="1">
      <c r="BL879" s="12"/>
      <c r="BM879" s="12"/>
      <c r="BN879" s="12"/>
      <c r="BO879" s="12"/>
      <c r="BP879" s="6"/>
    </row>
    <row r="880" spans="64:68" ht="20.100000000000001" customHeight="1">
      <c r="BL880" s="12"/>
      <c r="BM880" s="12"/>
      <c r="BN880" s="12"/>
      <c r="BO880" s="12"/>
      <c r="BP880" s="6"/>
    </row>
    <row r="881" spans="64:68" ht="20.100000000000001" customHeight="1">
      <c r="BL881" s="12"/>
      <c r="BM881" s="12"/>
      <c r="BN881" s="12"/>
      <c r="BO881" s="12"/>
      <c r="BP881" s="6"/>
    </row>
    <row r="882" spans="64:68" ht="20.100000000000001" customHeight="1">
      <c r="BL882" s="12"/>
      <c r="BM882" s="12"/>
      <c r="BN882" s="12"/>
      <c r="BO882" s="12"/>
      <c r="BP882" s="6"/>
    </row>
    <row r="883" spans="64:68" ht="20.100000000000001" customHeight="1">
      <c r="BL883" s="12"/>
      <c r="BM883" s="12"/>
      <c r="BN883" s="12"/>
      <c r="BO883" s="12"/>
      <c r="BP883" s="6"/>
    </row>
    <row r="884" spans="64:68" ht="20.100000000000001" customHeight="1">
      <c r="BL884" s="12"/>
      <c r="BM884" s="12"/>
      <c r="BN884" s="12"/>
      <c r="BO884" s="12"/>
      <c r="BP884" s="6"/>
    </row>
    <row r="885" spans="64:68" ht="20.100000000000001" customHeight="1">
      <c r="BL885" s="12"/>
      <c r="BM885" s="12"/>
      <c r="BN885" s="12"/>
      <c r="BO885" s="12"/>
      <c r="BP885" s="6"/>
    </row>
    <row r="886" spans="64:68" ht="20.100000000000001" customHeight="1">
      <c r="BL886" s="12"/>
      <c r="BM886" s="12"/>
      <c r="BN886" s="12"/>
      <c r="BO886" s="12"/>
      <c r="BP886" s="6"/>
    </row>
    <row r="887" spans="64:68" ht="20.100000000000001" customHeight="1">
      <c r="BL887" s="12"/>
      <c r="BM887" s="12"/>
      <c r="BN887" s="12"/>
      <c r="BO887" s="12"/>
      <c r="BP887" s="6"/>
    </row>
    <row r="888" spans="64:68" ht="20.100000000000001" customHeight="1">
      <c r="BL888" s="12"/>
      <c r="BM888" s="12"/>
      <c r="BN888" s="12"/>
      <c r="BO888" s="12"/>
      <c r="BP888" s="6"/>
    </row>
    <row r="889" spans="64:68" ht="20.100000000000001" customHeight="1">
      <c r="BL889" s="12"/>
      <c r="BM889" s="12"/>
      <c r="BN889" s="12"/>
      <c r="BO889" s="12"/>
      <c r="BP889" s="6"/>
    </row>
    <row r="890" spans="64:68" ht="20.100000000000001" customHeight="1">
      <c r="BL890" s="12"/>
      <c r="BM890" s="12"/>
      <c r="BN890" s="12"/>
      <c r="BO890" s="12"/>
      <c r="BP890" s="6"/>
    </row>
    <row r="891" spans="64:68" ht="20.100000000000001" customHeight="1">
      <c r="BL891" s="12"/>
      <c r="BM891" s="12"/>
      <c r="BN891" s="12"/>
      <c r="BO891" s="12"/>
      <c r="BP891" s="6"/>
    </row>
    <row r="892" spans="64:68" ht="20.100000000000001" customHeight="1">
      <c r="BL892" s="12"/>
      <c r="BM892" s="12"/>
      <c r="BN892" s="12"/>
      <c r="BO892" s="12"/>
      <c r="BP892" s="6"/>
    </row>
    <row r="893" spans="64:68" ht="20.100000000000001" customHeight="1">
      <c r="BL893" s="12"/>
      <c r="BM893" s="12"/>
      <c r="BN893" s="12"/>
      <c r="BO893" s="12"/>
      <c r="BP893" s="6"/>
    </row>
    <row r="894" spans="64:68" ht="20.100000000000001" customHeight="1">
      <c r="BL894" s="12"/>
      <c r="BM894" s="12"/>
      <c r="BN894" s="12"/>
      <c r="BO894" s="12"/>
      <c r="BP894" s="6"/>
    </row>
    <row r="895" spans="64:68" ht="20.100000000000001" customHeight="1">
      <c r="BL895" s="12"/>
      <c r="BM895" s="12"/>
      <c r="BN895" s="12"/>
      <c r="BO895" s="12"/>
      <c r="BP895" s="6"/>
    </row>
    <row r="896" spans="64:68" ht="20.100000000000001" customHeight="1">
      <c r="BL896" s="12"/>
      <c r="BM896" s="12"/>
      <c r="BN896" s="12"/>
      <c r="BO896" s="12"/>
      <c r="BP896" s="6"/>
    </row>
    <row r="897" spans="64:68" ht="20.100000000000001" customHeight="1">
      <c r="BL897" s="12"/>
      <c r="BM897" s="12"/>
      <c r="BN897" s="12"/>
      <c r="BO897" s="12"/>
      <c r="BP897" s="6"/>
    </row>
    <row r="898" spans="64:68" ht="20.100000000000001" customHeight="1">
      <c r="BL898" s="12"/>
      <c r="BM898" s="12"/>
      <c r="BN898" s="12"/>
      <c r="BO898" s="12"/>
      <c r="BP898" s="6"/>
    </row>
    <row r="899" spans="64:68" ht="20.100000000000001" customHeight="1">
      <c r="BL899" s="12"/>
      <c r="BM899" s="12"/>
      <c r="BN899" s="12"/>
      <c r="BO899" s="12"/>
      <c r="BP899" s="6"/>
    </row>
    <row r="900" spans="64:68" ht="20.100000000000001" customHeight="1">
      <c r="BL900" s="12"/>
      <c r="BM900" s="12"/>
      <c r="BN900" s="12"/>
      <c r="BO900" s="12"/>
      <c r="BP900" s="6"/>
    </row>
    <row r="901" spans="64:68" ht="20.100000000000001" customHeight="1">
      <c r="BL901" s="12"/>
      <c r="BM901" s="12"/>
      <c r="BN901" s="12"/>
      <c r="BO901" s="12"/>
      <c r="BP901" s="6"/>
    </row>
    <row r="902" spans="64:68" ht="20.100000000000001" customHeight="1">
      <c r="BL902" s="12"/>
      <c r="BM902" s="12"/>
      <c r="BN902" s="12"/>
      <c r="BO902" s="12"/>
      <c r="BP902" s="6"/>
    </row>
    <row r="903" spans="64:68" ht="20.100000000000001" customHeight="1">
      <c r="BL903" s="12"/>
      <c r="BM903" s="12"/>
      <c r="BN903" s="12"/>
      <c r="BO903" s="12"/>
      <c r="BP903" s="6"/>
    </row>
    <row r="904" spans="64:68" ht="20.100000000000001" customHeight="1">
      <c r="BL904" s="12"/>
      <c r="BM904" s="12"/>
      <c r="BN904" s="12"/>
      <c r="BO904" s="12"/>
      <c r="BP904" s="6"/>
    </row>
    <row r="905" spans="64:68" ht="20.100000000000001" customHeight="1">
      <c r="BL905" s="12"/>
      <c r="BM905" s="12"/>
      <c r="BN905" s="12"/>
      <c r="BO905" s="12"/>
      <c r="BP905" s="6"/>
    </row>
    <row r="906" spans="64:68" ht="20.100000000000001" customHeight="1">
      <c r="BL906" s="12"/>
      <c r="BM906" s="12"/>
      <c r="BN906" s="12"/>
      <c r="BO906" s="12"/>
      <c r="BP906" s="6"/>
    </row>
    <row r="907" spans="64:68" ht="20.100000000000001" customHeight="1">
      <c r="BL907" s="12"/>
      <c r="BM907" s="12"/>
      <c r="BN907" s="12"/>
      <c r="BO907" s="12"/>
      <c r="BP907" s="6"/>
    </row>
    <row r="908" spans="64:68" ht="20.100000000000001" customHeight="1">
      <c r="BL908" s="12"/>
      <c r="BM908" s="12"/>
      <c r="BN908" s="12"/>
      <c r="BO908" s="12"/>
      <c r="BP908" s="6"/>
    </row>
    <row r="909" spans="64:68" ht="20.100000000000001" customHeight="1">
      <c r="BL909" s="12"/>
      <c r="BM909" s="12"/>
      <c r="BN909" s="12"/>
      <c r="BO909" s="12"/>
      <c r="BP909" s="6"/>
    </row>
    <row r="910" spans="64:68" ht="20.100000000000001" customHeight="1">
      <c r="BL910" s="12"/>
      <c r="BM910" s="12"/>
      <c r="BN910" s="12"/>
      <c r="BO910" s="12"/>
      <c r="BP910" s="6"/>
    </row>
    <row r="911" spans="64:68" ht="20.100000000000001" customHeight="1">
      <c r="BL911" s="12"/>
      <c r="BM911" s="12"/>
      <c r="BN911" s="12"/>
      <c r="BO911" s="12"/>
      <c r="BP911" s="6"/>
    </row>
    <row r="912" spans="64:68" ht="20.100000000000001" customHeight="1">
      <c r="BL912" s="12"/>
      <c r="BM912" s="12"/>
      <c r="BN912" s="12"/>
      <c r="BO912" s="12"/>
      <c r="BP912" s="6"/>
    </row>
    <row r="913" spans="64:68" ht="20.100000000000001" customHeight="1">
      <c r="BL913" s="12"/>
      <c r="BM913" s="12"/>
      <c r="BN913" s="12"/>
      <c r="BO913" s="12"/>
      <c r="BP913" s="6"/>
    </row>
    <row r="914" spans="64:68" ht="20.100000000000001" customHeight="1">
      <c r="BL914" s="12"/>
      <c r="BM914" s="12"/>
      <c r="BN914" s="12"/>
      <c r="BO914" s="12"/>
      <c r="BP914" s="6"/>
    </row>
    <row r="915" spans="64:68" ht="20.100000000000001" customHeight="1">
      <c r="BL915" s="12"/>
      <c r="BM915" s="12"/>
      <c r="BN915" s="12"/>
      <c r="BO915" s="12"/>
      <c r="BP915" s="6"/>
    </row>
    <row r="916" spans="64:68" ht="20.100000000000001" customHeight="1">
      <c r="BL916" s="12"/>
      <c r="BM916" s="12"/>
      <c r="BN916" s="12"/>
      <c r="BO916" s="12"/>
      <c r="BP916" s="6"/>
    </row>
    <row r="917" spans="64:68" ht="20.100000000000001" customHeight="1">
      <c r="BL917" s="12"/>
      <c r="BM917" s="12"/>
      <c r="BN917" s="12"/>
      <c r="BO917" s="12"/>
      <c r="BP917" s="6"/>
    </row>
    <row r="918" spans="64:68" ht="20.100000000000001" customHeight="1">
      <c r="BL918" s="12"/>
      <c r="BM918" s="12"/>
      <c r="BN918" s="12"/>
      <c r="BO918" s="12"/>
      <c r="BP918" s="6"/>
    </row>
    <row r="919" spans="64:68" ht="20.100000000000001" customHeight="1">
      <c r="BL919" s="12"/>
      <c r="BM919" s="12"/>
      <c r="BN919" s="12"/>
      <c r="BO919" s="12"/>
      <c r="BP919" s="6"/>
    </row>
    <row r="920" spans="64:68" ht="20.100000000000001" customHeight="1">
      <c r="BL920" s="12"/>
      <c r="BM920" s="12"/>
      <c r="BN920" s="12"/>
      <c r="BO920" s="12"/>
      <c r="BP920" s="6"/>
    </row>
    <row r="921" spans="64:68" ht="20.100000000000001" customHeight="1">
      <c r="BL921" s="12"/>
      <c r="BM921" s="12"/>
      <c r="BN921" s="12"/>
      <c r="BO921" s="12"/>
      <c r="BP921" s="6"/>
    </row>
    <row r="922" spans="64:68" ht="20.100000000000001" customHeight="1">
      <c r="BL922" s="12"/>
      <c r="BM922" s="12"/>
      <c r="BN922" s="12"/>
      <c r="BO922" s="12"/>
      <c r="BP922" s="6"/>
    </row>
    <row r="923" spans="64:68" ht="20.100000000000001" customHeight="1">
      <c r="BL923" s="12"/>
      <c r="BM923" s="12"/>
      <c r="BN923" s="12"/>
      <c r="BO923" s="12"/>
      <c r="BP923" s="6"/>
    </row>
    <row r="924" spans="64:68" ht="20.100000000000001" customHeight="1">
      <c r="BL924" s="12"/>
      <c r="BM924" s="12"/>
      <c r="BN924" s="12"/>
      <c r="BO924" s="12"/>
      <c r="BP924" s="6"/>
    </row>
    <row r="925" spans="64:68" ht="20.100000000000001" customHeight="1">
      <c r="BL925" s="12"/>
      <c r="BM925" s="12"/>
      <c r="BN925" s="12"/>
      <c r="BO925" s="12"/>
      <c r="BP925" s="6"/>
    </row>
    <row r="926" spans="64:68" ht="20.100000000000001" customHeight="1">
      <c r="BL926" s="12"/>
      <c r="BM926" s="12"/>
      <c r="BN926" s="12"/>
      <c r="BO926" s="12"/>
      <c r="BP926" s="6"/>
    </row>
    <row r="927" spans="64:68" ht="20.100000000000001" customHeight="1">
      <c r="BL927" s="12"/>
      <c r="BM927" s="12"/>
      <c r="BN927" s="12"/>
      <c r="BO927" s="12"/>
      <c r="BP927" s="6"/>
    </row>
    <row r="928" spans="64:68" ht="20.100000000000001" customHeight="1">
      <c r="BL928" s="12"/>
      <c r="BM928" s="12"/>
      <c r="BN928" s="12"/>
      <c r="BO928" s="12"/>
      <c r="BP928" s="6"/>
    </row>
    <row r="929" spans="64:68" ht="20.100000000000001" customHeight="1">
      <c r="BL929" s="12"/>
      <c r="BM929" s="12"/>
      <c r="BN929" s="12"/>
      <c r="BO929" s="12"/>
      <c r="BP929" s="6"/>
    </row>
    <row r="930" spans="64:68" ht="20.100000000000001" customHeight="1">
      <c r="BL930" s="12"/>
      <c r="BM930" s="12"/>
      <c r="BN930" s="12"/>
      <c r="BO930" s="12"/>
      <c r="BP930" s="6"/>
    </row>
    <row r="931" spans="64:68" ht="20.100000000000001" customHeight="1">
      <c r="BL931" s="12"/>
      <c r="BM931" s="12"/>
      <c r="BN931" s="12"/>
      <c r="BO931" s="12"/>
      <c r="BP931" s="6"/>
    </row>
    <row r="932" spans="64:68" ht="20.100000000000001" customHeight="1">
      <c r="BL932" s="12"/>
      <c r="BM932" s="12"/>
      <c r="BN932" s="12"/>
      <c r="BO932" s="12"/>
      <c r="BP932" s="6"/>
    </row>
    <row r="933" spans="64:68" ht="20.100000000000001" customHeight="1">
      <c r="BL933" s="12"/>
      <c r="BM933" s="12"/>
      <c r="BN933" s="12"/>
      <c r="BO933" s="12"/>
      <c r="BP933" s="6"/>
    </row>
    <row r="934" spans="64:68" ht="20.100000000000001" customHeight="1">
      <c r="BL934" s="12"/>
      <c r="BM934" s="12"/>
      <c r="BN934" s="12"/>
      <c r="BO934" s="12"/>
      <c r="BP934" s="6"/>
    </row>
    <row r="935" spans="64:68" ht="20.100000000000001" customHeight="1">
      <c r="BL935" s="12"/>
      <c r="BM935" s="12"/>
      <c r="BN935" s="12"/>
      <c r="BO935" s="12"/>
      <c r="BP935" s="6"/>
    </row>
    <row r="936" spans="64:68" ht="20.100000000000001" customHeight="1">
      <c r="BL936" s="12"/>
      <c r="BM936" s="12"/>
      <c r="BN936" s="12"/>
      <c r="BO936" s="12"/>
      <c r="BP936" s="6"/>
    </row>
    <row r="937" spans="64:68" ht="20.100000000000001" customHeight="1">
      <c r="BL937" s="12"/>
      <c r="BM937" s="12"/>
      <c r="BN937" s="12"/>
      <c r="BO937" s="12"/>
      <c r="BP937" s="6"/>
    </row>
    <row r="938" spans="64:68" ht="20.100000000000001" customHeight="1">
      <c r="BL938" s="12"/>
      <c r="BM938" s="12"/>
      <c r="BN938" s="12"/>
      <c r="BO938" s="12"/>
      <c r="BP938" s="6"/>
    </row>
    <row r="939" spans="64:68" ht="20.100000000000001" customHeight="1">
      <c r="BL939" s="12"/>
      <c r="BM939" s="12"/>
      <c r="BN939" s="12"/>
      <c r="BO939" s="12"/>
      <c r="BP939" s="6"/>
    </row>
    <row r="940" spans="64:68" ht="20.100000000000001" customHeight="1">
      <c r="BL940" s="12"/>
      <c r="BM940" s="12"/>
      <c r="BN940" s="12"/>
      <c r="BO940" s="12"/>
      <c r="BP940" s="6"/>
    </row>
    <row r="941" spans="64:68" ht="20.100000000000001" customHeight="1">
      <c r="BL941" s="12"/>
      <c r="BM941" s="12"/>
      <c r="BN941" s="12"/>
      <c r="BO941" s="12"/>
      <c r="BP941" s="6"/>
    </row>
    <row r="942" spans="64:68" ht="20.100000000000001" customHeight="1">
      <c r="BL942" s="12"/>
      <c r="BM942" s="12"/>
      <c r="BN942" s="12"/>
      <c r="BO942" s="12"/>
      <c r="BP942" s="6"/>
    </row>
    <row r="943" spans="64:68" ht="20.100000000000001" customHeight="1">
      <c r="BL943" s="12"/>
      <c r="BM943" s="12"/>
      <c r="BN943" s="12"/>
      <c r="BO943" s="12"/>
      <c r="BP943" s="6"/>
    </row>
    <row r="944" spans="64:68" ht="20.100000000000001" customHeight="1">
      <c r="BL944" s="12"/>
      <c r="BM944" s="12"/>
      <c r="BN944" s="12"/>
      <c r="BO944" s="12"/>
      <c r="BP944" s="6"/>
    </row>
    <row r="945" spans="64:68" ht="20.100000000000001" customHeight="1">
      <c r="BL945" s="12"/>
      <c r="BM945" s="12"/>
      <c r="BN945" s="12"/>
      <c r="BO945" s="12"/>
      <c r="BP945" s="6"/>
    </row>
    <row r="946" spans="64:68" ht="20.100000000000001" customHeight="1">
      <c r="BL946" s="12"/>
      <c r="BM946" s="12"/>
      <c r="BN946" s="12"/>
      <c r="BO946" s="12"/>
      <c r="BP946" s="6"/>
    </row>
    <row r="947" spans="64:68" ht="20.100000000000001" customHeight="1">
      <c r="BL947" s="12"/>
      <c r="BM947" s="12"/>
      <c r="BN947" s="12"/>
      <c r="BO947" s="12"/>
      <c r="BP947" s="6"/>
    </row>
    <row r="948" spans="64:68" ht="20.100000000000001" customHeight="1">
      <c r="BL948" s="12"/>
      <c r="BM948" s="12"/>
      <c r="BN948" s="12"/>
      <c r="BO948" s="12"/>
      <c r="BP948" s="6"/>
    </row>
    <row r="949" spans="64:68" ht="20.100000000000001" customHeight="1">
      <c r="BL949" s="12"/>
      <c r="BM949" s="12"/>
      <c r="BN949" s="12"/>
      <c r="BO949" s="12"/>
      <c r="BP949" s="6"/>
    </row>
    <row r="950" spans="64:68" ht="20.100000000000001" customHeight="1">
      <c r="BL950" s="12"/>
      <c r="BM950" s="12"/>
      <c r="BN950" s="12"/>
      <c r="BO950" s="12"/>
      <c r="BP950" s="6"/>
    </row>
    <row r="951" spans="64:68" ht="20.100000000000001" customHeight="1">
      <c r="BL951" s="12"/>
      <c r="BM951" s="12"/>
      <c r="BN951" s="12"/>
      <c r="BO951" s="12"/>
      <c r="BP951" s="6"/>
    </row>
    <row r="952" spans="64:68" ht="20.100000000000001" customHeight="1">
      <c r="BL952" s="12"/>
      <c r="BM952" s="12"/>
      <c r="BN952" s="12"/>
      <c r="BO952" s="12"/>
      <c r="BP952" s="6"/>
    </row>
    <row r="953" spans="64:68" ht="20.100000000000001" customHeight="1">
      <c r="BL953" s="12"/>
      <c r="BM953" s="12"/>
      <c r="BN953" s="12"/>
      <c r="BO953" s="12"/>
      <c r="BP953" s="6"/>
    </row>
    <row r="954" spans="64:68" ht="20.100000000000001" customHeight="1">
      <c r="BL954" s="12"/>
      <c r="BM954" s="12"/>
      <c r="BN954" s="12"/>
      <c r="BO954" s="12"/>
      <c r="BP954" s="6"/>
    </row>
    <row r="955" spans="64:68" ht="20.100000000000001" customHeight="1">
      <c r="BL955" s="12"/>
      <c r="BM955" s="12"/>
      <c r="BN955" s="12"/>
      <c r="BO955" s="12"/>
      <c r="BP955" s="6"/>
    </row>
    <row r="956" spans="64:68" ht="20.100000000000001" customHeight="1">
      <c r="BL956" s="12"/>
      <c r="BM956" s="12"/>
      <c r="BN956" s="12"/>
      <c r="BO956" s="12"/>
      <c r="BP956" s="6"/>
    </row>
    <row r="957" spans="64:68" ht="20.100000000000001" customHeight="1">
      <c r="BL957" s="12"/>
      <c r="BM957" s="12"/>
      <c r="BN957" s="12"/>
      <c r="BO957" s="12"/>
      <c r="BP957" s="6"/>
    </row>
    <row r="958" spans="64:68" ht="20.100000000000001" customHeight="1">
      <c r="BL958" s="12"/>
      <c r="BM958" s="12"/>
      <c r="BN958" s="12"/>
      <c r="BO958" s="12"/>
      <c r="BP958" s="6"/>
    </row>
    <row r="959" spans="64:68" ht="20.100000000000001" customHeight="1">
      <c r="BL959" s="12"/>
      <c r="BM959" s="12"/>
      <c r="BN959" s="12"/>
      <c r="BO959" s="12"/>
      <c r="BP959" s="6"/>
    </row>
    <row r="960" spans="64:68" ht="20.100000000000001" customHeight="1">
      <c r="BL960" s="12"/>
      <c r="BM960" s="12"/>
      <c r="BN960" s="12"/>
      <c r="BO960" s="12"/>
      <c r="BP960" s="6"/>
    </row>
    <row r="961" spans="64:68" ht="20.100000000000001" customHeight="1">
      <c r="BL961" s="12"/>
      <c r="BM961" s="12"/>
      <c r="BN961" s="12"/>
      <c r="BO961" s="12"/>
      <c r="BP961" s="6"/>
    </row>
    <row r="962" spans="64:68" ht="20.100000000000001" customHeight="1">
      <c r="BL962" s="12"/>
      <c r="BM962" s="12"/>
      <c r="BN962" s="12"/>
      <c r="BO962" s="12"/>
      <c r="BP962" s="6"/>
    </row>
    <row r="963" spans="64:68" ht="20.100000000000001" customHeight="1">
      <c r="BL963" s="12"/>
      <c r="BM963" s="12"/>
      <c r="BN963" s="12"/>
      <c r="BO963" s="12"/>
      <c r="BP963" s="6"/>
    </row>
    <row r="964" spans="64:68" ht="20.100000000000001" customHeight="1">
      <c r="BL964" s="12"/>
      <c r="BM964" s="12"/>
      <c r="BN964" s="12"/>
      <c r="BO964" s="12"/>
      <c r="BP964" s="6"/>
    </row>
    <row r="965" spans="64:68" ht="20.100000000000001" customHeight="1">
      <c r="BL965" s="12"/>
      <c r="BM965" s="12"/>
      <c r="BN965" s="12"/>
      <c r="BO965" s="12"/>
      <c r="BP965" s="6"/>
    </row>
    <row r="966" spans="64:68" ht="20.100000000000001" customHeight="1">
      <c r="BL966" s="12"/>
      <c r="BM966" s="12"/>
      <c r="BN966" s="12"/>
      <c r="BO966" s="12"/>
      <c r="BP966" s="6"/>
    </row>
    <row r="967" spans="64:68" ht="20.100000000000001" customHeight="1">
      <c r="BL967" s="12"/>
      <c r="BM967" s="12"/>
      <c r="BN967" s="12"/>
      <c r="BO967" s="12"/>
      <c r="BP967" s="6"/>
    </row>
    <row r="968" spans="64:68" ht="20.100000000000001" customHeight="1">
      <c r="BL968" s="12"/>
      <c r="BM968" s="12"/>
      <c r="BN968" s="12"/>
      <c r="BO968" s="12"/>
      <c r="BP968" s="6"/>
    </row>
    <row r="969" spans="64:68" ht="20.100000000000001" customHeight="1">
      <c r="BL969" s="12"/>
      <c r="BM969" s="12"/>
      <c r="BN969" s="12"/>
      <c r="BO969" s="12"/>
      <c r="BP969" s="6"/>
    </row>
    <row r="970" spans="64:68" ht="20.100000000000001" customHeight="1">
      <c r="BL970" s="12"/>
      <c r="BM970" s="12"/>
      <c r="BN970" s="12"/>
      <c r="BO970" s="12"/>
      <c r="BP970" s="6"/>
    </row>
    <row r="971" spans="64:68" ht="20.100000000000001" customHeight="1">
      <c r="BL971" s="12"/>
      <c r="BM971" s="12"/>
      <c r="BN971" s="12"/>
      <c r="BO971" s="12"/>
      <c r="BP971" s="6"/>
    </row>
    <row r="972" spans="64:68" ht="20.100000000000001" customHeight="1">
      <c r="BL972" s="12"/>
      <c r="BM972" s="12"/>
      <c r="BN972" s="12"/>
      <c r="BO972" s="12"/>
      <c r="BP972" s="6"/>
    </row>
    <row r="973" spans="64:68" ht="20.100000000000001" customHeight="1">
      <c r="BL973" s="12"/>
      <c r="BM973" s="12"/>
      <c r="BN973" s="12"/>
      <c r="BO973" s="12"/>
      <c r="BP973" s="6"/>
    </row>
    <row r="974" spans="64:68" ht="20.100000000000001" customHeight="1">
      <c r="BL974" s="12"/>
      <c r="BM974" s="12"/>
      <c r="BN974" s="12"/>
      <c r="BO974" s="12"/>
      <c r="BP974" s="6"/>
    </row>
    <row r="975" spans="64:68" ht="20.100000000000001" customHeight="1">
      <c r="BL975" s="12"/>
      <c r="BM975" s="12"/>
      <c r="BN975" s="12"/>
      <c r="BO975" s="12"/>
      <c r="BP975" s="6"/>
    </row>
    <row r="976" spans="64:68" ht="20.100000000000001" customHeight="1">
      <c r="BL976" s="12"/>
      <c r="BM976" s="12"/>
      <c r="BN976" s="12"/>
      <c r="BO976" s="12"/>
      <c r="BP976" s="6"/>
    </row>
    <row r="977" spans="64:68" ht="20.100000000000001" customHeight="1">
      <c r="BL977" s="12"/>
      <c r="BM977" s="12"/>
      <c r="BN977" s="12"/>
      <c r="BO977" s="12"/>
      <c r="BP977" s="6"/>
    </row>
    <row r="978" spans="64:68" ht="20.100000000000001" customHeight="1">
      <c r="BL978" s="12"/>
      <c r="BM978" s="12"/>
      <c r="BN978" s="12"/>
      <c r="BO978" s="12"/>
      <c r="BP978" s="6"/>
    </row>
    <row r="979" spans="64:68" ht="20.100000000000001" customHeight="1">
      <c r="BL979" s="12"/>
      <c r="BM979" s="12"/>
      <c r="BN979" s="12"/>
      <c r="BO979" s="12"/>
      <c r="BP979" s="6"/>
    </row>
    <row r="980" spans="64:68" ht="20.100000000000001" customHeight="1">
      <c r="BL980" s="12"/>
      <c r="BM980" s="12"/>
      <c r="BN980" s="12"/>
      <c r="BO980" s="12"/>
      <c r="BP980" s="6"/>
    </row>
    <row r="981" spans="64:68" ht="20.100000000000001" customHeight="1">
      <c r="BL981" s="12"/>
      <c r="BM981" s="12"/>
      <c r="BN981" s="12"/>
      <c r="BO981" s="12"/>
      <c r="BP981" s="6"/>
    </row>
    <row r="982" spans="64:68" ht="20.100000000000001" customHeight="1">
      <c r="BL982" s="12"/>
      <c r="BM982" s="12"/>
      <c r="BN982" s="12"/>
      <c r="BO982" s="12"/>
      <c r="BP982" s="6"/>
    </row>
    <row r="983" spans="64:68" ht="20.100000000000001" customHeight="1">
      <c r="BL983" s="12"/>
      <c r="BM983" s="12"/>
      <c r="BN983" s="12"/>
      <c r="BO983" s="12"/>
      <c r="BP983" s="6"/>
    </row>
    <row r="984" spans="64:68" ht="20.100000000000001" customHeight="1">
      <c r="BL984" s="12"/>
      <c r="BM984" s="12"/>
      <c r="BN984" s="12"/>
      <c r="BO984" s="12"/>
      <c r="BP984" s="6"/>
    </row>
    <row r="985" spans="64:68" ht="20.100000000000001" customHeight="1">
      <c r="BL985" s="12"/>
      <c r="BM985" s="12"/>
      <c r="BN985" s="12"/>
      <c r="BO985" s="12"/>
      <c r="BP985" s="6"/>
    </row>
    <row r="986" spans="64:68" ht="20.100000000000001" customHeight="1">
      <c r="BL986" s="12"/>
      <c r="BM986" s="12"/>
      <c r="BN986" s="12"/>
      <c r="BO986" s="12"/>
      <c r="BP986" s="6"/>
    </row>
    <row r="987" spans="64:68" ht="20.100000000000001" customHeight="1">
      <c r="BL987" s="12"/>
      <c r="BM987" s="12"/>
      <c r="BN987" s="12"/>
      <c r="BO987" s="12"/>
      <c r="BP987" s="6"/>
    </row>
    <row r="988" spans="64:68" ht="20.100000000000001" customHeight="1">
      <c r="BL988" s="12"/>
      <c r="BM988" s="12"/>
      <c r="BN988" s="12"/>
      <c r="BO988" s="12"/>
      <c r="BP988" s="6"/>
    </row>
    <row r="989" spans="64:68" ht="20.100000000000001" customHeight="1">
      <c r="BL989" s="12"/>
      <c r="BM989" s="12"/>
      <c r="BN989" s="12"/>
      <c r="BO989" s="12"/>
      <c r="BP989" s="6"/>
    </row>
    <row r="990" spans="64:68" ht="20.100000000000001" customHeight="1">
      <c r="BL990" s="12"/>
      <c r="BM990" s="12"/>
      <c r="BN990" s="12"/>
      <c r="BO990" s="12"/>
      <c r="BP990" s="6"/>
    </row>
    <row r="991" spans="64:68" ht="20.100000000000001" customHeight="1">
      <c r="BL991" s="12"/>
      <c r="BM991" s="12"/>
      <c r="BN991" s="12"/>
      <c r="BO991" s="12"/>
      <c r="BP991" s="6"/>
    </row>
    <row r="992" spans="64:68" ht="20.100000000000001" customHeight="1">
      <c r="BL992" s="12"/>
      <c r="BM992" s="12"/>
      <c r="BN992" s="12"/>
      <c r="BO992" s="12"/>
      <c r="BP992" s="6"/>
    </row>
    <row r="993" spans="64:68" ht="20.100000000000001" customHeight="1">
      <c r="BL993" s="12"/>
      <c r="BM993" s="12"/>
      <c r="BN993" s="12"/>
      <c r="BO993" s="12"/>
      <c r="BP993" s="6"/>
    </row>
    <row r="994" spans="64:68" ht="20.100000000000001" customHeight="1">
      <c r="BL994" s="12"/>
      <c r="BM994" s="12"/>
      <c r="BN994" s="12"/>
      <c r="BO994" s="12"/>
      <c r="BP994" s="6"/>
    </row>
    <row r="995" spans="64:68" ht="20.100000000000001" customHeight="1">
      <c r="BL995" s="12"/>
      <c r="BM995" s="12"/>
      <c r="BN995" s="12"/>
      <c r="BO995" s="12"/>
      <c r="BP995" s="6"/>
    </row>
    <row r="996" spans="64:68" ht="20.100000000000001" customHeight="1">
      <c r="BL996" s="12"/>
      <c r="BM996" s="12"/>
      <c r="BN996" s="12"/>
      <c r="BO996" s="12"/>
      <c r="BP996" s="6"/>
    </row>
    <row r="997" spans="64:68" ht="20.100000000000001" customHeight="1">
      <c r="BL997" s="12"/>
      <c r="BM997" s="12"/>
      <c r="BN997" s="12"/>
      <c r="BO997" s="12"/>
      <c r="BP997" s="6"/>
    </row>
    <row r="998" spans="64:68" ht="20.100000000000001" customHeight="1">
      <c r="BL998" s="12"/>
      <c r="BM998" s="12"/>
      <c r="BN998" s="12"/>
      <c r="BO998" s="12"/>
      <c r="BP998" s="6"/>
    </row>
    <row r="999" spans="64:68" ht="20.100000000000001" customHeight="1">
      <c r="BL999" s="12"/>
      <c r="BM999" s="12"/>
      <c r="BN999" s="12"/>
      <c r="BO999" s="12"/>
      <c r="BP999" s="6"/>
    </row>
    <row r="1000" spans="64:68" ht="20.100000000000001" customHeight="1">
      <c r="BL1000" s="12"/>
      <c r="BM1000" s="12"/>
      <c r="BN1000" s="12"/>
      <c r="BO1000" s="12"/>
      <c r="BP1000" s="6"/>
    </row>
    <row r="1001" spans="64:68" ht="20.100000000000001" customHeight="1">
      <c r="BL1001" s="12"/>
      <c r="BM1001" s="12"/>
      <c r="BN1001" s="12"/>
      <c r="BO1001" s="12"/>
      <c r="BP1001" s="6"/>
    </row>
    <row r="1002" spans="64:68" ht="20.100000000000001" customHeight="1">
      <c r="BL1002" s="12"/>
      <c r="BM1002" s="12"/>
      <c r="BN1002" s="12"/>
      <c r="BO1002" s="12"/>
      <c r="BP1002" s="6"/>
    </row>
    <row r="1003" spans="64:68" ht="20.100000000000001" customHeight="1">
      <c r="BL1003" s="12"/>
      <c r="BM1003" s="12"/>
      <c r="BN1003" s="12"/>
      <c r="BO1003" s="12"/>
      <c r="BP1003" s="6"/>
    </row>
    <row r="1004" spans="64:68" ht="20.100000000000001" customHeight="1">
      <c r="BL1004" s="12"/>
      <c r="BM1004" s="12"/>
      <c r="BN1004" s="12"/>
      <c r="BO1004" s="12"/>
      <c r="BP1004" s="6"/>
    </row>
    <row r="1005" spans="64:68" ht="20.100000000000001" customHeight="1">
      <c r="BL1005" s="12"/>
      <c r="BM1005" s="12"/>
      <c r="BN1005" s="12"/>
      <c r="BO1005" s="12"/>
      <c r="BP1005" s="6"/>
    </row>
    <row r="1006" spans="64:68" ht="20.100000000000001" customHeight="1">
      <c r="BL1006" s="12"/>
      <c r="BM1006" s="12"/>
      <c r="BN1006" s="12"/>
      <c r="BO1006" s="12"/>
      <c r="BP1006" s="6"/>
    </row>
    <row r="1007" spans="64:68" ht="20.100000000000001" customHeight="1">
      <c r="BL1007" s="12"/>
      <c r="BM1007" s="12"/>
      <c r="BN1007" s="12"/>
      <c r="BO1007" s="12"/>
      <c r="BP1007" s="6"/>
    </row>
    <row r="1008" spans="64:68" ht="20.100000000000001" customHeight="1">
      <c r="BL1008" s="12"/>
      <c r="BM1008" s="12"/>
      <c r="BN1008" s="12"/>
      <c r="BO1008" s="12"/>
      <c r="BP1008" s="6"/>
    </row>
    <row r="1009" spans="64:68" ht="20.100000000000001" customHeight="1">
      <c r="BL1009" s="12"/>
      <c r="BM1009" s="12"/>
      <c r="BN1009" s="12"/>
      <c r="BO1009" s="12"/>
      <c r="BP1009" s="6"/>
    </row>
    <row r="1010" spans="64:68" ht="20.100000000000001" customHeight="1">
      <c r="BL1010" s="12"/>
      <c r="BM1010" s="12"/>
      <c r="BN1010" s="12"/>
      <c r="BO1010" s="12"/>
      <c r="BP1010" s="6"/>
    </row>
    <row r="1011" spans="64:68" ht="20.100000000000001" customHeight="1">
      <c r="BL1011" s="12"/>
      <c r="BM1011" s="12"/>
      <c r="BN1011" s="12"/>
      <c r="BO1011" s="12"/>
      <c r="BP1011" s="6"/>
    </row>
    <row r="1012" spans="64:68" ht="20.100000000000001" customHeight="1">
      <c r="BL1012" s="12"/>
      <c r="BM1012" s="12"/>
      <c r="BN1012" s="12"/>
      <c r="BO1012" s="12"/>
      <c r="BP1012" s="6"/>
    </row>
    <row r="1013" spans="64:68" ht="20.100000000000001" customHeight="1">
      <c r="BL1013" s="12"/>
      <c r="BM1013" s="12"/>
      <c r="BN1013" s="12"/>
      <c r="BO1013" s="12"/>
      <c r="BP1013" s="6"/>
    </row>
    <row r="1014" spans="64:68" ht="20.100000000000001" customHeight="1">
      <c r="BL1014" s="12"/>
      <c r="BM1014" s="12"/>
      <c r="BN1014" s="12"/>
      <c r="BO1014" s="12"/>
      <c r="BP1014" s="6"/>
    </row>
    <row r="1015" spans="64:68" ht="20.100000000000001" customHeight="1">
      <c r="BL1015" s="12"/>
      <c r="BM1015" s="12"/>
      <c r="BN1015" s="12"/>
      <c r="BO1015" s="12"/>
      <c r="BP1015" s="6"/>
    </row>
    <row r="1016" spans="64:68" ht="20.100000000000001" customHeight="1">
      <c r="BL1016" s="12"/>
      <c r="BM1016" s="12"/>
      <c r="BN1016" s="12"/>
      <c r="BO1016" s="12"/>
      <c r="BP1016" s="6"/>
    </row>
    <row r="1017" spans="64:68" ht="20.100000000000001" customHeight="1">
      <c r="BL1017" s="12"/>
      <c r="BM1017" s="12"/>
      <c r="BN1017" s="12"/>
      <c r="BO1017" s="12"/>
      <c r="BP1017" s="6"/>
    </row>
    <row r="1018" spans="64:68" ht="20.100000000000001" customHeight="1">
      <c r="BL1018" s="12"/>
      <c r="BM1018" s="12"/>
      <c r="BN1018" s="12"/>
      <c r="BO1018" s="12"/>
      <c r="BP1018" s="6"/>
    </row>
    <row r="1019" spans="64:68" ht="20.100000000000001" customHeight="1">
      <c r="BL1019" s="12"/>
      <c r="BM1019" s="12"/>
      <c r="BN1019" s="12"/>
      <c r="BO1019" s="12"/>
      <c r="BP1019" s="6"/>
    </row>
    <row r="1020" spans="64:68" ht="20.100000000000001" customHeight="1">
      <c r="BL1020" s="12"/>
      <c r="BM1020" s="12"/>
      <c r="BN1020" s="12"/>
      <c r="BO1020" s="12"/>
      <c r="BP1020" s="6"/>
    </row>
    <row r="1021" spans="64:68" ht="20.100000000000001" customHeight="1">
      <c r="BL1021" s="12"/>
      <c r="BM1021" s="12"/>
      <c r="BN1021" s="12"/>
      <c r="BO1021" s="12"/>
      <c r="BP1021" s="6"/>
    </row>
    <row r="1022" spans="64:68" ht="20.100000000000001" customHeight="1">
      <c r="BL1022" s="12"/>
      <c r="BM1022" s="12"/>
      <c r="BN1022" s="12"/>
      <c r="BO1022" s="12"/>
      <c r="BP1022" s="6"/>
    </row>
    <row r="1023" spans="64:68" ht="20.100000000000001" customHeight="1">
      <c r="BL1023" s="12"/>
      <c r="BM1023" s="12"/>
      <c r="BN1023" s="12"/>
      <c r="BO1023" s="12"/>
      <c r="BP1023" s="6"/>
    </row>
    <row r="1024" spans="64:68" ht="20.100000000000001" customHeight="1">
      <c r="BL1024" s="12"/>
      <c r="BM1024" s="12"/>
      <c r="BN1024" s="12"/>
      <c r="BO1024" s="12"/>
      <c r="BP1024" s="6"/>
    </row>
    <row r="1025" spans="64:68" ht="20.100000000000001" customHeight="1">
      <c r="BL1025" s="12"/>
      <c r="BM1025" s="12"/>
      <c r="BN1025" s="12"/>
      <c r="BO1025" s="12"/>
      <c r="BP1025" s="6"/>
    </row>
    <row r="1026" spans="64:68" ht="20.100000000000001" customHeight="1">
      <c r="BL1026" s="12"/>
      <c r="BM1026" s="12"/>
      <c r="BN1026" s="12"/>
      <c r="BO1026" s="12"/>
      <c r="BP1026" s="6"/>
    </row>
    <row r="1027" spans="64:68" ht="20.100000000000001" customHeight="1">
      <c r="BL1027" s="12"/>
      <c r="BM1027" s="12"/>
      <c r="BN1027" s="12"/>
      <c r="BO1027" s="12"/>
      <c r="BP1027" s="6"/>
    </row>
    <row r="1028" spans="64:68" ht="20.100000000000001" customHeight="1">
      <c r="BL1028" s="12"/>
      <c r="BM1028" s="12"/>
      <c r="BN1028" s="12"/>
      <c r="BO1028" s="12"/>
      <c r="BP1028" s="6"/>
    </row>
    <row r="1029" spans="64:68" ht="20.100000000000001" customHeight="1">
      <c r="BL1029" s="12"/>
      <c r="BM1029" s="12"/>
      <c r="BN1029" s="12"/>
      <c r="BO1029" s="12"/>
      <c r="BP1029" s="6"/>
    </row>
    <row r="1030" spans="64:68" ht="20.100000000000001" customHeight="1">
      <c r="BL1030" s="12"/>
      <c r="BM1030" s="12"/>
      <c r="BN1030" s="12"/>
      <c r="BO1030" s="12"/>
      <c r="BP1030" s="6"/>
    </row>
    <row r="1031" spans="64:68" ht="20.100000000000001" customHeight="1">
      <c r="BL1031" s="12"/>
      <c r="BM1031" s="12"/>
      <c r="BN1031" s="12"/>
      <c r="BO1031" s="12"/>
      <c r="BP1031" s="6"/>
    </row>
    <row r="1032" spans="64:68" ht="20.100000000000001" customHeight="1">
      <c r="BL1032" s="12"/>
      <c r="BM1032" s="12"/>
      <c r="BN1032" s="12"/>
      <c r="BO1032" s="12"/>
      <c r="BP1032" s="6"/>
    </row>
    <row r="1033" spans="64:68" ht="20.100000000000001" customHeight="1">
      <c r="BL1033" s="12"/>
      <c r="BM1033" s="12"/>
      <c r="BN1033" s="12"/>
      <c r="BO1033" s="12"/>
      <c r="BP1033" s="6"/>
    </row>
    <row r="1034" spans="64:68" ht="20.100000000000001" customHeight="1">
      <c r="BL1034" s="12"/>
      <c r="BM1034" s="12"/>
      <c r="BN1034" s="12"/>
      <c r="BO1034" s="12"/>
      <c r="BP1034" s="6"/>
    </row>
    <row r="1035" spans="64:68" ht="20.100000000000001" customHeight="1">
      <c r="BL1035" s="12"/>
      <c r="BM1035" s="12"/>
      <c r="BN1035" s="12"/>
      <c r="BO1035" s="12"/>
      <c r="BP1035" s="6"/>
    </row>
    <row r="1036" spans="64:68" ht="20.100000000000001" customHeight="1">
      <c r="BL1036" s="12"/>
      <c r="BM1036" s="12"/>
      <c r="BN1036" s="12"/>
      <c r="BO1036" s="12"/>
      <c r="BP1036" s="6"/>
    </row>
    <row r="1037" spans="64:68" ht="20.100000000000001" customHeight="1">
      <c r="BL1037" s="12"/>
      <c r="BM1037" s="12"/>
      <c r="BN1037" s="12"/>
      <c r="BO1037" s="12"/>
      <c r="BP1037" s="6"/>
    </row>
    <row r="1038" spans="64:68" ht="20.100000000000001" customHeight="1">
      <c r="BL1038" s="12"/>
      <c r="BM1038" s="12"/>
      <c r="BN1038" s="12"/>
      <c r="BO1038" s="12"/>
      <c r="BP1038" s="6"/>
    </row>
    <row r="1039" spans="64:68" ht="20.100000000000001" customHeight="1">
      <c r="BL1039" s="12"/>
      <c r="BM1039" s="12"/>
      <c r="BN1039" s="12"/>
      <c r="BO1039" s="12"/>
      <c r="BP1039" s="6"/>
    </row>
    <row r="1040" spans="64:68" ht="20.100000000000001" customHeight="1">
      <c r="BL1040" s="12"/>
      <c r="BM1040" s="12"/>
      <c r="BN1040" s="12"/>
      <c r="BO1040" s="12"/>
      <c r="BP1040" s="6"/>
    </row>
    <row r="1041" spans="64:68" ht="20.100000000000001" customHeight="1">
      <c r="BL1041" s="12"/>
      <c r="BM1041" s="12"/>
      <c r="BN1041" s="12"/>
      <c r="BO1041" s="12"/>
      <c r="BP1041" s="6"/>
    </row>
    <row r="1042" spans="64:68" ht="20.100000000000001" customHeight="1">
      <c r="BL1042" s="12"/>
      <c r="BM1042" s="12"/>
      <c r="BN1042" s="12"/>
      <c r="BO1042" s="12"/>
      <c r="BP1042" s="6"/>
    </row>
    <row r="1043" spans="64:68" ht="20.100000000000001" customHeight="1">
      <c r="BL1043" s="12"/>
      <c r="BM1043" s="12"/>
      <c r="BN1043" s="12"/>
      <c r="BO1043" s="12"/>
      <c r="BP1043" s="6"/>
    </row>
    <row r="1044" spans="64:68" ht="20.100000000000001" customHeight="1">
      <c r="BL1044" s="12"/>
      <c r="BM1044" s="12"/>
      <c r="BN1044" s="12"/>
      <c r="BO1044" s="12"/>
      <c r="BP1044" s="6"/>
    </row>
    <row r="1045" spans="64:68" ht="20.100000000000001" customHeight="1">
      <c r="BL1045" s="12"/>
      <c r="BM1045" s="12"/>
      <c r="BN1045" s="12"/>
      <c r="BO1045" s="12"/>
      <c r="BP1045" s="6"/>
    </row>
    <row r="1046" spans="64:68" ht="20.100000000000001" customHeight="1">
      <c r="BL1046" s="12"/>
      <c r="BM1046" s="12"/>
      <c r="BN1046" s="12"/>
      <c r="BO1046" s="12"/>
      <c r="BP1046" s="6"/>
    </row>
    <row r="1047" spans="64:68" ht="20.100000000000001" customHeight="1">
      <c r="BL1047" s="12"/>
      <c r="BM1047" s="12"/>
      <c r="BN1047" s="12"/>
      <c r="BO1047" s="12"/>
      <c r="BP1047" s="6"/>
    </row>
    <row r="1048" spans="64:68" ht="20.100000000000001" customHeight="1">
      <c r="BL1048" s="12"/>
      <c r="BM1048" s="12"/>
      <c r="BN1048" s="12"/>
      <c r="BO1048" s="12"/>
      <c r="BP1048" s="6"/>
    </row>
    <row r="1049" spans="64:68" ht="20.100000000000001" customHeight="1">
      <c r="BL1049" s="12"/>
      <c r="BM1049" s="12"/>
      <c r="BN1049" s="12"/>
      <c r="BO1049" s="12"/>
      <c r="BP1049" s="6"/>
    </row>
    <row r="1050" spans="64:68" ht="20.100000000000001" customHeight="1">
      <c r="BL1050" s="12"/>
      <c r="BM1050" s="12"/>
      <c r="BN1050" s="12"/>
      <c r="BO1050" s="12"/>
      <c r="BP1050" s="6"/>
    </row>
    <row r="1051" spans="64:68" ht="20.100000000000001" customHeight="1">
      <c r="BL1051" s="12"/>
      <c r="BM1051" s="12"/>
      <c r="BN1051" s="12"/>
      <c r="BO1051" s="12"/>
      <c r="BP1051" s="6"/>
    </row>
    <row r="1052" spans="64:68" ht="20.100000000000001" customHeight="1">
      <c r="BL1052" s="12"/>
      <c r="BM1052" s="12"/>
      <c r="BN1052" s="12"/>
      <c r="BO1052" s="12"/>
      <c r="BP1052" s="6"/>
    </row>
    <row r="1053" spans="64:68" ht="20.100000000000001" customHeight="1">
      <c r="BL1053" s="12"/>
      <c r="BM1053" s="12"/>
      <c r="BN1053" s="12"/>
      <c r="BO1053" s="12"/>
      <c r="BP1053" s="6"/>
    </row>
    <row r="1054" spans="64:68" ht="20.100000000000001" customHeight="1">
      <c r="BL1054" s="12"/>
      <c r="BM1054" s="12"/>
      <c r="BN1054" s="12"/>
      <c r="BO1054" s="12"/>
      <c r="BP1054" s="6"/>
    </row>
    <row r="1055" spans="64:68" ht="20.100000000000001" customHeight="1">
      <c r="BL1055" s="12"/>
      <c r="BM1055" s="12"/>
      <c r="BN1055" s="12"/>
      <c r="BO1055" s="12"/>
      <c r="BP1055" s="6"/>
    </row>
    <row r="1056" spans="64:68" ht="20.100000000000001" customHeight="1">
      <c r="BP1056" s="6"/>
    </row>
    <row r="1057" spans="68:68" ht="20.100000000000001" customHeight="1">
      <c r="BP1057" s="6"/>
    </row>
    <row r="1058" spans="68:68" ht="20.100000000000001" customHeight="1">
      <c r="BP1058" s="6"/>
    </row>
    <row r="1059" spans="68:68" ht="20.100000000000001" customHeight="1">
      <c r="BP1059" s="6"/>
    </row>
    <row r="1060" spans="68:68" ht="20.100000000000001" customHeight="1">
      <c r="BP1060" s="6"/>
    </row>
    <row r="1061" spans="68:68" ht="20.100000000000001" customHeight="1">
      <c r="BP1061" s="6"/>
    </row>
    <row r="1062" spans="68:68" ht="20.100000000000001" customHeight="1">
      <c r="BP1062" s="6"/>
    </row>
    <row r="1063" spans="68:68" ht="20.100000000000001" customHeight="1">
      <c r="BP1063" s="6"/>
    </row>
    <row r="1064" spans="68:68" ht="20.100000000000001" customHeight="1">
      <c r="BP1064" s="6"/>
    </row>
    <row r="1065" spans="68:68" ht="20.100000000000001" customHeight="1">
      <c r="BP1065" s="6"/>
    </row>
    <row r="1066" spans="68:68" ht="20.100000000000001" customHeight="1">
      <c r="BP1066" s="6"/>
    </row>
    <row r="1067" spans="68:68" ht="20.100000000000001" customHeight="1">
      <c r="BP1067" s="6"/>
    </row>
    <row r="1068" spans="68:68" ht="20.100000000000001" customHeight="1">
      <c r="BP1068" s="6"/>
    </row>
    <row r="1069" spans="68:68" ht="20.100000000000001" customHeight="1">
      <c r="BP1069" s="6"/>
    </row>
    <row r="1070" spans="68:68" ht="20.100000000000001" customHeight="1">
      <c r="BP1070" s="6"/>
    </row>
    <row r="1071" spans="68:68" ht="20.100000000000001" customHeight="1">
      <c r="BP1071" s="6"/>
    </row>
    <row r="1072" spans="68:68" ht="20.100000000000001" customHeight="1">
      <c r="BP1072" s="6"/>
    </row>
    <row r="1073" spans="68:68" ht="20.100000000000001" customHeight="1">
      <c r="BP1073" s="6"/>
    </row>
    <row r="1074" spans="68:68" ht="20.100000000000001" customHeight="1">
      <c r="BP1074" s="6"/>
    </row>
    <row r="1075" spans="68:68" ht="20.100000000000001" customHeight="1">
      <c r="BP1075" s="6"/>
    </row>
    <row r="1076" spans="68:68" ht="20.100000000000001" customHeight="1">
      <c r="BP1076" s="6"/>
    </row>
    <row r="1077" spans="68:68" ht="20.100000000000001" customHeight="1">
      <c r="BP1077" s="6"/>
    </row>
    <row r="1078" spans="68:68" ht="20.100000000000001" customHeight="1">
      <c r="BP1078" s="6"/>
    </row>
    <row r="1079" spans="68:68" ht="20.100000000000001" customHeight="1">
      <c r="BP1079" s="6"/>
    </row>
    <row r="1080" spans="68:68" ht="20.100000000000001" customHeight="1">
      <c r="BP1080" s="6"/>
    </row>
    <row r="1081" spans="68:68" ht="20.100000000000001" customHeight="1">
      <c r="BP1081" s="6"/>
    </row>
    <row r="1082" spans="68:68" ht="20.100000000000001" customHeight="1">
      <c r="BP1082" s="6"/>
    </row>
    <row r="1083" spans="68:68" ht="20.100000000000001" customHeight="1">
      <c r="BP1083" s="6"/>
    </row>
    <row r="1084" spans="68:68" ht="20.100000000000001" customHeight="1">
      <c r="BP1084" s="6"/>
    </row>
    <row r="1085" spans="68:68" ht="20.100000000000001" customHeight="1">
      <c r="BP1085" s="6"/>
    </row>
    <row r="1086" spans="68:68" ht="20.100000000000001" customHeight="1">
      <c r="BP1086" s="6"/>
    </row>
    <row r="1087" spans="68:68" ht="20.100000000000001" customHeight="1">
      <c r="BP1087" s="6"/>
    </row>
    <row r="1088" spans="68:68" ht="20.100000000000001" customHeight="1">
      <c r="BP1088" s="6"/>
    </row>
    <row r="1089" spans="68:68" ht="20.100000000000001" customHeight="1">
      <c r="BP1089" s="6"/>
    </row>
    <row r="1090" spans="68:68" ht="20.100000000000001" customHeight="1">
      <c r="BP1090" s="6"/>
    </row>
    <row r="1091" spans="68:68" ht="20.100000000000001" customHeight="1">
      <c r="BP1091" s="6"/>
    </row>
    <row r="1092" spans="68:68" ht="20.100000000000001" customHeight="1">
      <c r="BP1092" s="6"/>
    </row>
    <row r="1093" spans="68:68" ht="20.100000000000001" customHeight="1">
      <c r="BP1093" s="6"/>
    </row>
    <row r="1094" spans="68:68" ht="20.100000000000001" customHeight="1">
      <c r="BP1094" s="6"/>
    </row>
    <row r="1095" spans="68:68" ht="20.100000000000001" customHeight="1"/>
    <row r="1096" spans="68:68" ht="20.100000000000001" customHeight="1"/>
    <row r="1097" spans="68:68" ht="20.100000000000001" customHeight="1"/>
    <row r="1098" spans="68:68" ht="20.100000000000001" customHeight="1"/>
    <row r="1099" spans="68:68" ht="20.100000000000001" customHeight="1"/>
    <row r="1100" spans="68:68" ht="20.100000000000001" customHeight="1"/>
    <row r="1101" spans="68:68" ht="20.100000000000001" customHeight="1"/>
    <row r="1102" spans="68:68" ht="20.100000000000001" customHeight="1"/>
    <row r="1103" spans="68:68" ht="20.100000000000001" customHeight="1"/>
    <row r="1104" spans="68:68"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sheetData>
  <mergeCells count="6672">
    <mergeCell ref="Y404:Z404"/>
    <mergeCell ref="AA404:AD404"/>
    <mergeCell ref="AE404:AH404"/>
    <mergeCell ref="AI404:AP404"/>
    <mergeCell ref="AQ404:AS404"/>
    <mergeCell ref="AT404:AU404"/>
    <mergeCell ref="AV404:AY404"/>
    <mergeCell ref="AZ404:BC404"/>
    <mergeCell ref="BD404:BG404"/>
    <mergeCell ref="BH404:BK404"/>
    <mergeCell ref="P404:U404"/>
    <mergeCell ref="V404:X404"/>
    <mergeCell ref="AV395:AY395"/>
    <mergeCell ref="AZ395:BC395"/>
    <mergeCell ref="AT330:AU330"/>
    <mergeCell ref="AV330:AY330"/>
    <mergeCell ref="AZ330:BC330"/>
    <mergeCell ref="AT390:AU390"/>
    <mergeCell ref="AV390:AY390"/>
    <mergeCell ref="AZ390:BC390"/>
    <mergeCell ref="BD390:BG390"/>
    <mergeCell ref="BH390:BK390"/>
    <mergeCell ref="BL404:BO404"/>
    <mergeCell ref="BT210:BZ210"/>
    <mergeCell ref="BT211:BZ211"/>
    <mergeCell ref="BT209:BZ209"/>
    <mergeCell ref="A259:B259"/>
    <mergeCell ref="C259:G259"/>
    <mergeCell ref="H259:O259"/>
    <mergeCell ref="P259:U259"/>
    <mergeCell ref="V259:X259"/>
    <mergeCell ref="Y259:Z259"/>
    <mergeCell ref="AA259:AD259"/>
    <mergeCell ref="AE259:AH259"/>
    <mergeCell ref="AI259:AP259"/>
    <mergeCell ref="AQ259:AS259"/>
    <mergeCell ref="AT259:AU259"/>
    <mergeCell ref="AV259:AY259"/>
    <mergeCell ref="AZ259:BC259"/>
    <mergeCell ref="BD259:BG259"/>
    <mergeCell ref="BH259:BK259"/>
    <mergeCell ref="BL259:BO259"/>
    <mergeCell ref="AI241:AU241"/>
    <mergeCell ref="BH246:BK246"/>
    <mergeCell ref="AQ345:AS345"/>
    <mergeCell ref="AT345:AU345"/>
    <mergeCell ref="AV345:AY345"/>
    <mergeCell ref="A404:B404"/>
    <mergeCell ref="C404:G404"/>
    <mergeCell ref="H404:O404"/>
    <mergeCell ref="BD227:BI227"/>
    <mergeCell ref="BD218:BG218"/>
    <mergeCell ref="V224:X224"/>
    <mergeCell ref="E231:AH231"/>
    <mergeCell ref="A428:B428"/>
    <mergeCell ref="C428:G428"/>
    <mergeCell ref="H428:O428"/>
    <mergeCell ref="P428:U428"/>
    <mergeCell ref="V428:X428"/>
    <mergeCell ref="Y428:Z428"/>
    <mergeCell ref="AA428:AD428"/>
    <mergeCell ref="AE428:AH428"/>
    <mergeCell ref="AI428:AP428"/>
    <mergeCell ref="AQ428:AS428"/>
    <mergeCell ref="AT428:AU428"/>
    <mergeCell ref="AV428:AY428"/>
    <mergeCell ref="AZ428:BC428"/>
    <mergeCell ref="BD428:BG428"/>
    <mergeCell ref="BH428:BK428"/>
    <mergeCell ref="BL428:BO428"/>
    <mergeCell ref="AZ407:BC407"/>
    <mergeCell ref="BD407:BG407"/>
    <mergeCell ref="BH407:BK407"/>
    <mergeCell ref="BL407:BO407"/>
    <mergeCell ref="A408:B408"/>
    <mergeCell ref="C408:G408"/>
    <mergeCell ref="H408:O408"/>
    <mergeCell ref="P408:U408"/>
    <mergeCell ref="V408:X408"/>
    <mergeCell ref="Y408:Z408"/>
    <mergeCell ref="AA408:AD408"/>
    <mergeCell ref="AE408:AH408"/>
    <mergeCell ref="AI408:AP408"/>
    <mergeCell ref="AQ408:AS408"/>
    <mergeCell ref="AT408:AU408"/>
    <mergeCell ref="AV408:AY408"/>
    <mergeCell ref="AZ408:BC408"/>
    <mergeCell ref="BD408:BG408"/>
    <mergeCell ref="BH408:BK408"/>
    <mergeCell ref="BL408:BO408"/>
    <mergeCell ref="A407:B407"/>
    <mergeCell ref="C407:G407"/>
    <mergeCell ref="H407:O407"/>
    <mergeCell ref="P407:U407"/>
    <mergeCell ref="V407:X407"/>
    <mergeCell ref="Y407:Z407"/>
    <mergeCell ref="A406:B406"/>
    <mergeCell ref="C406:G406"/>
    <mergeCell ref="H406:O406"/>
    <mergeCell ref="P406:U406"/>
    <mergeCell ref="V406:X406"/>
    <mergeCell ref="Y406:Z406"/>
    <mergeCell ref="AQ406:AS406"/>
    <mergeCell ref="AT406:AU406"/>
    <mergeCell ref="AV406:AY406"/>
    <mergeCell ref="AZ406:BC406"/>
    <mergeCell ref="BD406:BG406"/>
    <mergeCell ref="BH406:BK406"/>
    <mergeCell ref="BL406:BO406"/>
    <mergeCell ref="C332:G332"/>
    <mergeCell ref="H332:O332"/>
    <mergeCell ref="P332:U332"/>
    <mergeCell ref="V332:X332"/>
    <mergeCell ref="Y332:Z332"/>
    <mergeCell ref="AA332:AD332"/>
    <mergeCell ref="BD395:BG395"/>
    <mergeCell ref="BH395:BK395"/>
    <mergeCell ref="BL395:BO395"/>
    <mergeCell ref="A389:B389"/>
    <mergeCell ref="C389:G389"/>
    <mergeCell ref="A395:B395"/>
    <mergeCell ref="C395:G395"/>
    <mergeCell ref="H395:O395"/>
    <mergeCell ref="P395:U395"/>
    <mergeCell ref="V395:X395"/>
    <mergeCell ref="Y395:Z395"/>
    <mergeCell ref="AA395:AD395"/>
    <mergeCell ref="AE395:AH395"/>
    <mergeCell ref="AI395:AP395"/>
    <mergeCell ref="AQ395:AS395"/>
    <mergeCell ref="AT395:AU395"/>
    <mergeCell ref="BL343:BO343"/>
    <mergeCell ref="H389:O389"/>
    <mergeCell ref="P389:U389"/>
    <mergeCell ref="V389:X389"/>
    <mergeCell ref="Y389:Z389"/>
    <mergeCell ref="AA389:AD389"/>
    <mergeCell ref="AE389:AH389"/>
    <mergeCell ref="AI389:AP389"/>
    <mergeCell ref="AQ389:AS389"/>
    <mergeCell ref="AT389:AU389"/>
    <mergeCell ref="AV389:AY389"/>
    <mergeCell ref="AZ389:BC389"/>
    <mergeCell ref="BD389:BG389"/>
    <mergeCell ref="BH389:BK389"/>
    <mergeCell ref="BL389:BO389"/>
    <mergeCell ref="A393:B393"/>
    <mergeCell ref="AZ345:BC345"/>
    <mergeCell ref="BD345:BG345"/>
    <mergeCell ref="BH345:BK345"/>
    <mergeCell ref="BL345:BO345"/>
    <mergeCell ref="AT374:AU374"/>
    <mergeCell ref="C393:G393"/>
    <mergeCell ref="H393:O393"/>
    <mergeCell ref="P375:U375"/>
    <mergeCell ref="AI374:AP374"/>
    <mergeCell ref="A270:B270"/>
    <mergeCell ref="AA293:AD293"/>
    <mergeCell ref="V292:X292"/>
    <mergeCell ref="Y292:Z292"/>
    <mergeCell ref="A260:B260"/>
    <mergeCell ref="A281:B281"/>
    <mergeCell ref="P274:U274"/>
    <mergeCell ref="A285:B285"/>
    <mergeCell ref="A283:B283"/>
    <mergeCell ref="AZ282:BC282"/>
    <mergeCell ref="BD282:BG282"/>
    <mergeCell ref="A325:B325"/>
    <mergeCell ref="A343:B343"/>
    <mergeCell ref="C343:G343"/>
    <mergeCell ref="H343:O343"/>
    <mergeCell ref="P343:U343"/>
    <mergeCell ref="V343:X343"/>
    <mergeCell ref="Y343:Z343"/>
    <mergeCell ref="AA343:AD343"/>
    <mergeCell ref="AE343:AH343"/>
    <mergeCell ref="AI343:AP343"/>
    <mergeCell ref="AQ343:AS343"/>
    <mergeCell ref="AT343:AU343"/>
    <mergeCell ref="AV343:AY343"/>
    <mergeCell ref="AZ343:BC343"/>
    <mergeCell ref="BD343:BG343"/>
    <mergeCell ref="A324:B324"/>
    <mergeCell ref="C324:G324"/>
    <mergeCell ref="H324:O324"/>
    <mergeCell ref="P324:U324"/>
    <mergeCell ref="V324:X324"/>
    <mergeCell ref="A332:B332"/>
    <mergeCell ref="C390:G390"/>
    <mergeCell ref="H390:O390"/>
    <mergeCell ref="P390:U390"/>
    <mergeCell ref="V390:X390"/>
    <mergeCell ref="Y390:Z390"/>
    <mergeCell ref="AA390:AD390"/>
    <mergeCell ref="AE390:AH390"/>
    <mergeCell ref="AI390:AP390"/>
    <mergeCell ref="AQ390:AS390"/>
    <mergeCell ref="AQ374:AS374"/>
    <mergeCell ref="AI373:AP373"/>
    <mergeCell ref="AQ373:AS373"/>
    <mergeCell ref="C356:G356"/>
    <mergeCell ref="H356:O356"/>
    <mergeCell ref="P356:U356"/>
    <mergeCell ref="V356:X356"/>
    <mergeCell ref="Y356:Z356"/>
    <mergeCell ref="Y374:Z374"/>
    <mergeCell ref="AA374:AD374"/>
    <mergeCell ref="AE374:AH374"/>
    <mergeCell ref="AI375:AP375"/>
    <mergeCell ref="AQ375:AS375"/>
    <mergeCell ref="C376:G376"/>
    <mergeCell ref="BL390:BO390"/>
    <mergeCell ref="BL392:BO392"/>
    <mergeCell ref="A293:B293"/>
    <mergeCell ref="A296:B296"/>
    <mergeCell ref="C296:G296"/>
    <mergeCell ref="AI344:AP344"/>
    <mergeCell ref="AQ344:AS344"/>
    <mergeCell ref="AT344:AU344"/>
    <mergeCell ref="AV344:AY344"/>
    <mergeCell ref="A338:B338"/>
    <mergeCell ref="BL341:BO341"/>
    <mergeCell ref="A345:B345"/>
    <mergeCell ref="C345:G345"/>
    <mergeCell ref="H345:O345"/>
    <mergeCell ref="P345:U345"/>
    <mergeCell ref="V345:X345"/>
    <mergeCell ref="Y345:Z345"/>
    <mergeCell ref="AA345:AD345"/>
    <mergeCell ref="AV374:AY374"/>
    <mergeCell ref="AZ374:BC374"/>
    <mergeCell ref="BD374:BG374"/>
    <mergeCell ref="BH374:BK374"/>
    <mergeCell ref="BL374:BO374"/>
    <mergeCell ref="A374:B374"/>
    <mergeCell ref="C374:G374"/>
    <mergeCell ref="H374:O374"/>
    <mergeCell ref="P374:U374"/>
    <mergeCell ref="V374:X374"/>
    <mergeCell ref="AE342:AH342"/>
    <mergeCell ref="AI342:AP342"/>
    <mergeCell ref="AQ342:AS342"/>
    <mergeCell ref="AE344:AH344"/>
    <mergeCell ref="P393:U393"/>
    <mergeCell ref="V393:X393"/>
    <mergeCell ref="Y393:Z393"/>
    <mergeCell ref="AA393:AD393"/>
    <mergeCell ref="AE393:AH393"/>
    <mergeCell ref="AI393:AP393"/>
    <mergeCell ref="AQ393:AS393"/>
    <mergeCell ref="AT393:AU393"/>
    <mergeCell ref="AV393:AY393"/>
    <mergeCell ref="AZ393:BC393"/>
    <mergeCell ref="BD393:BG393"/>
    <mergeCell ref="BH393:BK393"/>
    <mergeCell ref="BL393:BO393"/>
    <mergeCell ref="A390:B390"/>
    <mergeCell ref="BL352:BO352"/>
    <mergeCell ref="A355:B355"/>
    <mergeCell ref="C355:G355"/>
    <mergeCell ref="H355:O355"/>
    <mergeCell ref="P355:U355"/>
    <mergeCell ref="V355:X355"/>
    <mergeCell ref="Y355:Z355"/>
    <mergeCell ref="AA355:AD355"/>
    <mergeCell ref="AE355:AH355"/>
    <mergeCell ref="AI355:AP355"/>
    <mergeCell ref="A373:B373"/>
    <mergeCell ref="C373:G373"/>
    <mergeCell ref="H373:O373"/>
    <mergeCell ref="P373:U373"/>
    <mergeCell ref="V373:X373"/>
    <mergeCell ref="Y373:Z373"/>
    <mergeCell ref="AA373:AD373"/>
    <mergeCell ref="A375:B375"/>
    <mergeCell ref="AT373:AU373"/>
    <mergeCell ref="AV373:AY373"/>
    <mergeCell ref="AZ373:BC373"/>
    <mergeCell ref="BD373:BG373"/>
    <mergeCell ref="BH373:BK373"/>
    <mergeCell ref="BL373:BO373"/>
    <mergeCell ref="BL351:BO351"/>
    <mergeCell ref="A352:B352"/>
    <mergeCell ref="C352:G352"/>
    <mergeCell ref="H352:O352"/>
    <mergeCell ref="P352:U352"/>
    <mergeCell ref="C361:G361"/>
    <mergeCell ref="H361:O361"/>
    <mergeCell ref="P361:U361"/>
    <mergeCell ref="C360:G360"/>
    <mergeCell ref="AE362:AH362"/>
    <mergeCell ref="AI362:AP362"/>
    <mergeCell ref="A363:B363"/>
    <mergeCell ref="AT363:AU363"/>
    <mergeCell ref="AV363:AY363"/>
    <mergeCell ref="AZ363:BC363"/>
    <mergeCell ref="BD363:BG363"/>
    <mergeCell ref="BH363:BK363"/>
    <mergeCell ref="BL363:BO363"/>
    <mergeCell ref="V352:X352"/>
    <mergeCell ref="Y352:Z352"/>
    <mergeCell ref="AA352:AD352"/>
    <mergeCell ref="AE352:AH352"/>
    <mergeCell ref="A356:B356"/>
    <mergeCell ref="AE373:AH373"/>
    <mergeCell ref="A339:B339"/>
    <mergeCell ref="Y338:Z338"/>
    <mergeCell ref="BD352:BG352"/>
    <mergeCell ref="AV340:AY340"/>
    <mergeCell ref="AT341:AU341"/>
    <mergeCell ref="AV341:AY341"/>
    <mergeCell ref="BH349:BK349"/>
    <mergeCell ref="AI352:AP352"/>
    <mergeCell ref="AQ352:AS352"/>
    <mergeCell ref="BL364:BO364"/>
    <mergeCell ref="A351:B351"/>
    <mergeCell ref="C351:G351"/>
    <mergeCell ref="H351:O351"/>
    <mergeCell ref="P351:U351"/>
    <mergeCell ref="V351:X351"/>
    <mergeCell ref="Y351:Z351"/>
    <mergeCell ref="AA351:AD351"/>
    <mergeCell ref="AE351:AH351"/>
    <mergeCell ref="AI351:AP351"/>
    <mergeCell ref="AQ351:AS351"/>
    <mergeCell ref="AT351:AU351"/>
    <mergeCell ref="P364:U364"/>
    <mergeCell ref="V364:X364"/>
    <mergeCell ref="Y361:Z361"/>
    <mergeCell ref="AA361:AD361"/>
    <mergeCell ref="AE361:AH361"/>
    <mergeCell ref="A353:B353"/>
    <mergeCell ref="C353:G353"/>
    <mergeCell ref="BD338:BG338"/>
    <mergeCell ref="AT338:AU338"/>
    <mergeCell ref="C348:G348"/>
    <mergeCell ref="H348:O348"/>
    <mergeCell ref="BH332:BK332"/>
    <mergeCell ref="BL332:BO332"/>
    <mergeCell ref="A331:B331"/>
    <mergeCell ref="C331:G331"/>
    <mergeCell ref="H331:O331"/>
    <mergeCell ref="P331:U331"/>
    <mergeCell ref="AT331:AU331"/>
    <mergeCell ref="AV331:AY331"/>
    <mergeCell ref="AZ331:BC331"/>
    <mergeCell ref="AZ352:BC352"/>
    <mergeCell ref="BL354:BO354"/>
    <mergeCell ref="BH336:BK336"/>
    <mergeCell ref="BL336:BO336"/>
    <mergeCell ref="AZ348:BC348"/>
    <mergeCell ref="AA330:AD330"/>
    <mergeCell ref="AE330:AH330"/>
    <mergeCell ref="AI330:AP330"/>
    <mergeCell ref="AQ330:AS330"/>
    <mergeCell ref="H334:O334"/>
    <mergeCell ref="P334:U334"/>
    <mergeCell ref="V334:X334"/>
    <mergeCell ref="Y334:Z334"/>
    <mergeCell ref="AA334:AD334"/>
    <mergeCell ref="AE334:AH334"/>
    <mergeCell ref="AI334:AP334"/>
    <mergeCell ref="AQ334:AS334"/>
    <mergeCell ref="BH347:BK347"/>
    <mergeCell ref="P347:U347"/>
    <mergeCell ref="V347:X347"/>
    <mergeCell ref="A342:B342"/>
    <mergeCell ref="C342:G342"/>
    <mergeCell ref="BL342:BO342"/>
    <mergeCell ref="AT375:AU375"/>
    <mergeCell ref="AV375:AY375"/>
    <mergeCell ref="AZ375:BC375"/>
    <mergeCell ref="BD375:BG375"/>
    <mergeCell ref="BH375:BK375"/>
    <mergeCell ref="BL375:BO375"/>
    <mergeCell ref="BH334:BK334"/>
    <mergeCell ref="A336:B336"/>
    <mergeCell ref="C336:G336"/>
    <mergeCell ref="H336:O336"/>
    <mergeCell ref="P336:U336"/>
    <mergeCell ref="V336:X336"/>
    <mergeCell ref="Y336:Z336"/>
    <mergeCell ref="AA336:AD336"/>
    <mergeCell ref="AE336:AH336"/>
    <mergeCell ref="AI336:AP336"/>
    <mergeCell ref="AQ336:AS336"/>
    <mergeCell ref="AT336:AU336"/>
    <mergeCell ref="AV336:AY336"/>
    <mergeCell ref="AZ336:BC336"/>
    <mergeCell ref="BD336:BG336"/>
    <mergeCell ref="BL371:BO371"/>
    <mergeCell ref="BD350:BG350"/>
    <mergeCell ref="BH350:BK350"/>
    <mergeCell ref="AT352:AU352"/>
    <mergeCell ref="AV352:AY352"/>
    <mergeCell ref="AV364:AY364"/>
    <mergeCell ref="AZ364:BC364"/>
    <mergeCell ref="BD364:BG364"/>
    <mergeCell ref="BH364:BK364"/>
    <mergeCell ref="A334:B334"/>
    <mergeCell ref="C334:G334"/>
    <mergeCell ref="P342:U342"/>
    <mergeCell ref="C370:G370"/>
    <mergeCell ref="H370:O370"/>
    <mergeCell ref="P370:U370"/>
    <mergeCell ref="A369:B369"/>
    <mergeCell ref="C369:G369"/>
    <mergeCell ref="H369:O369"/>
    <mergeCell ref="P369:U369"/>
    <mergeCell ref="V375:X375"/>
    <mergeCell ref="V342:X342"/>
    <mergeCell ref="Y342:Z342"/>
    <mergeCell ref="AA342:AD342"/>
    <mergeCell ref="AE345:AH345"/>
    <mergeCell ref="AI345:AP345"/>
    <mergeCell ref="A362:B362"/>
    <mergeCell ref="C362:G362"/>
    <mergeCell ref="H362:O362"/>
    <mergeCell ref="P362:U362"/>
    <mergeCell ref="V362:X362"/>
    <mergeCell ref="Y362:Z362"/>
    <mergeCell ref="AA362:AD362"/>
    <mergeCell ref="A364:B364"/>
    <mergeCell ref="C364:G364"/>
    <mergeCell ref="H364:O364"/>
    <mergeCell ref="C375:G375"/>
    <mergeCell ref="H375:O375"/>
    <mergeCell ref="P348:U348"/>
    <mergeCell ref="V348:X348"/>
    <mergeCell ref="H347:O347"/>
    <mergeCell ref="A377:B377"/>
    <mergeCell ref="A371:B371"/>
    <mergeCell ref="C371:G371"/>
    <mergeCell ref="H371:O371"/>
    <mergeCell ref="P371:U371"/>
    <mergeCell ref="V371:X371"/>
    <mergeCell ref="Y371:Z371"/>
    <mergeCell ref="AA371:AD371"/>
    <mergeCell ref="AE371:AH371"/>
    <mergeCell ref="AI371:AP371"/>
    <mergeCell ref="A330:B330"/>
    <mergeCell ref="C330:G330"/>
    <mergeCell ref="H330:O330"/>
    <mergeCell ref="P330:U330"/>
    <mergeCell ref="V330:X330"/>
    <mergeCell ref="Y330:Z330"/>
    <mergeCell ref="A348:B348"/>
    <mergeCell ref="AI335:AP335"/>
    <mergeCell ref="A344:B344"/>
    <mergeCell ref="H376:O376"/>
    <mergeCell ref="P376:U376"/>
    <mergeCell ref="V376:X376"/>
    <mergeCell ref="Y376:Z376"/>
    <mergeCell ref="AA376:AD376"/>
    <mergeCell ref="AE376:AH376"/>
    <mergeCell ref="AI376:AP376"/>
    <mergeCell ref="A372:B372"/>
    <mergeCell ref="C372:G372"/>
    <mergeCell ref="H372:O372"/>
    <mergeCell ref="P372:U372"/>
    <mergeCell ref="A370:B370"/>
    <mergeCell ref="A376:B376"/>
    <mergeCell ref="AQ376:AS376"/>
    <mergeCell ref="AT376:AU376"/>
    <mergeCell ref="AV376:AY376"/>
    <mergeCell ref="AZ376:BC376"/>
    <mergeCell ref="BD376:BG376"/>
    <mergeCell ref="BH376:BK376"/>
    <mergeCell ref="BL376:BO376"/>
    <mergeCell ref="V369:X369"/>
    <mergeCell ref="Y369:Z369"/>
    <mergeCell ref="AA369:AD369"/>
    <mergeCell ref="AE369:AH369"/>
    <mergeCell ref="AI369:AP369"/>
    <mergeCell ref="AQ369:AS369"/>
    <mergeCell ref="AT369:AU369"/>
    <mergeCell ref="AV369:AY369"/>
    <mergeCell ref="AZ369:BC369"/>
    <mergeCell ref="BD369:BG369"/>
    <mergeCell ref="BH369:BK369"/>
    <mergeCell ref="BL369:BO369"/>
    <mergeCell ref="V370:X370"/>
    <mergeCell ref="Y370:Z370"/>
    <mergeCell ref="AA370:AD370"/>
    <mergeCell ref="AE370:AH370"/>
    <mergeCell ref="AI370:AP370"/>
    <mergeCell ref="Y375:Z375"/>
    <mergeCell ref="AA375:AD375"/>
    <mergeCell ref="AE375:AH375"/>
    <mergeCell ref="Y372:Z372"/>
    <mergeCell ref="AA372:AD372"/>
    <mergeCell ref="AE372:AH372"/>
    <mergeCell ref="AI372:AP372"/>
    <mergeCell ref="AQ372:AS372"/>
    <mergeCell ref="AT372:AU372"/>
    <mergeCell ref="AV372:AY372"/>
    <mergeCell ref="AZ372:BC372"/>
    <mergeCell ref="BD372:BG372"/>
    <mergeCell ref="BH372:BK372"/>
    <mergeCell ref="BL372:BO372"/>
    <mergeCell ref="V367:X367"/>
    <mergeCell ref="Y367:Z367"/>
    <mergeCell ref="AA367:AD367"/>
    <mergeCell ref="AE367:AH367"/>
    <mergeCell ref="AI367:AP367"/>
    <mergeCell ref="AQ367:AS367"/>
    <mergeCell ref="AT367:AU367"/>
    <mergeCell ref="AV367:AY367"/>
    <mergeCell ref="AZ367:BC367"/>
    <mergeCell ref="BD367:BG367"/>
    <mergeCell ref="BH367:BK367"/>
    <mergeCell ref="BL367:BO367"/>
    <mergeCell ref="BL370:BO370"/>
    <mergeCell ref="A367:B367"/>
    <mergeCell ref="C367:G367"/>
    <mergeCell ref="H367:O367"/>
    <mergeCell ref="P367:U367"/>
    <mergeCell ref="A366:B366"/>
    <mergeCell ref="C366:G366"/>
    <mergeCell ref="H366:O366"/>
    <mergeCell ref="P366:U366"/>
    <mergeCell ref="V366:X366"/>
    <mergeCell ref="Y366:Z366"/>
    <mergeCell ref="AA366:AD366"/>
    <mergeCell ref="AE366:AH366"/>
    <mergeCell ref="AI366:AP366"/>
    <mergeCell ref="AQ366:AS366"/>
    <mergeCell ref="V365:X365"/>
    <mergeCell ref="Y365:Z365"/>
    <mergeCell ref="AA365:AD365"/>
    <mergeCell ref="A349:B349"/>
    <mergeCell ref="C349:G349"/>
    <mergeCell ref="H349:O349"/>
    <mergeCell ref="AE365:AH365"/>
    <mergeCell ref="AI365:AP365"/>
    <mergeCell ref="AQ365:AS365"/>
    <mergeCell ref="AT365:AU365"/>
    <mergeCell ref="AV365:AY365"/>
    <mergeCell ref="Y364:Z364"/>
    <mergeCell ref="AA364:AD364"/>
    <mergeCell ref="AE364:AH364"/>
    <mergeCell ref="AI364:AP364"/>
    <mergeCell ref="AQ364:AS364"/>
    <mergeCell ref="AQ362:AS362"/>
    <mergeCell ref="C363:G363"/>
    <mergeCell ref="H363:O363"/>
    <mergeCell ref="P363:U363"/>
    <mergeCell ref="V363:X363"/>
    <mergeCell ref="Y363:Z363"/>
    <mergeCell ref="AA363:AD363"/>
    <mergeCell ref="AE363:AH363"/>
    <mergeCell ref="AI363:AP363"/>
    <mergeCell ref="AQ363:AS363"/>
    <mergeCell ref="AI350:AP350"/>
    <mergeCell ref="A323:B323"/>
    <mergeCell ref="AI326:AP326"/>
    <mergeCell ref="AQ326:AS326"/>
    <mergeCell ref="AT326:AU326"/>
    <mergeCell ref="AV326:AY326"/>
    <mergeCell ref="BD333:BG333"/>
    <mergeCell ref="BH333:BK333"/>
    <mergeCell ref="BL333:BO333"/>
    <mergeCell ref="AA296:AD296"/>
    <mergeCell ref="AE296:AH296"/>
    <mergeCell ref="AI296:AP296"/>
    <mergeCell ref="AQ296:AS296"/>
    <mergeCell ref="AZ296:BC296"/>
    <mergeCell ref="BH324:BK324"/>
    <mergeCell ref="BL324:BO324"/>
    <mergeCell ref="A326:B326"/>
    <mergeCell ref="C326:G326"/>
    <mergeCell ref="H326:O326"/>
    <mergeCell ref="P326:U326"/>
    <mergeCell ref="V326:X326"/>
    <mergeCell ref="Y326:Z326"/>
    <mergeCell ref="V331:X331"/>
    <mergeCell ref="Y331:Z331"/>
    <mergeCell ref="AA331:AD331"/>
    <mergeCell ref="AE331:AH331"/>
    <mergeCell ref="AI331:AP331"/>
    <mergeCell ref="AQ331:AS331"/>
    <mergeCell ref="AA329:AD329"/>
    <mergeCell ref="AT332:AU332"/>
    <mergeCell ref="AV332:AY332"/>
    <mergeCell ref="AZ332:BC332"/>
    <mergeCell ref="BD332:BG332"/>
    <mergeCell ref="C294:G294"/>
    <mergeCell ref="H294:O294"/>
    <mergeCell ref="P294:U294"/>
    <mergeCell ref="V294:X294"/>
    <mergeCell ref="Y294:Z294"/>
    <mergeCell ref="AE295:AH295"/>
    <mergeCell ref="BD296:BG296"/>
    <mergeCell ref="Y301:Z301"/>
    <mergeCell ref="AA301:AD301"/>
    <mergeCell ref="AA324:AD324"/>
    <mergeCell ref="AE324:AH324"/>
    <mergeCell ref="AI324:AP324"/>
    <mergeCell ref="AQ324:AS324"/>
    <mergeCell ref="AT324:AU324"/>
    <mergeCell ref="AV324:AY324"/>
    <mergeCell ref="AZ324:BC324"/>
    <mergeCell ref="BD324:BG324"/>
    <mergeCell ref="AZ306:BC306"/>
    <mergeCell ref="AV306:AY306"/>
    <mergeCell ref="P298:U298"/>
    <mergeCell ref="V298:X298"/>
    <mergeCell ref="Y298:Z298"/>
    <mergeCell ref="AA298:AD298"/>
    <mergeCell ref="AE298:AH298"/>
    <mergeCell ref="P306:U306"/>
    <mergeCell ref="H304:O304"/>
    <mergeCell ref="BD319:BO319"/>
    <mergeCell ref="AI307:AP307"/>
    <mergeCell ref="AQ307:AS307"/>
    <mergeCell ref="AT307:AU307"/>
    <mergeCell ref="AZ320:BC320"/>
    <mergeCell ref="BD320:BG320"/>
    <mergeCell ref="BD331:BG331"/>
    <mergeCell ref="BH331:BK331"/>
    <mergeCell ref="BL331:BO331"/>
    <mergeCell ref="BL335:BO335"/>
    <mergeCell ref="BD348:BG348"/>
    <mergeCell ref="BH348:BK348"/>
    <mergeCell ref="BL348:BO348"/>
    <mergeCell ref="BH343:BK343"/>
    <mergeCell ref="AI347:AP347"/>
    <mergeCell ref="BD330:BG330"/>
    <mergeCell ref="BH330:BK330"/>
    <mergeCell ref="BL330:BO330"/>
    <mergeCell ref="AE332:AH332"/>
    <mergeCell ref="AI332:AP332"/>
    <mergeCell ref="A335:B335"/>
    <mergeCell ref="C335:G335"/>
    <mergeCell ref="H335:O335"/>
    <mergeCell ref="P335:U335"/>
    <mergeCell ref="V335:X335"/>
    <mergeCell ref="Y335:Z335"/>
    <mergeCell ref="AA335:AD335"/>
    <mergeCell ref="AE335:AH335"/>
    <mergeCell ref="AQ340:AS340"/>
    <mergeCell ref="A347:B347"/>
    <mergeCell ref="BH342:BK342"/>
    <mergeCell ref="P341:U341"/>
    <mergeCell ref="V341:X341"/>
    <mergeCell ref="Y341:Z341"/>
    <mergeCell ref="AA341:AD341"/>
    <mergeCell ref="BD341:BG341"/>
    <mergeCell ref="AZ341:BC341"/>
    <mergeCell ref="H342:O342"/>
    <mergeCell ref="A275:D275"/>
    <mergeCell ref="A350:B350"/>
    <mergeCell ref="P349:U349"/>
    <mergeCell ref="V349:X349"/>
    <mergeCell ref="Y350:Z350"/>
    <mergeCell ref="AA350:AD350"/>
    <mergeCell ref="AE350:AH350"/>
    <mergeCell ref="AA353:AD353"/>
    <mergeCell ref="A333:B333"/>
    <mergeCell ref="C333:G333"/>
    <mergeCell ref="H333:O333"/>
    <mergeCell ref="P333:U333"/>
    <mergeCell ref="V333:X333"/>
    <mergeCell ref="Y333:Z333"/>
    <mergeCell ref="AA333:AD333"/>
    <mergeCell ref="AE333:AH333"/>
    <mergeCell ref="C344:G344"/>
    <mergeCell ref="H344:O344"/>
    <mergeCell ref="P344:U344"/>
    <mergeCell ref="V344:X344"/>
    <mergeCell ref="Y344:Z344"/>
    <mergeCell ref="AA344:AD344"/>
    <mergeCell ref="Y347:Z347"/>
    <mergeCell ref="AA347:AD347"/>
    <mergeCell ref="AE347:AH347"/>
    <mergeCell ref="Y297:Z297"/>
    <mergeCell ref="AA297:AD297"/>
    <mergeCell ref="AE297:AH297"/>
    <mergeCell ref="C350:G350"/>
    <mergeCell ref="H350:O350"/>
    <mergeCell ref="P350:U350"/>
    <mergeCell ref="H288:O288"/>
    <mergeCell ref="BH289:BK289"/>
    <mergeCell ref="BD276:BI276"/>
    <mergeCell ref="BL101:BO101"/>
    <mergeCell ref="BD97:BG97"/>
    <mergeCell ref="AZ359:BC359"/>
    <mergeCell ref="BD359:BG359"/>
    <mergeCell ref="AV357:AY357"/>
    <mergeCell ref="AZ357:BC357"/>
    <mergeCell ref="AZ105:BC105"/>
    <mergeCell ref="AI223:AP223"/>
    <mergeCell ref="AQ223:AS223"/>
    <mergeCell ref="AT223:AU223"/>
    <mergeCell ref="AV223:AY223"/>
    <mergeCell ref="AZ223:BC223"/>
    <mergeCell ref="AV222:AY222"/>
    <mergeCell ref="AZ222:BC222"/>
    <mergeCell ref="BD222:BG222"/>
    <mergeCell ref="AI225:AP225"/>
    <mergeCell ref="AT222:AU222"/>
    <mergeCell ref="AT354:AU354"/>
    <mergeCell ref="AV354:AY354"/>
    <mergeCell ref="AZ354:BC354"/>
    <mergeCell ref="BD354:BG354"/>
    <mergeCell ref="AI281:AU281"/>
    <mergeCell ref="BL117:BO117"/>
    <mergeCell ref="BD99:BG99"/>
    <mergeCell ref="BD256:BG256"/>
    <mergeCell ref="BH256:BK256"/>
    <mergeCell ref="BL353:BO353"/>
    <mergeCell ref="AI354:AP354"/>
    <mergeCell ref="AI297:AP297"/>
    <mergeCell ref="BL334:BO334"/>
    <mergeCell ref="BD328:BG328"/>
    <mergeCell ref="AV329:AY329"/>
    <mergeCell ref="AT334:AU334"/>
    <mergeCell ref="AV334:AY334"/>
    <mergeCell ref="AQ354:AS354"/>
    <mergeCell ref="AQ335:AS335"/>
    <mergeCell ref="AT335:AU335"/>
    <mergeCell ref="AV335:AY335"/>
    <mergeCell ref="AZ335:BC335"/>
    <mergeCell ref="BD335:BG335"/>
    <mergeCell ref="BH335:BK335"/>
    <mergeCell ref="AT294:AU294"/>
    <mergeCell ref="AV294:AY294"/>
    <mergeCell ref="AZ326:BC326"/>
    <mergeCell ref="BD326:BG326"/>
    <mergeCell ref="BH326:BK326"/>
    <mergeCell ref="BL326:BO326"/>
    <mergeCell ref="AQ333:AS333"/>
    <mergeCell ref="AT333:AU333"/>
    <mergeCell ref="AV333:AY333"/>
    <mergeCell ref="AZ333:BC333"/>
    <mergeCell ref="AQ332:AS332"/>
    <mergeCell ref="AZ334:BC334"/>
    <mergeCell ref="BD334:BG334"/>
    <mergeCell ref="BL350:BO350"/>
    <mergeCell ref="BL347:BO347"/>
    <mergeCell ref="BL346:BO346"/>
    <mergeCell ref="BD342:BG342"/>
    <mergeCell ref="AZ344:BC344"/>
    <mergeCell ref="BD344:BG344"/>
    <mergeCell ref="BH344:BK344"/>
    <mergeCell ref="BL344:BO344"/>
    <mergeCell ref="AA10:AD10"/>
    <mergeCell ref="AI11:AP11"/>
    <mergeCell ref="BH102:BK102"/>
    <mergeCell ref="BH97:BK97"/>
    <mergeCell ref="BH101:BK101"/>
    <mergeCell ref="AA97:AD97"/>
    <mergeCell ref="AZ92:BC92"/>
    <mergeCell ref="BD92:BG92"/>
    <mergeCell ref="AQ23:AS23"/>
    <mergeCell ref="AT23:AU23"/>
    <mergeCell ref="AV23:AY23"/>
    <mergeCell ref="AI224:AP224"/>
    <mergeCell ref="AQ224:AS224"/>
    <mergeCell ref="AT224:AU224"/>
    <mergeCell ref="AV224:AY224"/>
    <mergeCell ref="AZ224:BC224"/>
    <mergeCell ref="BD224:BG224"/>
    <mergeCell ref="AZ23:BC23"/>
    <mergeCell ref="BD23:BG23"/>
    <mergeCell ref="BH23:BK23"/>
    <mergeCell ref="AE97:AH97"/>
    <mergeCell ref="AI97:AP97"/>
    <mergeCell ref="AQ97:AS97"/>
    <mergeCell ref="AT97:AU97"/>
    <mergeCell ref="AV97:AY97"/>
    <mergeCell ref="AZ97:BC97"/>
    <mergeCell ref="BH99:BK99"/>
    <mergeCell ref="BH117:BK117"/>
    <mergeCell ref="BD100:BG100"/>
    <mergeCell ref="AI92:AP92"/>
    <mergeCell ref="AQ92:AS92"/>
    <mergeCell ref="AT92:AU92"/>
    <mergeCell ref="BL201:BO201"/>
    <mergeCell ref="V101:X101"/>
    <mergeCell ref="AQ50:AS50"/>
    <mergeCell ref="AA88:AD88"/>
    <mergeCell ref="Y224:Z224"/>
    <mergeCell ref="AA224:AD224"/>
    <mergeCell ref="AV110:AY110"/>
    <mergeCell ref="AT99:AU99"/>
    <mergeCell ref="AZ108:BC108"/>
    <mergeCell ref="AZ99:BC99"/>
    <mergeCell ref="P255:U255"/>
    <mergeCell ref="V255:X255"/>
    <mergeCell ref="AQ392:AS392"/>
    <mergeCell ref="AT392:AU392"/>
    <mergeCell ref="AV392:AY392"/>
    <mergeCell ref="AV308:AY308"/>
    <mergeCell ref="AA294:AD294"/>
    <mergeCell ref="AE294:AH294"/>
    <mergeCell ref="AI294:AP294"/>
    <mergeCell ref="AQ294:AS294"/>
    <mergeCell ref="AZ272:BC272"/>
    <mergeCell ref="AZ251:BC251"/>
    <mergeCell ref="AV248:AY248"/>
    <mergeCell ref="AZ248:BC248"/>
    <mergeCell ref="E229:AH229"/>
    <mergeCell ref="AE246:AH246"/>
    <mergeCell ref="AQ252:AS252"/>
    <mergeCell ref="AT252:AU252"/>
    <mergeCell ref="AE247:AH247"/>
    <mergeCell ref="AT305:AU305"/>
    <mergeCell ref="AV281:BC281"/>
    <mergeCell ref="AT356:AU356"/>
    <mergeCell ref="AZ37:BC37"/>
    <mergeCell ref="AV41:AY41"/>
    <mergeCell ref="AZ41:BC41"/>
    <mergeCell ref="V223:X223"/>
    <mergeCell ref="Y223:Z223"/>
    <mergeCell ref="AA223:AD223"/>
    <mergeCell ref="AE223:AH223"/>
    <mergeCell ref="V201:X201"/>
    <mergeCell ref="Y201:Z201"/>
    <mergeCell ref="AA201:AD201"/>
    <mergeCell ref="AE201:AH201"/>
    <mergeCell ref="AI201:AP201"/>
    <mergeCell ref="AQ201:AS201"/>
    <mergeCell ref="AT201:AU201"/>
    <mergeCell ref="AV201:AY201"/>
    <mergeCell ref="AZ201:BC201"/>
    <mergeCell ref="BD201:BG201"/>
    <mergeCell ref="A101:B101"/>
    <mergeCell ref="AE101:AH101"/>
    <mergeCell ref="AE98:AH98"/>
    <mergeCell ref="AI1:BO4"/>
    <mergeCell ref="BH132:BK132"/>
    <mergeCell ref="BL132:BO132"/>
    <mergeCell ref="BL65:BO65"/>
    <mergeCell ref="BH119:BK119"/>
    <mergeCell ref="BL119:BO119"/>
    <mergeCell ref="AA108:AD108"/>
    <mergeCell ref="AE108:AH108"/>
    <mergeCell ref="AI108:AP108"/>
    <mergeCell ref="AQ108:AS108"/>
    <mergeCell ref="BH108:BK108"/>
    <mergeCell ref="AT103:AU103"/>
    <mergeCell ref="AV103:AY103"/>
    <mergeCell ref="AZ103:BC103"/>
    <mergeCell ref="BD103:BG103"/>
    <mergeCell ref="BH103:BK103"/>
    <mergeCell ref="AZ63:BC63"/>
    <mergeCell ref="BD63:BG63"/>
    <mergeCell ref="H92:O92"/>
    <mergeCell ref="BL96:BO96"/>
    <mergeCell ref="AE93:AH93"/>
    <mergeCell ref="AI93:AP93"/>
    <mergeCell ref="AQ93:AS93"/>
    <mergeCell ref="AE88:AH88"/>
    <mergeCell ref="BL90:BO90"/>
    <mergeCell ref="BL92:BO92"/>
    <mergeCell ref="BL98:BO98"/>
    <mergeCell ref="BL54:BO54"/>
    <mergeCell ref="BL64:BO64"/>
    <mergeCell ref="A107:B107"/>
    <mergeCell ref="C107:G107"/>
    <mergeCell ref="A98:B98"/>
    <mergeCell ref="C98:G98"/>
    <mergeCell ref="H98:O98"/>
    <mergeCell ref="V102:X102"/>
    <mergeCell ref="H109:O109"/>
    <mergeCell ref="V106:X106"/>
    <mergeCell ref="A104:B104"/>
    <mergeCell ref="AA109:AD109"/>
    <mergeCell ref="Y92:Z92"/>
    <mergeCell ref="C95:G95"/>
    <mergeCell ref="H95:O95"/>
    <mergeCell ref="P95:U95"/>
    <mergeCell ref="V95:X95"/>
    <mergeCell ref="Y95:Z95"/>
    <mergeCell ref="AA95:AD95"/>
    <mergeCell ref="C105:G105"/>
    <mergeCell ref="C102:G102"/>
    <mergeCell ref="C106:G106"/>
    <mergeCell ref="C108:G108"/>
    <mergeCell ref="A105:B105"/>
    <mergeCell ref="A108:B108"/>
    <mergeCell ref="C101:G101"/>
    <mergeCell ref="H101:O101"/>
    <mergeCell ref="P101:U101"/>
    <mergeCell ref="A106:B106"/>
    <mergeCell ref="H106:O106"/>
    <mergeCell ref="P105:U105"/>
    <mergeCell ref="A103:B103"/>
    <mergeCell ref="Y106:Z106"/>
    <mergeCell ref="H103:O103"/>
    <mergeCell ref="A93:B93"/>
    <mergeCell ref="C93:G93"/>
    <mergeCell ref="H93:O93"/>
    <mergeCell ref="P93:U93"/>
    <mergeCell ref="V93:X93"/>
    <mergeCell ref="A90:B90"/>
    <mergeCell ref="C90:G90"/>
    <mergeCell ref="P96:U96"/>
    <mergeCell ref="V96:X96"/>
    <mergeCell ref="A100:B100"/>
    <mergeCell ref="A97:B97"/>
    <mergeCell ref="C97:G97"/>
    <mergeCell ref="H97:O97"/>
    <mergeCell ref="P97:U97"/>
    <mergeCell ref="V97:X97"/>
    <mergeCell ref="Y97:Z97"/>
    <mergeCell ref="H90:O90"/>
    <mergeCell ref="P90:U90"/>
    <mergeCell ref="Y93:Z93"/>
    <mergeCell ref="V92:X92"/>
    <mergeCell ref="P100:U100"/>
    <mergeCell ref="A95:B95"/>
    <mergeCell ref="A91:B91"/>
    <mergeCell ref="C91:G91"/>
    <mergeCell ref="H91:O91"/>
    <mergeCell ref="P91:U91"/>
    <mergeCell ref="V91:X91"/>
    <mergeCell ref="Y91:Z91"/>
    <mergeCell ref="BL99:BO99"/>
    <mergeCell ref="AV96:AY96"/>
    <mergeCell ref="AI96:AP96"/>
    <mergeCell ref="AQ96:AS96"/>
    <mergeCell ref="BL93:BO93"/>
    <mergeCell ref="AA94:AD94"/>
    <mergeCell ref="AE94:AH94"/>
    <mergeCell ref="AI94:AP94"/>
    <mergeCell ref="AQ94:AS94"/>
    <mergeCell ref="AT94:AU94"/>
    <mergeCell ref="BH94:BK94"/>
    <mergeCell ref="Y90:Z90"/>
    <mergeCell ref="AE90:AH90"/>
    <mergeCell ref="AI90:AP90"/>
    <mergeCell ref="AQ90:AS90"/>
    <mergeCell ref="E79:AH79"/>
    <mergeCell ref="H88:O88"/>
    <mergeCell ref="AA86:AD86"/>
    <mergeCell ref="AE86:AH86"/>
    <mergeCell ref="AI86:AP86"/>
    <mergeCell ref="V86:X86"/>
    <mergeCell ref="Y86:Z86"/>
    <mergeCell ref="H96:O96"/>
    <mergeCell ref="P92:U92"/>
    <mergeCell ref="P94:U94"/>
    <mergeCell ref="P87:U87"/>
    <mergeCell ref="C88:G88"/>
    <mergeCell ref="C49:G49"/>
    <mergeCell ref="H49:O49"/>
    <mergeCell ref="A55:B55"/>
    <mergeCell ref="C72:G72"/>
    <mergeCell ref="AZ88:BC88"/>
    <mergeCell ref="BD88:BG88"/>
    <mergeCell ref="BH88:BK88"/>
    <mergeCell ref="P68:U68"/>
    <mergeCell ref="V68:X68"/>
    <mergeCell ref="Y68:Z68"/>
    <mergeCell ref="H76:O76"/>
    <mergeCell ref="A86:B86"/>
    <mergeCell ref="A85:B85"/>
    <mergeCell ref="C50:G50"/>
    <mergeCell ref="AQ86:AS86"/>
    <mergeCell ref="AA87:AD87"/>
    <mergeCell ref="AZ94:BC94"/>
    <mergeCell ref="BD94:BG94"/>
    <mergeCell ref="BH92:BK92"/>
    <mergeCell ref="AE92:AH92"/>
    <mergeCell ref="AV62:AY62"/>
    <mergeCell ref="Y66:Z66"/>
    <mergeCell ref="AA66:AD66"/>
    <mergeCell ref="AV64:AY64"/>
    <mergeCell ref="H72:O72"/>
    <mergeCell ref="AZ67:BC67"/>
    <mergeCell ref="AA93:AD93"/>
    <mergeCell ref="V90:X90"/>
    <mergeCell ref="P88:U88"/>
    <mergeCell ref="C92:G92"/>
    <mergeCell ref="C94:G94"/>
    <mergeCell ref="AA92:AD92"/>
    <mergeCell ref="BL68:BO68"/>
    <mergeCell ref="BH69:BK69"/>
    <mergeCell ref="AE75:AH75"/>
    <mergeCell ref="BL75:BO75"/>
    <mergeCell ref="AT75:AU75"/>
    <mergeCell ref="AV75:AY75"/>
    <mergeCell ref="BH74:BK74"/>
    <mergeCell ref="C79:D79"/>
    <mergeCell ref="C81:D81"/>
    <mergeCell ref="BJ78:BO78"/>
    <mergeCell ref="AI79:BO79"/>
    <mergeCell ref="BD66:BG66"/>
    <mergeCell ref="BD61:BG61"/>
    <mergeCell ref="BH61:BK61"/>
    <mergeCell ref="AI71:AP71"/>
    <mergeCell ref="AT71:AU71"/>
    <mergeCell ref="C78:D78"/>
    <mergeCell ref="H67:O67"/>
    <mergeCell ref="AE74:AH74"/>
    <mergeCell ref="C74:G74"/>
    <mergeCell ref="V70:X70"/>
    <mergeCell ref="BL63:BO63"/>
    <mergeCell ref="AE70:AH70"/>
    <mergeCell ref="BD65:BG65"/>
    <mergeCell ref="P65:U65"/>
    <mergeCell ref="V65:X65"/>
    <mergeCell ref="Y65:Z65"/>
    <mergeCell ref="AI81:BO81"/>
    <mergeCell ref="BJ77:BO77"/>
    <mergeCell ref="E78:AH78"/>
    <mergeCell ref="AI78:BC78"/>
    <mergeCell ref="BD78:BI78"/>
    <mergeCell ref="AT48:AU48"/>
    <mergeCell ref="AV48:AY48"/>
    <mergeCell ref="AZ48:BC48"/>
    <mergeCell ref="BD48:BG48"/>
    <mergeCell ref="AI48:AP48"/>
    <mergeCell ref="V60:X60"/>
    <mergeCell ref="Y60:Z60"/>
    <mergeCell ref="AA60:AD60"/>
    <mergeCell ref="AE60:AH60"/>
    <mergeCell ref="AI60:AP60"/>
    <mergeCell ref="AZ50:BC50"/>
    <mergeCell ref="BD50:BG50"/>
    <mergeCell ref="H48:O48"/>
    <mergeCell ref="V54:X54"/>
    <mergeCell ref="Y54:Z54"/>
    <mergeCell ref="AA54:AD54"/>
    <mergeCell ref="AE54:AH54"/>
    <mergeCell ref="AI54:AP54"/>
    <mergeCell ref="AQ54:AS54"/>
    <mergeCell ref="AT54:AU54"/>
    <mergeCell ref="AE57:AH57"/>
    <mergeCell ref="AV50:AY50"/>
    <mergeCell ref="BD55:BG55"/>
    <mergeCell ref="AT58:AU58"/>
    <mergeCell ref="AV58:AY58"/>
    <mergeCell ref="AZ58:BC58"/>
    <mergeCell ref="Y58:Z58"/>
    <mergeCell ref="AT57:AU57"/>
    <mergeCell ref="AI53:AP53"/>
    <mergeCell ref="H54:O54"/>
    <mergeCell ref="P48:U48"/>
    <mergeCell ref="V48:X48"/>
    <mergeCell ref="A48:B48"/>
    <mergeCell ref="AA53:AD53"/>
    <mergeCell ref="AE53:AH53"/>
    <mergeCell ref="A51:B51"/>
    <mergeCell ref="A78:B83"/>
    <mergeCell ref="C48:G48"/>
    <mergeCell ref="AT53:AU53"/>
    <mergeCell ref="C51:G51"/>
    <mergeCell ref="A449:B449"/>
    <mergeCell ref="C449:G449"/>
    <mergeCell ref="H449:O449"/>
    <mergeCell ref="P449:U449"/>
    <mergeCell ref="V449:X449"/>
    <mergeCell ref="Y449:Z449"/>
    <mergeCell ref="AA449:AD449"/>
    <mergeCell ref="AE449:AH449"/>
    <mergeCell ref="AI449:AP449"/>
    <mergeCell ref="AQ449:AS449"/>
    <mergeCell ref="AT448:AU448"/>
    <mergeCell ref="AI50:AP50"/>
    <mergeCell ref="V268:X268"/>
    <mergeCell ref="A67:B67"/>
    <mergeCell ref="A102:B102"/>
    <mergeCell ref="H86:O86"/>
    <mergeCell ref="A99:B99"/>
    <mergeCell ref="C99:G99"/>
    <mergeCell ref="H99:O99"/>
    <mergeCell ref="P99:U99"/>
    <mergeCell ref="Y75:Z75"/>
    <mergeCell ref="E239:AH239"/>
    <mergeCell ref="E232:AH232"/>
    <mergeCell ref="AI232:BO232"/>
    <mergeCell ref="A271:B271"/>
    <mergeCell ref="A272:B272"/>
    <mergeCell ref="AV382:AY382"/>
    <mergeCell ref="AT362:AU362"/>
    <mergeCell ref="AV381:AY381"/>
    <mergeCell ref="AZ381:BC381"/>
    <mergeCell ref="H253:O253"/>
    <mergeCell ref="C249:G249"/>
    <mergeCell ref="H249:O249"/>
    <mergeCell ref="P249:U249"/>
    <mergeCell ref="V249:X249"/>
    <mergeCell ref="Y249:Z249"/>
    <mergeCell ref="AA249:AD249"/>
    <mergeCell ref="A68:B68"/>
    <mergeCell ref="AE66:AH66"/>
    <mergeCell ref="AQ60:AS60"/>
    <mergeCell ref="AT60:AU60"/>
    <mergeCell ref="AV60:AY60"/>
    <mergeCell ref="AZ60:BC60"/>
    <mergeCell ref="AI101:AP101"/>
    <mergeCell ref="AQ101:AS101"/>
    <mergeCell ref="AT101:AU101"/>
    <mergeCell ref="C268:G268"/>
    <mergeCell ref="H268:O268"/>
    <mergeCell ref="AT96:AU96"/>
    <mergeCell ref="P75:U75"/>
    <mergeCell ref="H94:O94"/>
    <mergeCell ref="P86:U86"/>
    <mergeCell ref="C96:G96"/>
    <mergeCell ref="A96:B96"/>
    <mergeCell ref="P70:U70"/>
    <mergeCell ref="H100:O100"/>
    <mergeCell ref="BL255:BO255"/>
    <mergeCell ref="A269:B269"/>
    <mergeCell ref="V267:X267"/>
    <mergeCell ref="AA253:AD253"/>
    <mergeCell ref="AV241:BC241"/>
    <mergeCell ref="C246:G246"/>
    <mergeCell ref="H246:O246"/>
    <mergeCell ref="BD246:BG246"/>
    <mergeCell ref="BL250:BO250"/>
    <mergeCell ref="AI237:BO237"/>
    <mergeCell ref="E226:U226"/>
    <mergeCell ref="C245:G245"/>
    <mergeCell ref="C243:G243"/>
    <mergeCell ref="E230:AH230"/>
    <mergeCell ref="C241:AH241"/>
    <mergeCell ref="Y244:Z244"/>
    <mergeCell ref="AV243:AY243"/>
    <mergeCell ref="AI245:AP245"/>
    <mergeCell ref="AI231:BO231"/>
    <mergeCell ref="P243:U243"/>
    <mergeCell ref="A240:AH240"/>
    <mergeCell ref="AI230:BO230"/>
    <mergeCell ref="C239:D239"/>
    <mergeCell ref="C236:D236"/>
    <mergeCell ref="AQ245:AS245"/>
    <mergeCell ref="BL244:BO244"/>
    <mergeCell ref="C244:G244"/>
    <mergeCell ref="H244:O244"/>
    <mergeCell ref="BL258:BO258"/>
    <mergeCell ref="E233:AH233"/>
    <mergeCell ref="E234:AH234"/>
    <mergeCell ref="E236:AH236"/>
    <mergeCell ref="A297:B297"/>
    <mergeCell ref="AV288:AY288"/>
    <mergeCell ref="Y273:Z273"/>
    <mergeCell ref="AA273:AD273"/>
    <mergeCell ref="AV94:AY94"/>
    <mergeCell ref="V99:X99"/>
    <mergeCell ref="Y99:Z99"/>
    <mergeCell ref="AA99:AD99"/>
    <mergeCell ref="AE99:AH99"/>
    <mergeCell ref="AI99:AP99"/>
    <mergeCell ref="AT273:AU273"/>
    <mergeCell ref="AV273:AY273"/>
    <mergeCell ref="AZ273:BC273"/>
    <mergeCell ref="BD273:BG273"/>
    <mergeCell ref="Y293:Z293"/>
    <mergeCell ref="AV296:AY296"/>
    <mergeCell ref="AT297:AU297"/>
    <mergeCell ref="AV297:AY297"/>
    <mergeCell ref="AZ101:BC101"/>
    <mergeCell ref="C287:AH287"/>
    <mergeCell ref="Y289:Z289"/>
    <mergeCell ref="AI244:AP244"/>
    <mergeCell ref="BD242:BG242"/>
    <mergeCell ref="Y242:Z242"/>
    <mergeCell ref="AI236:BO236"/>
    <mergeCell ref="AI238:BO238"/>
    <mergeCell ref="AI239:BO239"/>
    <mergeCell ref="AI240:BO240"/>
    <mergeCell ref="AZ269:BC269"/>
    <mergeCell ref="BL260:BO260"/>
    <mergeCell ref="C262:D262"/>
    <mergeCell ref="A263:AH263"/>
    <mergeCell ref="C277:D277"/>
    <mergeCell ref="AI277:BO277"/>
    <mergeCell ref="BH274:BK274"/>
    <mergeCell ref="BL273:BO273"/>
    <mergeCell ref="AT303:AU303"/>
    <mergeCell ref="BL356:BO356"/>
    <mergeCell ref="AQ350:AS350"/>
    <mergeCell ref="AT350:AU350"/>
    <mergeCell ref="AV350:AY350"/>
    <mergeCell ref="AZ350:BC350"/>
    <mergeCell ref="Y288:Z288"/>
    <mergeCell ref="BD306:BG306"/>
    <mergeCell ref="BL360:BO360"/>
    <mergeCell ref="A286:AH286"/>
    <mergeCell ref="AA289:AD289"/>
    <mergeCell ref="C278:D278"/>
    <mergeCell ref="C276:D276"/>
    <mergeCell ref="AT288:AU288"/>
    <mergeCell ref="BJ284:BO284"/>
    <mergeCell ref="Y274:Z274"/>
    <mergeCell ref="BJ276:BO276"/>
    <mergeCell ref="C292:G292"/>
    <mergeCell ref="BH359:BK359"/>
    <mergeCell ref="BL359:BO359"/>
    <mergeCell ref="BD281:BO281"/>
    <mergeCell ref="BD356:BG356"/>
    <mergeCell ref="BH356:BK356"/>
    <mergeCell ref="AV328:AY328"/>
    <mergeCell ref="AZ328:BC328"/>
    <mergeCell ref="AQ306:AS306"/>
    <mergeCell ref="AA299:AD299"/>
    <mergeCell ref="BL349:BO349"/>
    <mergeCell ref="AZ257:BC257"/>
    <mergeCell ref="AZ256:BC256"/>
    <mergeCell ref="AA257:AD257"/>
    <mergeCell ref="V396:X396"/>
    <mergeCell ref="AV394:AY394"/>
    <mergeCell ref="AZ394:BC394"/>
    <mergeCell ref="BD394:BG394"/>
    <mergeCell ref="BH394:BK394"/>
    <mergeCell ref="V392:X392"/>
    <mergeCell ref="BL272:BO272"/>
    <mergeCell ref="AE273:AH273"/>
    <mergeCell ref="AQ347:AS347"/>
    <mergeCell ref="AT347:AU347"/>
    <mergeCell ref="AV347:AY347"/>
    <mergeCell ref="AZ347:BC347"/>
    <mergeCell ref="BD347:BG347"/>
    <mergeCell ref="Y392:Z392"/>
    <mergeCell ref="AA392:AD392"/>
    <mergeCell ref="AE392:AH392"/>
    <mergeCell ref="AE258:AH258"/>
    <mergeCell ref="AI258:AP258"/>
    <mergeCell ref="AQ258:AS258"/>
    <mergeCell ref="AT258:AU258"/>
    <mergeCell ref="BD307:BG307"/>
    <mergeCell ref="BL298:BO298"/>
    <mergeCell ref="AI278:BO278"/>
    <mergeCell ref="AZ361:BC361"/>
    <mergeCell ref="AZ298:BC298"/>
    <mergeCell ref="AV307:AY307"/>
    <mergeCell ref="AZ307:BC307"/>
    <mergeCell ref="AI285:BC285"/>
    <mergeCell ref="AV356:AY356"/>
    <mergeCell ref="BD223:BG223"/>
    <mergeCell ref="AI222:AP222"/>
    <mergeCell ref="AQ222:AS222"/>
    <mergeCell ref="BH223:BK223"/>
    <mergeCell ref="BH245:BK245"/>
    <mergeCell ref="A223:B223"/>
    <mergeCell ref="P222:U222"/>
    <mergeCell ref="V222:X222"/>
    <mergeCell ref="Y222:Z222"/>
    <mergeCell ref="AA222:AD222"/>
    <mergeCell ref="AE222:AH222"/>
    <mergeCell ref="AT243:AU243"/>
    <mergeCell ref="AE242:AH242"/>
    <mergeCell ref="AI234:BO234"/>
    <mergeCell ref="A242:B242"/>
    <mergeCell ref="BD245:BG245"/>
    <mergeCell ref="A244:B244"/>
    <mergeCell ref="C230:D230"/>
    <mergeCell ref="C231:D231"/>
    <mergeCell ref="AA242:AD242"/>
    <mergeCell ref="BL223:BO223"/>
    <mergeCell ref="AI228:BO228"/>
    <mergeCell ref="AT242:AU242"/>
    <mergeCell ref="AV242:AY242"/>
    <mergeCell ref="V244:X244"/>
    <mergeCell ref="V245:X245"/>
    <mergeCell ref="BL245:BO245"/>
    <mergeCell ref="AA244:AD244"/>
    <mergeCell ref="C238:D238"/>
    <mergeCell ref="BH242:BK242"/>
    <mergeCell ref="BL242:BO242"/>
    <mergeCell ref="BL225:BO225"/>
    <mergeCell ref="AE224:AH224"/>
    <mergeCell ref="BD226:BI226"/>
    <mergeCell ref="BJ226:BO226"/>
    <mergeCell ref="V226:Z226"/>
    <mergeCell ref="AA226:AH226"/>
    <mergeCell ref="AI226:AP226"/>
    <mergeCell ref="AQ226:AU226"/>
    <mergeCell ref="AV226:BC226"/>
    <mergeCell ref="BD243:BG243"/>
    <mergeCell ref="BH243:BK243"/>
    <mergeCell ref="BL243:BO243"/>
    <mergeCell ref="C229:D229"/>
    <mergeCell ref="AI229:BO229"/>
    <mergeCell ref="AZ242:BC242"/>
    <mergeCell ref="AA243:AD243"/>
    <mergeCell ref="AV245:AY245"/>
    <mergeCell ref="AA245:AD245"/>
    <mergeCell ref="AE245:AH245"/>
    <mergeCell ref="BL224:BO224"/>
    <mergeCell ref="BD244:BG244"/>
    <mergeCell ref="AZ243:BC243"/>
    <mergeCell ref="E237:AH237"/>
    <mergeCell ref="AT245:AU245"/>
    <mergeCell ref="C234:D234"/>
    <mergeCell ref="AZ245:BC245"/>
    <mergeCell ref="BH244:BK244"/>
    <mergeCell ref="C223:G223"/>
    <mergeCell ref="H223:O223"/>
    <mergeCell ref="P223:U223"/>
    <mergeCell ref="AI227:BC227"/>
    <mergeCell ref="H243:O243"/>
    <mergeCell ref="V243:X243"/>
    <mergeCell ref="V225:X225"/>
    <mergeCell ref="Y225:Z225"/>
    <mergeCell ref="BH224:BK224"/>
    <mergeCell ref="C225:G225"/>
    <mergeCell ref="H225:O225"/>
    <mergeCell ref="V242:X242"/>
    <mergeCell ref="BD225:BG225"/>
    <mergeCell ref="BH225:BK225"/>
    <mergeCell ref="AA225:AD225"/>
    <mergeCell ref="AE225:AH225"/>
    <mergeCell ref="AQ243:AS243"/>
    <mergeCell ref="C227:D227"/>
    <mergeCell ref="AQ225:AS225"/>
    <mergeCell ref="C232:D232"/>
    <mergeCell ref="C237:D237"/>
    <mergeCell ref="A226:D226"/>
    <mergeCell ref="E238:AH238"/>
    <mergeCell ref="A241:B241"/>
    <mergeCell ref="E228:AH228"/>
    <mergeCell ref="C233:D233"/>
    <mergeCell ref="AT225:AU225"/>
    <mergeCell ref="AV225:AY225"/>
    <mergeCell ref="BJ227:BO227"/>
    <mergeCell ref="C242:G242"/>
    <mergeCell ref="H242:O242"/>
    <mergeCell ref="P242:U242"/>
    <mergeCell ref="BH218:BK218"/>
    <mergeCell ref="BL218:BO218"/>
    <mergeCell ref="BH222:BK222"/>
    <mergeCell ref="A218:B218"/>
    <mergeCell ref="C218:G218"/>
    <mergeCell ref="H218:O218"/>
    <mergeCell ref="P218:U218"/>
    <mergeCell ref="V218:X218"/>
    <mergeCell ref="Y218:Z218"/>
    <mergeCell ref="AA218:AD218"/>
    <mergeCell ref="AE218:AH218"/>
    <mergeCell ref="AI218:AP218"/>
    <mergeCell ref="AQ218:AS218"/>
    <mergeCell ref="AT218:AU218"/>
    <mergeCell ref="AV218:AY218"/>
    <mergeCell ref="AZ218:BC218"/>
    <mergeCell ref="A220:B220"/>
    <mergeCell ref="A222:B222"/>
    <mergeCell ref="C222:G222"/>
    <mergeCell ref="BL222:BO222"/>
    <mergeCell ref="BD220:BG220"/>
    <mergeCell ref="BH220:BK220"/>
    <mergeCell ref="BL220:BO220"/>
    <mergeCell ref="A221:B221"/>
    <mergeCell ref="C221:G221"/>
    <mergeCell ref="H221:O221"/>
    <mergeCell ref="P221:U221"/>
    <mergeCell ref="V221:X221"/>
    <mergeCell ref="Y221:Z221"/>
    <mergeCell ref="AA221:AD221"/>
    <mergeCell ref="AE221:AH221"/>
    <mergeCell ref="AI221:AP221"/>
    <mergeCell ref="AQ221:AS221"/>
    <mergeCell ref="AT221:AU221"/>
    <mergeCell ref="AV221:AY221"/>
    <mergeCell ref="AZ221:BC221"/>
    <mergeCell ref="BD221:BG221"/>
    <mergeCell ref="BH221:BK221"/>
    <mergeCell ref="BL221:BO221"/>
    <mergeCell ref="C220:G220"/>
    <mergeCell ref="H220:O220"/>
    <mergeCell ref="P220:U220"/>
    <mergeCell ref="V220:X220"/>
    <mergeCell ref="Y220:Z220"/>
    <mergeCell ref="AA220:AD220"/>
    <mergeCell ref="AE220:AH220"/>
    <mergeCell ref="AI220:AP220"/>
    <mergeCell ref="AQ220:AS220"/>
    <mergeCell ref="AT220:AU220"/>
    <mergeCell ref="AV220:AY220"/>
    <mergeCell ref="AZ220:BC220"/>
    <mergeCell ref="C219:G219"/>
    <mergeCell ref="H219:O219"/>
    <mergeCell ref="P219:U219"/>
    <mergeCell ref="V219:X219"/>
    <mergeCell ref="Y219:Z219"/>
    <mergeCell ref="AA219:AD219"/>
    <mergeCell ref="AE219:AH219"/>
    <mergeCell ref="AI219:AP219"/>
    <mergeCell ref="AQ219:AS219"/>
    <mergeCell ref="AT219:AU219"/>
    <mergeCell ref="AV219:AY219"/>
    <mergeCell ref="AZ219:BC219"/>
    <mergeCell ref="BD219:BG219"/>
    <mergeCell ref="BH219:BK219"/>
    <mergeCell ref="BL219:BO219"/>
    <mergeCell ref="A216:B216"/>
    <mergeCell ref="C216:G216"/>
    <mergeCell ref="H216:O216"/>
    <mergeCell ref="P216:U216"/>
    <mergeCell ref="V216:X216"/>
    <mergeCell ref="Y216:Z216"/>
    <mergeCell ref="AA216:AD216"/>
    <mergeCell ref="AE216:AH216"/>
    <mergeCell ref="AI216:AP216"/>
    <mergeCell ref="AQ216:AS216"/>
    <mergeCell ref="AT216:AU216"/>
    <mergeCell ref="AV216:AY216"/>
    <mergeCell ref="AZ216:BC216"/>
    <mergeCell ref="BD216:BG216"/>
    <mergeCell ref="BH216:BK216"/>
    <mergeCell ref="BL216:BO216"/>
    <mergeCell ref="A217:B217"/>
    <mergeCell ref="Y217:Z217"/>
    <mergeCell ref="AA217:AD217"/>
    <mergeCell ref="AE217:AH217"/>
    <mergeCell ref="AI217:AP217"/>
    <mergeCell ref="AQ217:AS217"/>
    <mergeCell ref="AT217:AU217"/>
    <mergeCell ref="AV217:AY217"/>
    <mergeCell ref="AZ217:BC217"/>
    <mergeCell ref="BD217:BG217"/>
    <mergeCell ref="BH217:BK217"/>
    <mergeCell ref="BL217:BO217"/>
    <mergeCell ref="A215:B215"/>
    <mergeCell ref="C215:G215"/>
    <mergeCell ref="H215:O215"/>
    <mergeCell ref="P215:U215"/>
    <mergeCell ref="V215:X215"/>
    <mergeCell ref="Y215:Z215"/>
    <mergeCell ref="AA215:AD215"/>
    <mergeCell ref="AE215:AH215"/>
    <mergeCell ref="AI215:AP215"/>
    <mergeCell ref="AQ215:AS215"/>
    <mergeCell ref="AT215:AU215"/>
    <mergeCell ref="AV215:AY215"/>
    <mergeCell ref="AZ215:BC215"/>
    <mergeCell ref="BD215:BG215"/>
    <mergeCell ref="BH215:BK215"/>
    <mergeCell ref="BL215:BO215"/>
    <mergeCell ref="C217:G217"/>
    <mergeCell ref="H217:O217"/>
    <mergeCell ref="P217:U217"/>
    <mergeCell ref="V217:X217"/>
    <mergeCell ref="BL214:BO214"/>
    <mergeCell ref="A212:B212"/>
    <mergeCell ref="C212:G212"/>
    <mergeCell ref="H212:O212"/>
    <mergeCell ref="P212:U212"/>
    <mergeCell ref="V212:X212"/>
    <mergeCell ref="Y212:Z212"/>
    <mergeCell ref="AA212:AD212"/>
    <mergeCell ref="AE212:AH212"/>
    <mergeCell ref="AI212:AP212"/>
    <mergeCell ref="AQ212:AS212"/>
    <mergeCell ref="AT212:AU212"/>
    <mergeCell ref="AV212:AY212"/>
    <mergeCell ref="AZ212:BC212"/>
    <mergeCell ref="BD212:BG212"/>
    <mergeCell ref="BH212:BK212"/>
    <mergeCell ref="BL212:BO212"/>
    <mergeCell ref="A214:B214"/>
    <mergeCell ref="C214:G214"/>
    <mergeCell ref="H214:O214"/>
    <mergeCell ref="P214:U214"/>
    <mergeCell ref="V214:X214"/>
    <mergeCell ref="Y214:Z214"/>
    <mergeCell ref="AA214:AD214"/>
    <mergeCell ref="AE214:AH214"/>
    <mergeCell ref="AI214:AP214"/>
    <mergeCell ref="AQ214:AS214"/>
    <mergeCell ref="AT214:AU214"/>
    <mergeCell ref="AV214:AY214"/>
    <mergeCell ref="AZ214:BC214"/>
    <mergeCell ref="BD214:BG214"/>
    <mergeCell ref="BH214:BK214"/>
    <mergeCell ref="BL211:BO211"/>
    <mergeCell ref="A213:B213"/>
    <mergeCell ref="C213:G213"/>
    <mergeCell ref="H213:O213"/>
    <mergeCell ref="P213:U213"/>
    <mergeCell ref="V213:X213"/>
    <mergeCell ref="Y213:Z213"/>
    <mergeCell ref="AA213:AD213"/>
    <mergeCell ref="AE213:AH213"/>
    <mergeCell ref="AI213:AP213"/>
    <mergeCell ref="AQ213:AS213"/>
    <mergeCell ref="AT213:AU213"/>
    <mergeCell ref="AV213:AY213"/>
    <mergeCell ref="AZ213:BC213"/>
    <mergeCell ref="BD213:BG213"/>
    <mergeCell ref="BH213:BK213"/>
    <mergeCell ref="BL213:BO213"/>
    <mergeCell ref="AI211:AP211"/>
    <mergeCell ref="AQ211:AS211"/>
    <mergeCell ref="AT211:AU211"/>
    <mergeCell ref="AV211:AY211"/>
    <mergeCell ref="AZ211:BC211"/>
    <mergeCell ref="BD211:BG211"/>
    <mergeCell ref="AA211:AD211"/>
    <mergeCell ref="BL209:BO209"/>
    <mergeCell ref="A207:B207"/>
    <mergeCell ref="C207:G207"/>
    <mergeCell ref="H207:O207"/>
    <mergeCell ref="P207:U207"/>
    <mergeCell ref="V207:X207"/>
    <mergeCell ref="C208:G208"/>
    <mergeCell ref="H208:O208"/>
    <mergeCell ref="BL208:BO208"/>
    <mergeCell ref="AZ208:BC208"/>
    <mergeCell ref="BD208:BG208"/>
    <mergeCell ref="AZ210:BC210"/>
    <mergeCell ref="BD210:BG210"/>
    <mergeCell ref="BL210:BO210"/>
    <mergeCell ref="A210:B210"/>
    <mergeCell ref="C210:G210"/>
    <mergeCell ref="H210:O210"/>
    <mergeCell ref="P210:U210"/>
    <mergeCell ref="V210:X210"/>
    <mergeCell ref="BH210:BK210"/>
    <mergeCell ref="Y210:Z210"/>
    <mergeCell ref="AA210:AD210"/>
    <mergeCell ref="AE210:AH210"/>
    <mergeCell ref="AI210:AP210"/>
    <mergeCell ref="AQ210:AS210"/>
    <mergeCell ref="AT210:AU210"/>
    <mergeCell ref="AV210:AY210"/>
    <mergeCell ref="A209:B209"/>
    <mergeCell ref="C209:G209"/>
    <mergeCell ref="H209:O209"/>
    <mergeCell ref="P209:U209"/>
    <mergeCell ref="V209:X209"/>
    <mergeCell ref="Y209:Z209"/>
    <mergeCell ref="AA209:AD209"/>
    <mergeCell ref="AE209:AH209"/>
    <mergeCell ref="AI209:AP209"/>
    <mergeCell ref="AQ209:AS209"/>
    <mergeCell ref="Y206:Z206"/>
    <mergeCell ref="AA206:AD206"/>
    <mergeCell ref="AE206:AH206"/>
    <mergeCell ref="A205:B205"/>
    <mergeCell ref="BH211:BK211"/>
    <mergeCell ref="AT209:AU209"/>
    <mergeCell ref="AV209:AY209"/>
    <mergeCell ref="AZ209:BC209"/>
    <mergeCell ref="BD209:BG209"/>
    <mergeCell ref="BH209:BK209"/>
    <mergeCell ref="A211:B211"/>
    <mergeCell ref="BD207:BG207"/>
    <mergeCell ref="BH207:BK207"/>
    <mergeCell ref="C211:G211"/>
    <mergeCell ref="H211:O211"/>
    <mergeCell ref="AE211:AH211"/>
    <mergeCell ref="A208:B208"/>
    <mergeCell ref="AQ205:AS205"/>
    <mergeCell ref="AT205:AU205"/>
    <mergeCell ref="AI207:AP207"/>
    <mergeCell ref="AQ207:AS207"/>
    <mergeCell ref="AT207:AU207"/>
    <mergeCell ref="AV207:AY207"/>
    <mergeCell ref="AZ207:BC207"/>
    <mergeCell ref="P211:U211"/>
    <mergeCell ref="V211:X211"/>
    <mergeCell ref="Y211:Z211"/>
    <mergeCell ref="BL207:BO207"/>
    <mergeCell ref="Y207:Z207"/>
    <mergeCell ref="AA207:AD207"/>
    <mergeCell ref="AE207:AH207"/>
    <mergeCell ref="Y208:Z208"/>
    <mergeCell ref="AA208:AD208"/>
    <mergeCell ref="AE208:AH208"/>
    <mergeCell ref="AI208:AP208"/>
    <mergeCell ref="AQ208:AS208"/>
    <mergeCell ref="AT208:AU208"/>
    <mergeCell ref="AV208:AY208"/>
    <mergeCell ref="AI206:AP206"/>
    <mergeCell ref="AQ206:AS206"/>
    <mergeCell ref="AT206:AU206"/>
    <mergeCell ref="AV206:AY206"/>
    <mergeCell ref="AZ206:BC206"/>
    <mergeCell ref="BD206:BG206"/>
    <mergeCell ref="BH206:BK206"/>
    <mergeCell ref="BH208:BK208"/>
    <mergeCell ref="BL254:BO254"/>
    <mergeCell ref="Y248:Z248"/>
    <mergeCell ref="BH254:BK254"/>
    <mergeCell ref="H252:O252"/>
    <mergeCell ref="P252:U252"/>
    <mergeCell ref="BL251:BO251"/>
    <mergeCell ref="AA248:AD248"/>
    <mergeCell ref="V252:X252"/>
    <mergeCell ref="Y252:Z252"/>
    <mergeCell ref="AI266:AP266"/>
    <mergeCell ref="AV249:AY249"/>
    <mergeCell ref="BL247:BO247"/>
    <mergeCell ref="AQ251:AS251"/>
    <mergeCell ref="AT251:AU251"/>
    <mergeCell ref="P247:U247"/>
    <mergeCell ref="BL246:BO246"/>
    <mergeCell ref="BH252:BK252"/>
    <mergeCell ref="AV251:AY251"/>
    <mergeCell ref="P254:U254"/>
    <mergeCell ref="BH253:BK253"/>
    <mergeCell ref="AV252:AY252"/>
    <mergeCell ref="AZ252:BC252"/>
    <mergeCell ref="BD252:BG252"/>
    <mergeCell ref="AZ253:BC253"/>
    <mergeCell ref="BD253:BG253"/>
    <mergeCell ref="AT253:AU253"/>
    <mergeCell ref="AV253:AY253"/>
    <mergeCell ref="AI252:AP252"/>
    <mergeCell ref="AE253:AH253"/>
    <mergeCell ref="AT246:AU246"/>
    <mergeCell ref="AV246:AY246"/>
    <mergeCell ref="AZ249:BC249"/>
    <mergeCell ref="AV255:AY255"/>
    <mergeCell ref="AZ255:BC255"/>
    <mergeCell ref="BD255:BG255"/>
    <mergeCell ref="BH255:BK255"/>
    <mergeCell ref="AZ254:BC254"/>
    <mergeCell ref="AE255:AH255"/>
    <mergeCell ref="AI255:AP255"/>
    <mergeCell ref="BH272:BK272"/>
    <mergeCell ref="BD272:BG272"/>
    <mergeCell ref="AA267:AD267"/>
    <mergeCell ref="Y267:Z267"/>
    <mergeCell ref="V246:X246"/>
    <mergeCell ref="Y266:Z266"/>
    <mergeCell ref="AI250:AP250"/>
    <mergeCell ref="AT254:AU254"/>
    <mergeCell ref="AI251:AP251"/>
    <mergeCell ref="AA246:AD246"/>
    <mergeCell ref="Y246:Z246"/>
    <mergeCell ref="AQ265:AS265"/>
    <mergeCell ref="BH249:BK249"/>
    <mergeCell ref="BD250:BG250"/>
    <mergeCell ref="BH250:BK250"/>
    <mergeCell ref="BH247:BK247"/>
    <mergeCell ref="AV264:BC264"/>
    <mergeCell ref="AV260:AY260"/>
    <mergeCell ref="AV269:AY269"/>
    <mergeCell ref="AT269:AU269"/>
    <mergeCell ref="AQ269:AS269"/>
    <mergeCell ref="BD262:BI262"/>
    <mergeCell ref="BD270:BG270"/>
    <mergeCell ref="AQ270:AS270"/>
    <mergeCell ref="AV257:AY257"/>
    <mergeCell ref="V424:X424"/>
    <mergeCell ref="H258:O258"/>
    <mergeCell ref="P258:U258"/>
    <mergeCell ref="V258:X258"/>
    <mergeCell ref="Y258:Z258"/>
    <mergeCell ref="AV258:AY258"/>
    <mergeCell ref="AZ258:BC258"/>
    <mergeCell ref="BD258:BG258"/>
    <mergeCell ref="BH258:BK258"/>
    <mergeCell ref="V248:X248"/>
    <mergeCell ref="AI247:AP247"/>
    <mergeCell ref="AQ247:AS247"/>
    <mergeCell ref="H255:O255"/>
    <mergeCell ref="AE251:AH251"/>
    <mergeCell ref="C255:G255"/>
    <mergeCell ref="C252:G252"/>
    <mergeCell ref="V253:X253"/>
    <mergeCell ref="Y253:Z253"/>
    <mergeCell ref="BH248:BK248"/>
    <mergeCell ref="AQ256:AS256"/>
    <mergeCell ref="BD251:BG251"/>
    <mergeCell ref="BH251:BK251"/>
    <mergeCell ref="AQ255:AS255"/>
    <mergeCell ref="AT255:AU255"/>
    <mergeCell ref="AI253:AP253"/>
    <mergeCell ref="BD248:BG248"/>
    <mergeCell ref="C250:G250"/>
    <mergeCell ref="AA255:AD255"/>
    <mergeCell ref="P251:U251"/>
    <mergeCell ref="V251:X251"/>
    <mergeCell ref="Y251:Z251"/>
    <mergeCell ref="BH257:BK257"/>
    <mergeCell ref="BL248:BO248"/>
    <mergeCell ref="BH298:BK298"/>
    <mergeCell ref="AQ304:AS304"/>
    <mergeCell ref="V289:X289"/>
    <mergeCell ref="BD283:BG283"/>
    <mergeCell ref="BH283:BK283"/>
    <mergeCell ref="AE270:AH270"/>
    <mergeCell ref="AA270:AD270"/>
    <mergeCell ref="Y272:Z272"/>
    <mergeCell ref="BL394:BO394"/>
    <mergeCell ref="H394:O394"/>
    <mergeCell ref="P394:U394"/>
    <mergeCell ref="V394:X394"/>
    <mergeCell ref="Y394:Z394"/>
    <mergeCell ref="BL293:BO293"/>
    <mergeCell ref="V359:X359"/>
    <mergeCell ref="AA252:AD252"/>
    <mergeCell ref="AE252:AH252"/>
    <mergeCell ref="AQ253:AS253"/>
    <mergeCell ref="AQ254:AS254"/>
    <mergeCell ref="H248:O248"/>
    <mergeCell ref="AV254:AY254"/>
    <mergeCell ref="AV250:AY250"/>
    <mergeCell ref="H254:O254"/>
    <mergeCell ref="BD381:BG381"/>
    <mergeCell ref="AV309:BC309"/>
    <mergeCell ref="P288:U288"/>
    <mergeCell ref="AI287:AU287"/>
    <mergeCell ref="BD285:BI285"/>
    <mergeCell ref="BJ285:BO285"/>
    <mergeCell ref="BJ262:BO262"/>
    <mergeCell ref="BD257:BG257"/>
    <mergeCell ref="C285:D285"/>
    <mergeCell ref="E285:AH285"/>
    <mergeCell ref="C282:G282"/>
    <mergeCell ref="H282:O282"/>
    <mergeCell ref="C299:G299"/>
    <mergeCell ref="H299:O299"/>
    <mergeCell ref="P299:U299"/>
    <mergeCell ref="V299:X299"/>
    <mergeCell ref="Y299:Z299"/>
    <mergeCell ref="AE292:AH292"/>
    <mergeCell ref="V293:X293"/>
    <mergeCell ref="C254:G254"/>
    <mergeCell ref="C258:G258"/>
    <mergeCell ref="AA258:AD258"/>
    <mergeCell ref="AA396:AD396"/>
    <mergeCell ref="AE396:AH396"/>
    <mergeCell ref="C251:G251"/>
    <mergeCell ref="C253:G253"/>
    <mergeCell ref="C272:G272"/>
    <mergeCell ref="P271:U271"/>
    <mergeCell ref="C269:G269"/>
    <mergeCell ref="C271:G271"/>
    <mergeCell ref="H271:O271"/>
    <mergeCell ref="V288:X288"/>
    <mergeCell ref="AE289:AH289"/>
    <mergeCell ref="H295:O295"/>
    <mergeCell ref="H272:O272"/>
    <mergeCell ref="P253:U253"/>
    <mergeCell ref="AE266:AH266"/>
    <mergeCell ref="H266:O266"/>
    <mergeCell ref="C270:G270"/>
    <mergeCell ref="H274:O274"/>
    <mergeCell ref="A505:B505"/>
    <mergeCell ref="A502:B502"/>
    <mergeCell ref="C503:M503"/>
    <mergeCell ref="N503:O503"/>
    <mergeCell ref="N505:O505"/>
    <mergeCell ref="AC511:AH511"/>
    <mergeCell ref="AC503:AH503"/>
    <mergeCell ref="C508:M508"/>
    <mergeCell ref="AC508:AH508"/>
    <mergeCell ref="A508:B508"/>
    <mergeCell ref="R501:V501"/>
    <mergeCell ref="W503:AB503"/>
    <mergeCell ref="W504:AB504"/>
    <mergeCell ref="V448:X448"/>
    <mergeCell ref="Y448:Z448"/>
    <mergeCell ref="AA448:AD448"/>
    <mergeCell ref="H222:O222"/>
    <mergeCell ref="V447:X447"/>
    <mergeCell ref="V429:X429"/>
    <mergeCell ref="H446:O446"/>
    <mergeCell ref="P446:U446"/>
    <mergeCell ref="AE439:AH439"/>
    <mergeCell ref="H424:O424"/>
    <mergeCell ref="A252:B252"/>
    <mergeCell ref="A254:B254"/>
    <mergeCell ref="A253:B253"/>
    <mergeCell ref="P244:U244"/>
    <mergeCell ref="A227:B239"/>
    <mergeCell ref="A245:B245"/>
    <mergeCell ref="A246:B246"/>
    <mergeCell ref="AE243:AH243"/>
    <mergeCell ref="C228:D228"/>
    <mergeCell ref="A512:Q512"/>
    <mergeCell ref="A507:B507"/>
    <mergeCell ref="C507:M507"/>
    <mergeCell ref="N507:O507"/>
    <mergeCell ref="P507:Q507"/>
    <mergeCell ref="W512:AH512"/>
    <mergeCell ref="A511:B511"/>
    <mergeCell ref="C509:M509"/>
    <mergeCell ref="C510:M510"/>
    <mergeCell ref="C511:M511"/>
    <mergeCell ref="P506:Q506"/>
    <mergeCell ref="P509:Q509"/>
    <mergeCell ref="P510:Q510"/>
    <mergeCell ref="P511:Q511"/>
    <mergeCell ref="R511:V511"/>
    <mergeCell ref="N511:O511"/>
    <mergeCell ref="A509:B509"/>
    <mergeCell ref="A510:B510"/>
    <mergeCell ref="W488:AB488"/>
    <mergeCell ref="AC486:AH486"/>
    <mergeCell ref="AE299:AH299"/>
    <mergeCell ref="AI299:AP299"/>
    <mergeCell ref="AI305:AP305"/>
    <mergeCell ref="H303:O303"/>
    <mergeCell ref="AA303:AD303"/>
    <mergeCell ref="AE303:AH303"/>
    <mergeCell ref="V302:X302"/>
    <mergeCell ref="V353:X353"/>
    <mergeCell ref="N487:O487"/>
    <mergeCell ref="C476:G476"/>
    <mergeCell ref="H476:O476"/>
    <mergeCell ref="P486:Q486"/>
    <mergeCell ref="AA459:AD459"/>
    <mergeCell ref="A455:AH455"/>
    <mergeCell ref="E452:AH452"/>
    <mergeCell ref="C447:G447"/>
    <mergeCell ref="C448:G448"/>
    <mergeCell ref="AI306:AP306"/>
    <mergeCell ref="AI353:AP353"/>
    <mergeCell ref="H465:O465"/>
    <mergeCell ref="AA394:AD394"/>
    <mergeCell ref="C354:G354"/>
    <mergeCell ref="A396:B396"/>
    <mergeCell ref="C396:G396"/>
    <mergeCell ref="H396:O396"/>
    <mergeCell ref="P396:U396"/>
    <mergeCell ref="AI396:AP396"/>
    <mergeCell ref="Y396:Z396"/>
    <mergeCell ref="AI333:AP333"/>
    <mergeCell ref="Y353:Z353"/>
    <mergeCell ref="A438:B438"/>
    <mergeCell ref="A439:B439"/>
    <mergeCell ref="A445:B445"/>
    <mergeCell ref="V440:X440"/>
    <mergeCell ref="Y440:Z440"/>
    <mergeCell ref="AE465:AH465"/>
    <mergeCell ref="AI465:AP465"/>
    <mergeCell ref="AI457:AP457"/>
    <mergeCell ref="AA446:AD446"/>
    <mergeCell ref="AE446:AH446"/>
    <mergeCell ref="AE444:AH444"/>
    <mergeCell ref="Y429:Z429"/>
    <mergeCell ref="AA429:AD429"/>
    <mergeCell ref="H472:O472"/>
    <mergeCell ref="V474:X474"/>
    <mergeCell ref="Y474:Z474"/>
    <mergeCell ref="AA474:AD474"/>
    <mergeCell ref="A465:B465"/>
    <mergeCell ref="A470:B470"/>
    <mergeCell ref="C473:G473"/>
    <mergeCell ref="A467:B468"/>
    <mergeCell ref="V461:X461"/>
    <mergeCell ref="Y461:Z461"/>
    <mergeCell ref="AA461:AD461"/>
    <mergeCell ref="AE461:AH461"/>
    <mergeCell ref="E467:AH467"/>
    <mergeCell ref="C471:G471"/>
    <mergeCell ref="A471:B471"/>
    <mergeCell ref="AE440:AH440"/>
    <mergeCell ref="P447:U447"/>
    <mergeCell ref="C444:G444"/>
    <mergeCell ref="C458:G458"/>
    <mergeCell ref="AI439:AP439"/>
    <mergeCell ref="AA426:AD426"/>
    <mergeCell ref="AI424:AP424"/>
    <mergeCell ref="AI427:AP427"/>
    <mergeCell ref="E418:U418"/>
    <mergeCell ref="A398:B398"/>
    <mergeCell ref="C456:AH456"/>
    <mergeCell ref="E451:AH451"/>
    <mergeCell ref="C440:G440"/>
    <mergeCell ref="AI446:AP446"/>
    <mergeCell ref="AQ446:AS446"/>
    <mergeCell ref="AQ440:AS440"/>
    <mergeCell ref="Y444:Z444"/>
    <mergeCell ref="AA457:AD457"/>
    <mergeCell ref="P457:U457"/>
    <mergeCell ref="V457:X457"/>
    <mergeCell ref="Y457:Z457"/>
    <mergeCell ref="AQ457:AS457"/>
    <mergeCell ref="E453:AH453"/>
    <mergeCell ref="E454:AH454"/>
    <mergeCell ref="A427:B427"/>
    <mergeCell ref="Y424:Z424"/>
    <mergeCell ref="Y427:Z427"/>
    <mergeCell ref="AA427:AD427"/>
    <mergeCell ref="A434:B434"/>
    <mergeCell ref="P436:U436"/>
    <mergeCell ref="AA407:AD407"/>
    <mergeCell ref="AE407:AH407"/>
    <mergeCell ref="AI407:AP407"/>
    <mergeCell ref="AQ407:AS407"/>
    <mergeCell ref="V436:X436"/>
    <mergeCell ref="Y436:Z436"/>
    <mergeCell ref="A474:B474"/>
    <mergeCell ref="C472:G472"/>
    <mergeCell ref="V465:X465"/>
    <mergeCell ref="E478:AH478"/>
    <mergeCell ref="A484:B484"/>
    <mergeCell ref="A485:B485"/>
    <mergeCell ref="A486:B486"/>
    <mergeCell ref="A487:B487"/>
    <mergeCell ref="A482:B482"/>
    <mergeCell ref="A440:B440"/>
    <mergeCell ref="V471:X471"/>
    <mergeCell ref="Y471:Z471"/>
    <mergeCell ref="AA471:AD471"/>
    <mergeCell ref="AA440:AD440"/>
    <mergeCell ref="C484:M484"/>
    <mergeCell ref="C485:M485"/>
    <mergeCell ref="C486:M486"/>
    <mergeCell ref="H447:O447"/>
    <mergeCell ref="Y465:Z465"/>
    <mergeCell ref="AA465:AD465"/>
    <mergeCell ref="R484:V484"/>
    <mergeCell ref="R485:V485"/>
    <mergeCell ref="R486:V486"/>
    <mergeCell ref="N482:O482"/>
    <mergeCell ref="N483:O483"/>
    <mergeCell ref="Y447:Z447"/>
    <mergeCell ref="Y472:Z472"/>
    <mergeCell ref="AA472:AD472"/>
    <mergeCell ref="V475:X475"/>
    <mergeCell ref="AE472:AH472"/>
    <mergeCell ref="C478:D478"/>
    <mergeCell ref="P465:U465"/>
    <mergeCell ref="N492:O492"/>
    <mergeCell ref="C495:M495"/>
    <mergeCell ref="H462:O462"/>
    <mergeCell ref="C462:G462"/>
    <mergeCell ref="C475:G475"/>
    <mergeCell ref="A472:B472"/>
    <mergeCell ref="H471:O471"/>
    <mergeCell ref="P471:U471"/>
    <mergeCell ref="A458:B458"/>
    <mergeCell ref="A460:B460"/>
    <mergeCell ref="C445:G445"/>
    <mergeCell ref="H445:O445"/>
    <mergeCell ref="AU482:AZ482"/>
    <mergeCell ref="AU483:AZ483"/>
    <mergeCell ref="AI481:AT481"/>
    <mergeCell ref="AU481:AZ481"/>
    <mergeCell ref="C467:D467"/>
    <mergeCell ref="AV474:AY474"/>
    <mergeCell ref="P492:Q492"/>
    <mergeCell ref="A481:B481"/>
    <mergeCell ref="N481:O481"/>
    <mergeCell ref="R481:V481"/>
    <mergeCell ref="Y475:Z475"/>
    <mergeCell ref="AA475:AD475"/>
    <mergeCell ref="A475:B475"/>
    <mergeCell ref="C481:M481"/>
    <mergeCell ref="A478:B478"/>
    <mergeCell ref="A479:AH479"/>
    <mergeCell ref="N486:O486"/>
    <mergeCell ref="A451:B454"/>
    <mergeCell ref="A473:B473"/>
    <mergeCell ref="Y460:Z460"/>
    <mergeCell ref="BF498:BJ498"/>
    <mergeCell ref="AU495:AZ495"/>
    <mergeCell ref="AU496:AZ496"/>
    <mergeCell ref="BA492:BE492"/>
    <mergeCell ref="AU492:AZ492"/>
    <mergeCell ref="AI511:AT512"/>
    <mergeCell ref="BF507:BJ507"/>
    <mergeCell ref="BH462:BK462"/>
    <mergeCell ref="BL462:BO462"/>
    <mergeCell ref="BL460:BO460"/>
    <mergeCell ref="AT461:AU461"/>
    <mergeCell ref="BD461:BG461"/>
    <mergeCell ref="BD462:BG462"/>
    <mergeCell ref="BJ467:BO467"/>
    <mergeCell ref="P504:Q504"/>
    <mergeCell ref="R504:V504"/>
    <mergeCell ref="BA499:BE499"/>
    <mergeCell ref="BD465:BG465"/>
    <mergeCell ref="BK481:BO481"/>
    <mergeCell ref="BK482:BO482"/>
    <mergeCell ref="BA483:BE483"/>
    <mergeCell ref="AV465:AY465"/>
    <mergeCell ref="AZ465:BC465"/>
    <mergeCell ref="BL461:BO461"/>
    <mergeCell ref="R503:V503"/>
    <mergeCell ref="AI503:AT503"/>
    <mergeCell ref="AU503:AZ503"/>
    <mergeCell ref="BK484:BO484"/>
    <mergeCell ref="BK485:BO485"/>
    <mergeCell ref="BH475:BK475"/>
    <mergeCell ref="BH465:BK465"/>
    <mergeCell ref="BL465:BO465"/>
    <mergeCell ref="AJ520:AP520"/>
    <mergeCell ref="AQ520:AZ520"/>
    <mergeCell ref="AJ515:AP515"/>
    <mergeCell ref="AJ518:AP518"/>
    <mergeCell ref="AQ515:AZ515"/>
    <mergeCell ref="AQ518:AZ518"/>
    <mergeCell ref="AJ514:AZ514"/>
    <mergeCell ref="AI510:AT510"/>
    <mergeCell ref="C465:G465"/>
    <mergeCell ref="H461:O461"/>
    <mergeCell ref="P461:U461"/>
    <mergeCell ref="R492:V492"/>
    <mergeCell ref="R493:V493"/>
    <mergeCell ref="R494:V494"/>
    <mergeCell ref="AI451:BC451"/>
    <mergeCell ref="V444:X444"/>
    <mergeCell ref="BA510:BE510"/>
    <mergeCell ref="AU510:AZ510"/>
    <mergeCell ref="AI508:AT508"/>
    <mergeCell ref="AU508:AZ508"/>
    <mergeCell ref="BA508:BE508"/>
    <mergeCell ref="AJ519:AP519"/>
    <mergeCell ref="AQ519:AZ519"/>
    <mergeCell ref="BA504:BE504"/>
    <mergeCell ref="AU504:AZ504"/>
    <mergeCell ref="BA496:BE496"/>
    <mergeCell ref="BA502:BE502"/>
    <mergeCell ref="AU502:AZ502"/>
    <mergeCell ref="BA511:BE511"/>
    <mergeCell ref="AT446:AU446"/>
    <mergeCell ref="AT445:AU445"/>
    <mergeCell ref="AZ447:BC447"/>
    <mergeCell ref="A264:B264"/>
    <mergeCell ref="A248:B248"/>
    <mergeCell ref="A255:B255"/>
    <mergeCell ref="V254:X254"/>
    <mergeCell ref="P245:U245"/>
    <mergeCell ref="A251:B251"/>
    <mergeCell ref="A249:B249"/>
    <mergeCell ref="C260:G260"/>
    <mergeCell ref="H260:O260"/>
    <mergeCell ref="V260:X260"/>
    <mergeCell ref="C257:G257"/>
    <mergeCell ref="H257:O257"/>
    <mergeCell ref="AE248:AH248"/>
    <mergeCell ref="AI243:AP243"/>
    <mergeCell ref="A258:B258"/>
    <mergeCell ref="Y255:Z255"/>
    <mergeCell ref="C265:G265"/>
    <mergeCell ref="Y265:Z265"/>
    <mergeCell ref="V261:Z261"/>
    <mergeCell ref="AI264:AU264"/>
    <mergeCell ref="E262:AH262"/>
    <mergeCell ref="Y260:Z260"/>
    <mergeCell ref="AI260:AP260"/>
    <mergeCell ref="P265:U265"/>
    <mergeCell ref="AE265:AH265"/>
    <mergeCell ref="AE257:AH257"/>
    <mergeCell ref="AE256:AH256"/>
    <mergeCell ref="AT260:AU260"/>
    <mergeCell ref="Y243:Z243"/>
    <mergeCell ref="H245:O245"/>
    <mergeCell ref="A266:B266"/>
    <mergeCell ref="Y247:Z247"/>
    <mergeCell ref="AA247:AD247"/>
    <mergeCell ref="C248:G248"/>
    <mergeCell ref="C256:G256"/>
    <mergeCell ref="H256:O256"/>
    <mergeCell ref="A250:B250"/>
    <mergeCell ref="A204:B204"/>
    <mergeCell ref="A202:B202"/>
    <mergeCell ref="A206:B206"/>
    <mergeCell ref="C206:G206"/>
    <mergeCell ref="H206:O206"/>
    <mergeCell ref="P206:U206"/>
    <mergeCell ref="AQ202:AS202"/>
    <mergeCell ref="AT202:AU202"/>
    <mergeCell ref="AV202:AY202"/>
    <mergeCell ref="AZ202:BC202"/>
    <mergeCell ref="AA203:AD203"/>
    <mergeCell ref="AE203:AH203"/>
    <mergeCell ref="V203:X203"/>
    <mergeCell ref="Y203:Z203"/>
    <mergeCell ref="Y205:Z205"/>
    <mergeCell ref="H202:O202"/>
    <mergeCell ref="P202:U202"/>
    <mergeCell ref="AA202:AD202"/>
    <mergeCell ref="AE202:AH202"/>
    <mergeCell ref="AI203:AP203"/>
    <mergeCell ref="C204:G204"/>
    <mergeCell ref="H204:O204"/>
    <mergeCell ref="P204:U204"/>
    <mergeCell ref="V204:X204"/>
    <mergeCell ref="AI205:AP205"/>
    <mergeCell ref="AE204:AH204"/>
    <mergeCell ref="AI204:AP204"/>
    <mergeCell ref="AV204:AY204"/>
    <mergeCell ref="C205:G205"/>
    <mergeCell ref="H205:O205"/>
    <mergeCell ref="V205:X205"/>
    <mergeCell ref="AQ204:AS204"/>
    <mergeCell ref="P192:U192"/>
    <mergeCell ref="BL200:BO200"/>
    <mergeCell ref="BL203:BO203"/>
    <mergeCell ref="BD203:BG203"/>
    <mergeCell ref="AZ203:BC203"/>
    <mergeCell ref="BD200:BG200"/>
    <mergeCell ref="BL202:BO202"/>
    <mergeCell ref="BD202:BG202"/>
    <mergeCell ref="BH202:BK202"/>
    <mergeCell ref="BL206:BO206"/>
    <mergeCell ref="AA205:AD205"/>
    <mergeCell ref="AE205:AH205"/>
    <mergeCell ref="AI202:AP202"/>
    <mergeCell ref="Y204:Z204"/>
    <mergeCell ref="AA204:AD204"/>
    <mergeCell ref="C202:G202"/>
    <mergeCell ref="AE200:AH200"/>
    <mergeCell ref="AI200:AP200"/>
    <mergeCell ref="AQ200:AS200"/>
    <mergeCell ref="AT200:AU200"/>
    <mergeCell ref="AV200:AY200"/>
    <mergeCell ref="AZ200:BC200"/>
    <mergeCell ref="V202:X202"/>
    <mergeCell ref="Y202:Z202"/>
    <mergeCell ref="AT204:AU204"/>
    <mergeCell ref="A194:B194"/>
    <mergeCell ref="C194:G194"/>
    <mergeCell ref="P194:U194"/>
    <mergeCell ref="A192:B192"/>
    <mergeCell ref="A193:B193"/>
    <mergeCell ref="H195:O195"/>
    <mergeCell ref="BH203:BK203"/>
    <mergeCell ref="V200:X200"/>
    <mergeCell ref="Y200:Z200"/>
    <mergeCell ref="AA200:AD200"/>
    <mergeCell ref="A199:B199"/>
    <mergeCell ref="AV199:AY199"/>
    <mergeCell ref="AQ203:AS203"/>
    <mergeCell ref="AT203:AU203"/>
    <mergeCell ref="AV203:AY203"/>
    <mergeCell ref="C203:G203"/>
    <mergeCell ref="H203:O203"/>
    <mergeCell ref="P203:U203"/>
    <mergeCell ref="A196:B196"/>
    <mergeCell ref="AE196:AH196"/>
    <mergeCell ref="C195:G195"/>
    <mergeCell ref="BH200:BK200"/>
    <mergeCell ref="BH196:BK196"/>
    <mergeCell ref="AA199:AD199"/>
    <mergeCell ref="AT199:AU199"/>
    <mergeCell ref="AZ195:BC195"/>
    <mergeCell ref="A201:B201"/>
    <mergeCell ref="A198:B198"/>
    <mergeCell ref="BH201:BK201"/>
    <mergeCell ref="BL156:BO156"/>
    <mergeCell ref="BL155:BO155"/>
    <mergeCell ref="BH156:BK156"/>
    <mergeCell ref="BD154:BG154"/>
    <mergeCell ref="AT156:AU156"/>
    <mergeCell ref="BH154:BK154"/>
    <mergeCell ref="A156:B156"/>
    <mergeCell ref="C147:D147"/>
    <mergeCell ref="AI189:BO189"/>
    <mergeCell ref="C184:D184"/>
    <mergeCell ref="AQ195:AS195"/>
    <mergeCell ref="A195:B195"/>
    <mergeCell ref="A180:B188"/>
    <mergeCell ref="BL154:BO154"/>
    <mergeCell ref="A149:AH149"/>
    <mergeCell ref="P193:U193"/>
    <mergeCell ref="BD159:BG159"/>
    <mergeCell ref="BH159:BK159"/>
    <mergeCell ref="BL159:BO159"/>
    <mergeCell ref="BL160:BO160"/>
    <mergeCell ref="AZ177:BC177"/>
    <mergeCell ref="BL195:BO195"/>
    <mergeCell ref="AI178:AP178"/>
    <mergeCell ref="AQ178:AS178"/>
    <mergeCell ref="AT178:AU178"/>
    <mergeCell ref="AV178:AY178"/>
    <mergeCell ref="BD192:BG192"/>
    <mergeCell ref="BH192:BK192"/>
    <mergeCell ref="A191:B191"/>
    <mergeCell ref="P176:U176"/>
    <mergeCell ref="V176:X176"/>
    <mergeCell ref="A190:B190"/>
    <mergeCell ref="AA176:AD176"/>
    <mergeCell ref="AE176:AH176"/>
    <mergeCell ref="AI176:AP176"/>
    <mergeCell ref="AQ176:AS176"/>
    <mergeCell ref="AT176:AU176"/>
    <mergeCell ref="AV176:AY176"/>
    <mergeCell ref="H155:O155"/>
    <mergeCell ref="H135:O135"/>
    <mergeCell ref="V135:X135"/>
    <mergeCell ref="E143:AH143"/>
    <mergeCell ref="P154:U154"/>
    <mergeCell ref="H191:O191"/>
    <mergeCell ref="V192:X192"/>
    <mergeCell ref="C182:D182"/>
    <mergeCell ref="C192:G192"/>
    <mergeCell ref="H177:O177"/>
    <mergeCell ref="C188:D188"/>
    <mergeCell ref="AI185:BO185"/>
    <mergeCell ref="P191:U191"/>
    <mergeCell ref="BD190:BO190"/>
    <mergeCell ref="BL191:BO191"/>
    <mergeCell ref="AT191:AU191"/>
    <mergeCell ref="C185:D185"/>
    <mergeCell ref="C186:D186"/>
    <mergeCell ref="BL177:BO177"/>
    <mergeCell ref="AT192:AU192"/>
    <mergeCell ref="AV192:AY192"/>
    <mergeCell ref="C176:G176"/>
    <mergeCell ref="H176:O176"/>
    <mergeCell ref="AV151:AY151"/>
    <mergeCell ref="V151:X151"/>
    <mergeCell ref="C191:G191"/>
    <mergeCell ref="H36:O36"/>
    <mergeCell ref="Y36:Z36"/>
    <mergeCell ref="AA36:AD36"/>
    <mergeCell ref="R36:S36"/>
    <mergeCell ref="Y41:Z41"/>
    <mergeCell ref="AA41:AD41"/>
    <mergeCell ref="AE41:AH41"/>
    <mergeCell ref="AI39:AP39"/>
    <mergeCell ref="AQ39:AS39"/>
    <mergeCell ref="AA135:AD135"/>
    <mergeCell ref="C142:D142"/>
    <mergeCell ref="AZ176:BC176"/>
    <mergeCell ref="BD176:BG176"/>
    <mergeCell ref="BH176:BK176"/>
    <mergeCell ref="BL176:BO176"/>
    <mergeCell ref="BL161:BO161"/>
    <mergeCell ref="AT152:AU152"/>
    <mergeCell ref="BD157:BG157"/>
    <mergeCell ref="BD135:BG135"/>
    <mergeCell ref="AI155:AP155"/>
    <mergeCell ref="AV159:AY159"/>
    <mergeCell ref="AZ161:BC161"/>
    <mergeCell ref="BD161:BG161"/>
    <mergeCell ref="AA155:AD155"/>
    <mergeCell ref="AE155:AH155"/>
    <mergeCell ref="AZ151:BC151"/>
    <mergeCell ref="BD151:BG151"/>
    <mergeCell ref="AZ152:BC152"/>
    <mergeCell ref="BD152:BG152"/>
    <mergeCell ref="BH152:BK152"/>
    <mergeCell ref="Y176:Z176"/>
    <mergeCell ref="C143:D143"/>
    <mergeCell ref="A38:B38"/>
    <mergeCell ref="C46:G46"/>
    <mergeCell ref="AQ47:AS47"/>
    <mergeCell ref="AA44:AD44"/>
    <mergeCell ref="AA43:AD43"/>
    <mergeCell ref="A46:B46"/>
    <mergeCell ref="V42:X42"/>
    <mergeCell ref="AQ44:AS44"/>
    <mergeCell ref="V41:X41"/>
    <mergeCell ref="V22:X22"/>
    <mergeCell ref="A23:B23"/>
    <mergeCell ref="C23:G23"/>
    <mergeCell ref="H23:O23"/>
    <mergeCell ref="P23:U23"/>
    <mergeCell ref="V23:X23"/>
    <mergeCell ref="Y23:Z23"/>
    <mergeCell ref="AZ34:BC34"/>
    <mergeCell ref="AT28:AU28"/>
    <mergeCell ref="C41:G41"/>
    <mergeCell ref="AQ41:AS41"/>
    <mergeCell ref="AI35:AP35"/>
    <mergeCell ref="P38:U38"/>
    <mergeCell ref="H38:O38"/>
    <mergeCell ref="V38:X38"/>
    <mergeCell ref="Y38:Z38"/>
    <mergeCell ref="AA38:AD38"/>
    <mergeCell ref="V39:X39"/>
    <mergeCell ref="Y39:Z39"/>
    <mergeCell ref="P39:U39"/>
    <mergeCell ref="A27:B27"/>
    <mergeCell ref="V36:X36"/>
    <mergeCell ref="C36:G36"/>
    <mergeCell ref="BD41:BG41"/>
    <mergeCell ref="AT43:AU43"/>
    <mergeCell ref="A45:B45"/>
    <mergeCell ref="BL36:BO36"/>
    <mergeCell ref="AI41:AP41"/>
    <mergeCell ref="A35:B35"/>
    <mergeCell ref="AE35:AH35"/>
    <mergeCell ref="P41:U41"/>
    <mergeCell ref="A36:B36"/>
    <mergeCell ref="AQ46:AS46"/>
    <mergeCell ref="BL41:BO41"/>
    <mergeCell ref="BL37:BO37"/>
    <mergeCell ref="Y43:Z43"/>
    <mergeCell ref="BL39:BO39"/>
    <mergeCell ref="BH37:BK37"/>
    <mergeCell ref="BH43:BK43"/>
    <mergeCell ref="C47:G47"/>
    <mergeCell ref="AI45:AP45"/>
    <mergeCell ref="H42:O42"/>
    <mergeCell ref="P42:U42"/>
    <mergeCell ref="A44:B44"/>
    <mergeCell ref="C38:G38"/>
    <mergeCell ref="H37:O37"/>
    <mergeCell ref="Y37:Z37"/>
    <mergeCell ref="AA37:AD37"/>
    <mergeCell ref="C44:G44"/>
    <mergeCell ref="H44:O44"/>
    <mergeCell ref="P44:U44"/>
    <mergeCell ref="C42:G42"/>
    <mergeCell ref="H47:O47"/>
    <mergeCell ref="P45:U45"/>
    <mergeCell ref="A47:B47"/>
    <mergeCell ref="AV20:AY20"/>
    <mergeCell ref="V21:X21"/>
    <mergeCell ref="BL27:BO27"/>
    <mergeCell ref="AI27:AP27"/>
    <mergeCell ref="AT24:AU24"/>
    <mergeCell ref="BL24:BO24"/>
    <mergeCell ref="AA25:AD25"/>
    <mergeCell ref="BL26:BO26"/>
    <mergeCell ref="V25:X25"/>
    <mergeCell ref="AI43:AP43"/>
    <mergeCell ref="AQ43:AS43"/>
    <mergeCell ref="BL48:BO48"/>
    <mergeCell ref="BL28:BO28"/>
    <mergeCell ref="BL42:BO42"/>
    <mergeCell ref="A42:B42"/>
    <mergeCell ref="A43:B43"/>
    <mergeCell ref="A28:B28"/>
    <mergeCell ref="BL44:BO44"/>
    <mergeCell ref="H46:O46"/>
    <mergeCell ref="V47:X47"/>
    <mergeCell ref="H45:O45"/>
    <mergeCell ref="V44:X44"/>
    <mergeCell ref="Y44:Z44"/>
    <mergeCell ref="A41:B41"/>
    <mergeCell ref="H39:O39"/>
    <mergeCell ref="H41:O41"/>
    <mergeCell ref="C39:G39"/>
    <mergeCell ref="AE42:AH42"/>
    <mergeCell ref="Y42:Z42"/>
    <mergeCell ref="P37:Q37"/>
    <mergeCell ref="AA39:AD39"/>
    <mergeCell ref="A33:B33"/>
    <mergeCell ref="A34:B34"/>
    <mergeCell ref="C34:G34"/>
    <mergeCell ref="V28:X28"/>
    <mergeCell ref="Y28:Z28"/>
    <mergeCell ref="AA28:AD28"/>
    <mergeCell ref="AE28:AH28"/>
    <mergeCell ref="H28:O28"/>
    <mergeCell ref="A21:B21"/>
    <mergeCell ref="AI32:BO32"/>
    <mergeCell ref="C33:AH33"/>
    <mergeCell ref="BL34:BO34"/>
    <mergeCell ref="BD33:BO33"/>
    <mergeCell ref="AV28:AY28"/>
    <mergeCell ref="C25:G25"/>
    <mergeCell ref="P25:U25"/>
    <mergeCell ref="AI34:AP34"/>
    <mergeCell ref="AZ26:BC26"/>
    <mergeCell ref="AE21:AH21"/>
    <mergeCell ref="P21:U21"/>
    <mergeCell ref="A25:B25"/>
    <mergeCell ref="BL23:BO23"/>
    <mergeCell ref="BL45:BO45"/>
    <mergeCell ref="AA48:AD48"/>
    <mergeCell ref="AT47:AU47"/>
    <mergeCell ref="BL46:BO46"/>
    <mergeCell ref="AI46:AP46"/>
    <mergeCell ref="BL43:BO43"/>
    <mergeCell ref="BH48:BK48"/>
    <mergeCell ref="BL47:BO47"/>
    <mergeCell ref="AE48:AH48"/>
    <mergeCell ref="BL111:BO111"/>
    <mergeCell ref="H111:O111"/>
    <mergeCell ref="P111:U111"/>
    <mergeCell ref="V111:X111"/>
    <mergeCell ref="AZ75:BC75"/>
    <mergeCell ref="AI83:BO83"/>
    <mergeCell ref="A197:B197"/>
    <mergeCell ref="C197:G197"/>
    <mergeCell ref="H197:O197"/>
    <mergeCell ref="P197:U197"/>
    <mergeCell ref="V197:X197"/>
    <mergeCell ref="V75:X75"/>
    <mergeCell ref="A189:AH189"/>
    <mergeCell ref="H43:O43"/>
    <mergeCell ref="AE43:AH43"/>
    <mergeCell ref="AE44:AH44"/>
    <mergeCell ref="AQ48:AS48"/>
    <mergeCell ref="AI44:AP44"/>
    <mergeCell ref="P46:U46"/>
    <mergeCell ref="V46:X46"/>
    <mergeCell ref="P47:U47"/>
    <mergeCell ref="C67:G67"/>
    <mergeCell ref="C45:G45"/>
    <mergeCell ref="BL198:BO198"/>
    <mergeCell ref="AA197:AD197"/>
    <mergeCell ref="AE197:AH197"/>
    <mergeCell ref="V195:X195"/>
    <mergeCell ref="Y195:Z195"/>
    <mergeCell ref="E180:AH180"/>
    <mergeCell ref="AE192:AH192"/>
    <mergeCell ref="AI192:AP192"/>
    <mergeCell ref="AQ192:AS192"/>
    <mergeCell ref="AI183:BO183"/>
    <mergeCell ref="AQ197:AS197"/>
    <mergeCell ref="AZ193:BC193"/>
    <mergeCell ref="BD193:BG193"/>
    <mergeCell ref="E181:AH181"/>
    <mergeCell ref="AI181:BO181"/>
    <mergeCell ref="E182:AH182"/>
    <mergeCell ref="BJ180:BO180"/>
    <mergeCell ref="AI182:BO182"/>
    <mergeCell ref="BH197:BK197"/>
    <mergeCell ref="AI191:AP191"/>
    <mergeCell ref="BL196:BO196"/>
    <mergeCell ref="AI190:AU190"/>
    <mergeCell ref="AV190:BC190"/>
    <mergeCell ref="BD180:BI180"/>
    <mergeCell ref="BD191:BG191"/>
    <mergeCell ref="AA178:AD178"/>
    <mergeCell ref="V191:X191"/>
    <mergeCell ref="BL192:BO192"/>
    <mergeCell ref="AI195:AP195"/>
    <mergeCell ref="AA177:AD177"/>
    <mergeCell ref="AI186:BO186"/>
    <mergeCell ref="AE178:AH178"/>
    <mergeCell ref="AV195:AY195"/>
    <mergeCell ref="AI193:AP193"/>
    <mergeCell ref="AZ192:BC192"/>
    <mergeCell ref="BL194:BO194"/>
    <mergeCell ref="E187:AH187"/>
    <mergeCell ref="AI187:BO187"/>
    <mergeCell ref="AT194:AU194"/>
    <mergeCell ref="AV194:AY194"/>
    <mergeCell ref="AZ194:BC194"/>
    <mergeCell ref="C178:G178"/>
    <mergeCell ref="V178:X178"/>
    <mergeCell ref="Y178:Z178"/>
    <mergeCell ref="C181:D181"/>
    <mergeCell ref="AZ191:BC191"/>
    <mergeCell ref="BL178:BO178"/>
    <mergeCell ref="AA191:AD191"/>
    <mergeCell ref="AE191:AH191"/>
    <mergeCell ref="C180:D180"/>
    <mergeCell ref="C183:D183"/>
    <mergeCell ref="E183:AH183"/>
    <mergeCell ref="C190:AH190"/>
    <mergeCell ref="AZ119:BC119"/>
    <mergeCell ref="BH75:BK75"/>
    <mergeCell ref="BD101:BG101"/>
    <mergeCell ref="BD98:BG98"/>
    <mergeCell ref="AT102:AU102"/>
    <mergeCell ref="AV102:AY102"/>
    <mergeCell ref="BL97:BO97"/>
    <mergeCell ref="AT86:AU86"/>
    <mergeCell ref="BL124:BO124"/>
    <mergeCell ref="BD113:BG113"/>
    <mergeCell ref="AT67:AU67"/>
    <mergeCell ref="BD76:BG76"/>
    <mergeCell ref="AZ87:BC87"/>
    <mergeCell ref="BD87:BG87"/>
    <mergeCell ref="AI98:AP98"/>
    <mergeCell ref="AQ100:AS100"/>
    <mergeCell ref="AT76:AU76"/>
    <mergeCell ref="AI121:AP121"/>
    <mergeCell ref="AQ121:AS121"/>
    <mergeCell ref="BL69:BO69"/>
    <mergeCell ref="AZ68:BC68"/>
    <mergeCell ref="BL94:BO94"/>
    <mergeCell ref="BD111:BG111"/>
    <mergeCell ref="AZ118:BC118"/>
    <mergeCell ref="BD118:BG118"/>
    <mergeCell ref="BH123:BK123"/>
    <mergeCell ref="BD114:BG114"/>
    <mergeCell ref="BH121:BK121"/>
    <mergeCell ref="AT120:AU120"/>
    <mergeCell ref="BL95:BO95"/>
    <mergeCell ref="AI95:AP95"/>
    <mergeCell ref="AQ69:AS69"/>
    <mergeCell ref="Y53:Z53"/>
    <mergeCell ref="BD77:BI77"/>
    <mergeCell ref="AV98:AY98"/>
    <mergeCell ref="AZ98:BC98"/>
    <mergeCell ref="AT90:AU90"/>
    <mergeCell ref="AV90:AY90"/>
    <mergeCell ref="AZ90:BC90"/>
    <mergeCell ref="BD90:BG90"/>
    <mergeCell ref="BD72:BG72"/>
    <mergeCell ref="AV71:AY71"/>
    <mergeCell ref="AI73:AP73"/>
    <mergeCell ref="BD53:BG53"/>
    <mergeCell ref="P54:U54"/>
    <mergeCell ref="AV54:AY54"/>
    <mergeCell ref="BD54:BG54"/>
    <mergeCell ref="BH54:BK54"/>
    <mergeCell ref="BH63:BK63"/>
    <mergeCell ref="BH72:BK72"/>
    <mergeCell ref="AT55:AU55"/>
    <mergeCell ref="AV74:AY74"/>
    <mergeCell ref="BH71:BK71"/>
    <mergeCell ref="AI57:AP57"/>
    <mergeCell ref="AQ57:AS57"/>
    <mergeCell ref="AZ53:BC53"/>
    <mergeCell ref="AZ57:BC57"/>
    <mergeCell ref="AA57:AD57"/>
    <mergeCell ref="BH93:BK93"/>
    <mergeCell ref="C73:G73"/>
    <mergeCell ref="AV100:AY100"/>
    <mergeCell ref="AA77:AH77"/>
    <mergeCell ref="AI77:AP77"/>
    <mergeCell ref="AQ77:AU77"/>
    <mergeCell ref="AV67:AY67"/>
    <mergeCell ref="AV73:AY73"/>
    <mergeCell ref="AV72:AY72"/>
    <mergeCell ref="H68:O68"/>
    <mergeCell ref="AV65:AY65"/>
    <mergeCell ref="AZ65:BC65"/>
    <mergeCell ref="AQ99:AS99"/>
    <mergeCell ref="AZ100:BC100"/>
    <mergeCell ref="AQ98:AS98"/>
    <mergeCell ref="AT98:AU98"/>
    <mergeCell ref="AV101:AY101"/>
    <mergeCell ref="AI76:AP76"/>
    <mergeCell ref="AT93:AU93"/>
    <mergeCell ref="AZ76:BC76"/>
    <mergeCell ref="Y101:Z101"/>
    <mergeCell ref="P110:U110"/>
    <mergeCell ref="C126:G126"/>
    <mergeCell ref="BH131:BK131"/>
    <mergeCell ref="AA133:AD133"/>
    <mergeCell ref="AE133:AH133"/>
    <mergeCell ref="AI133:AP133"/>
    <mergeCell ref="BL86:BO86"/>
    <mergeCell ref="H124:O124"/>
    <mergeCell ref="BD107:BG107"/>
    <mergeCell ref="P135:U135"/>
    <mergeCell ref="AZ113:BC113"/>
    <mergeCell ref="BL103:BO103"/>
    <mergeCell ref="AQ65:AS65"/>
    <mergeCell ref="AT65:AU65"/>
    <mergeCell ref="AT70:AU70"/>
    <mergeCell ref="AV70:AY70"/>
    <mergeCell ref="AV104:AY104"/>
    <mergeCell ref="AZ104:BC104"/>
    <mergeCell ref="AV99:AY99"/>
    <mergeCell ref="P104:U104"/>
    <mergeCell ref="AE71:AH71"/>
    <mergeCell ref="A84:AH84"/>
    <mergeCell ref="AZ135:BC135"/>
    <mergeCell ref="BH70:BK70"/>
    <mergeCell ref="H126:O126"/>
    <mergeCell ref="H75:O75"/>
    <mergeCell ref="BH76:BK76"/>
    <mergeCell ref="AI84:BO84"/>
    <mergeCell ref="A123:B123"/>
    <mergeCell ref="AA65:AD65"/>
    <mergeCell ref="AE65:AH65"/>
    <mergeCell ref="BH107:BK107"/>
    <mergeCell ref="H133:O133"/>
    <mergeCell ref="AI151:AP151"/>
    <mergeCell ref="AQ151:AS151"/>
    <mergeCell ref="AT151:AU151"/>
    <mergeCell ref="V136:Z136"/>
    <mergeCell ref="AI138:BO138"/>
    <mergeCell ref="P124:U124"/>
    <mergeCell ref="AQ123:AS123"/>
    <mergeCell ref="AT123:AU123"/>
    <mergeCell ref="BD123:BG123"/>
    <mergeCell ref="E137:AH137"/>
    <mergeCell ref="BL106:BO106"/>
    <mergeCell ref="AA124:AD124"/>
    <mergeCell ref="AE124:AH124"/>
    <mergeCell ref="Y132:Z132"/>
    <mergeCell ref="AA132:AD132"/>
    <mergeCell ref="BH90:BK90"/>
    <mergeCell ref="C110:G110"/>
    <mergeCell ref="P118:U118"/>
    <mergeCell ref="AZ121:BC121"/>
    <mergeCell ref="BL112:BO112"/>
    <mergeCell ref="BD121:BG121"/>
    <mergeCell ref="AA126:AD126"/>
    <mergeCell ref="AE126:AH126"/>
    <mergeCell ref="AI126:AP126"/>
    <mergeCell ref="BD112:BG112"/>
    <mergeCell ref="BD93:BG93"/>
    <mergeCell ref="BH98:BK98"/>
    <mergeCell ref="AZ96:BC96"/>
    <mergeCell ref="BD96:BG96"/>
    <mergeCell ref="BH96:BK96"/>
    <mergeCell ref="H105:O105"/>
    <mergeCell ref="AI143:BO143"/>
    <mergeCell ref="AI140:BO140"/>
    <mergeCell ref="AI141:BO141"/>
    <mergeCell ref="BL131:BO131"/>
    <mergeCell ref="BL133:BO133"/>
    <mergeCell ref="AI112:AP112"/>
    <mergeCell ref="AA127:AD127"/>
    <mergeCell ref="AT132:AU132"/>
    <mergeCell ref="BJ137:BO137"/>
    <mergeCell ref="AQ126:AS126"/>
    <mergeCell ref="BL151:BO151"/>
    <mergeCell ref="BL113:BO113"/>
    <mergeCell ref="C55:G55"/>
    <mergeCell ref="BL66:BO66"/>
    <mergeCell ref="AZ55:BC55"/>
    <mergeCell ref="AV77:BC77"/>
    <mergeCell ref="AI69:AP69"/>
    <mergeCell ref="AQ75:AS75"/>
    <mergeCell ref="P72:U72"/>
    <mergeCell ref="V72:X72"/>
    <mergeCell ref="AA74:AD74"/>
    <mergeCell ref="AQ74:AS74"/>
    <mergeCell ref="AI144:BO144"/>
    <mergeCell ref="C60:G60"/>
    <mergeCell ref="Y55:Z55"/>
    <mergeCell ref="AA55:AD55"/>
    <mergeCell ref="AE55:AH55"/>
    <mergeCell ref="BL102:BO102"/>
    <mergeCell ref="BL114:BO114"/>
    <mergeCell ref="AI116:AP116"/>
    <mergeCell ref="BH110:BK110"/>
    <mergeCell ref="P74:U74"/>
    <mergeCell ref="AZ294:BC294"/>
    <mergeCell ref="AQ273:AS273"/>
    <mergeCell ref="AA160:AD160"/>
    <mergeCell ref="AQ191:AS191"/>
    <mergeCell ref="AT193:AU193"/>
    <mergeCell ref="Y192:Z192"/>
    <mergeCell ref="AA192:AD192"/>
    <mergeCell ref="AV191:AY191"/>
    <mergeCell ref="V193:X193"/>
    <mergeCell ref="AI274:AP274"/>
    <mergeCell ref="AI276:BC276"/>
    <mergeCell ref="V272:X272"/>
    <mergeCell ref="BL53:BO53"/>
    <mergeCell ref="BL72:BO72"/>
    <mergeCell ref="BH112:BK112"/>
    <mergeCell ref="AE135:AH135"/>
    <mergeCell ref="AA151:AD151"/>
    <mergeCell ref="BD122:BG122"/>
    <mergeCell ref="AQ135:AS135"/>
    <mergeCell ref="AT135:AU135"/>
    <mergeCell ref="AV135:AY135"/>
    <mergeCell ref="E138:AH138"/>
    <mergeCell ref="BD119:BG119"/>
    <mergeCell ref="AZ116:BC116"/>
    <mergeCell ref="AV115:AY115"/>
    <mergeCell ref="AV111:AY111"/>
    <mergeCell ref="AZ111:BC111"/>
    <mergeCell ref="BD115:BG115"/>
    <mergeCell ref="E141:AH141"/>
    <mergeCell ref="AI137:BC137"/>
    <mergeCell ref="BD137:BI137"/>
    <mergeCell ref="H132:O132"/>
    <mergeCell ref="BL401:BO401"/>
    <mergeCell ref="AT398:AU398"/>
    <mergeCell ref="AV398:AY398"/>
    <mergeCell ref="AQ299:AS299"/>
    <mergeCell ref="AQ305:AS305"/>
    <mergeCell ref="BD360:BG360"/>
    <mergeCell ref="BH360:BK360"/>
    <mergeCell ref="AZ362:BC362"/>
    <mergeCell ref="BD362:BG362"/>
    <mergeCell ref="BH362:BK362"/>
    <mergeCell ref="BL362:BO362"/>
    <mergeCell ref="BL361:BO361"/>
    <mergeCell ref="AV358:AY358"/>
    <mergeCell ref="AQ359:AS359"/>
    <mergeCell ref="BL381:BO381"/>
    <mergeCell ref="AQ339:AS339"/>
    <mergeCell ref="AQ357:AS357"/>
    <mergeCell ref="AT357:AU357"/>
    <mergeCell ref="BD304:BG304"/>
    <mergeCell ref="AQ353:AS353"/>
    <mergeCell ref="AZ380:BC380"/>
    <mergeCell ref="AQ398:AS398"/>
    <mergeCell ref="BH307:BK307"/>
    <mergeCell ref="BL301:BO301"/>
    <mergeCell ref="AQ396:AS396"/>
    <mergeCell ref="BL399:BO399"/>
    <mergeCell ref="AT353:AU353"/>
    <mergeCell ref="AV353:AY353"/>
    <mergeCell ref="BL358:BO358"/>
    <mergeCell ref="AZ356:BC356"/>
    <mergeCell ref="AQ328:AS328"/>
    <mergeCell ref="AT328:AU328"/>
    <mergeCell ref="BD427:BG427"/>
    <mergeCell ref="BH427:BK427"/>
    <mergeCell ref="AQ424:AS424"/>
    <mergeCell ref="BL430:BO430"/>
    <mergeCell ref="BL438:BO438"/>
    <mergeCell ref="BD439:BG439"/>
    <mergeCell ref="AQ439:AS439"/>
    <mergeCell ref="AT439:AU439"/>
    <mergeCell ref="BL410:BO410"/>
    <mergeCell ref="BL417:BO417"/>
    <mergeCell ref="AT440:AU440"/>
    <mergeCell ref="AV440:AY440"/>
    <mergeCell ref="AZ440:BC440"/>
    <mergeCell ref="AQ430:AS430"/>
    <mergeCell ref="BL446:BO446"/>
    <mergeCell ref="BH440:BK440"/>
    <mergeCell ref="BL444:BO444"/>
    <mergeCell ref="AZ445:BC445"/>
    <mergeCell ref="BD445:BG445"/>
    <mergeCell ref="BH445:BK445"/>
    <mergeCell ref="AZ417:BC417"/>
    <mergeCell ref="BD417:BG417"/>
    <mergeCell ref="AV446:AY446"/>
    <mergeCell ref="AZ446:BC446"/>
    <mergeCell ref="BD438:BG438"/>
    <mergeCell ref="BH424:BK424"/>
    <mergeCell ref="BL424:BO424"/>
    <mergeCell ref="BD440:BG440"/>
    <mergeCell ref="BL445:BO445"/>
    <mergeCell ref="AV410:AY410"/>
    <mergeCell ref="AZ410:BC410"/>
    <mergeCell ref="AT447:AU447"/>
    <mergeCell ref="AE448:AH448"/>
    <mergeCell ref="C446:G446"/>
    <mergeCell ref="C454:D454"/>
    <mergeCell ref="H457:O457"/>
    <mergeCell ref="H458:O458"/>
    <mergeCell ref="P458:U458"/>
    <mergeCell ref="AI447:AP447"/>
    <mergeCell ref="V446:X446"/>
    <mergeCell ref="Y446:Z446"/>
    <mergeCell ref="AV445:AY445"/>
    <mergeCell ref="AT458:AU458"/>
    <mergeCell ref="BL440:BO440"/>
    <mergeCell ref="AQ458:AS458"/>
    <mergeCell ref="AZ449:BC449"/>
    <mergeCell ref="AV444:AY444"/>
    <mergeCell ref="AT457:AU457"/>
    <mergeCell ref="AI456:AU456"/>
    <mergeCell ref="AZ444:BC444"/>
    <mergeCell ref="BD444:BG444"/>
    <mergeCell ref="AV448:AY448"/>
    <mergeCell ref="AZ448:BC448"/>
    <mergeCell ref="H444:O444"/>
    <mergeCell ref="P444:U444"/>
    <mergeCell ref="BH446:BK446"/>
    <mergeCell ref="AQ445:AS445"/>
    <mergeCell ref="BH444:BK444"/>
    <mergeCell ref="BH447:BK447"/>
    <mergeCell ref="A444:B444"/>
    <mergeCell ref="A446:B446"/>
    <mergeCell ref="BD447:BG447"/>
    <mergeCell ref="AT449:AU449"/>
    <mergeCell ref="AE457:AH457"/>
    <mergeCell ref="V458:X458"/>
    <mergeCell ref="Y458:Z458"/>
    <mergeCell ref="AA460:AD460"/>
    <mergeCell ref="AE460:AH460"/>
    <mergeCell ref="AQ462:AS462"/>
    <mergeCell ref="AZ462:BC462"/>
    <mergeCell ref="AE459:AH459"/>
    <mergeCell ref="A456:B456"/>
    <mergeCell ref="A447:B447"/>
    <mergeCell ref="A448:B448"/>
    <mergeCell ref="AZ459:BC459"/>
    <mergeCell ref="BD460:BG460"/>
    <mergeCell ref="BD456:BO456"/>
    <mergeCell ref="C452:D452"/>
    <mergeCell ref="P445:U445"/>
    <mergeCell ref="AI444:AP444"/>
    <mergeCell ref="AQ444:AS444"/>
    <mergeCell ref="AT444:AU444"/>
    <mergeCell ref="C451:D451"/>
    <mergeCell ref="BD449:BG449"/>
    <mergeCell ref="AV456:BC456"/>
    <mergeCell ref="BL448:BO448"/>
    <mergeCell ref="BD446:BG446"/>
    <mergeCell ref="BJ450:BO450"/>
    <mergeCell ref="BH458:BK458"/>
    <mergeCell ref="BD448:BG448"/>
    <mergeCell ref="AZ461:BC461"/>
    <mergeCell ref="AI462:AP462"/>
    <mergeCell ref="AQ461:AS461"/>
    <mergeCell ref="AT462:AU462"/>
    <mergeCell ref="AV462:AY462"/>
    <mergeCell ref="Y462:Z462"/>
    <mergeCell ref="V459:X459"/>
    <mergeCell ref="A461:B461"/>
    <mergeCell ref="C461:G461"/>
    <mergeCell ref="C459:G459"/>
    <mergeCell ref="H459:O459"/>
    <mergeCell ref="BD457:BG457"/>
    <mergeCell ref="BD458:BG458"/>
    <mergeCell ref="BL457:BO457"/>
    <mergeCell ref="A459:B459"/>
    <mergeCell ref="BJ451:BO451"/>
    <mergeCell ref="C460:G460"/>
    <mergeCell ref="BD451:BI451"/>
    <mergeCell ref="AI455:BO455"/>
    <mergeCell ref="BL458:BO458"/>
    <mergeCell ref="BH461:BK461"/>
    <mergeCell ref="H448:O448"/>
    <mergeCell ref="V462:X462"/>
    <mergeCell ref="AV458:AY458"/>
    <mergeCell ref="C457:G457"/>
    <mergeCell ref="AV449:AY449"/>
    <mergeCell ref="C470:AH470"/>
    <mergeCell ref="H475:O475"/>
    <mergeCell ref="BH460:BK460"/>
    <mergeCell ref="AI454:BO454"/>
    <mergeCell ref="AE462:AH462"/>
    <mergeCell ref="AT459:AU459"/>
    <mergeCell ref="C453:D453"/>
    <mergeCell ref="BD459:BG459"/>
    <mergeCell ref="AV457:AY457"/>
    <mergeCell ref="AZ457:BC457"/>
    <mergeCell ref="BL449:BO449"/>
    <mergeCell ref="AQ447:AS447"/>
    <mergeCell ref="AA447:AD447"/>
    <mergeCell ref="BH449:BK449"/>
    <mergeCell ref="AI448:AP448"/>
    <mergeCell ref="AQ448:AS448"/>
    <mergeCell ref="BH448:BK448"/>
    <mergeCell ref="P448:U448"/>
    <mergeCell ref="C474:G474"/>
    <mergeCell ref="H474:O474"/>
    <mergeCell ref="P474:U474"/>
    <mergeCell ref="H473:O473"/>
    <mergeCell ref="AE471:AH471"/>
    <mergeCell ref="BD471:BG471"/>
    <mergeCell ref="AQ465:AS465"/>
    <mergeCell ref="BL447:BO447"/>
    <mergeCell ref="H460:O460"/>
    <mergeCell ref="V460:X460"/>
    <mergeCell ref="AI458:AP458"/>
    <mergeCell ref="AI471:AP471"/>
    <mergeCell ref="AQ471:AS471"/>
    <mergeCell ref="BH457:BK457"/>
    <mergeCell ref="P482:Q482"/>
    <mergeCell ref="AE475:AH475"/>
    <mergeCell ref="BH471:BK471"/>
    <mergeCell ref="AU497:AZ497"/>
    <mergeCell ref="AI452:BO452"/>
    <mergeCell ref="AI453:BO453"/>
    <mergeCell ref="C468:D468"/>
    <mergeCell ref="AV470:BC470"/>
    <mergeCell ref="BD470:BO470"/>
    <mergeCell ref="BL473:BO473"/>
    <mergeCell ref="AZ473:BC473"/>
    <mergeCell ref="BD473:BG473"/>
    <mergeCell ref="AZ475:BC475"/>
    <mergeCell ref="AZ474:BC474"/>
    <mergeCell ref="BD474:BG474"/>
    <mergeCell ref="BH474:BK474"/>
    <mergeCell ref="AA473:AD473"/>
    <mergeCell ref="AE473:AH473"/>
    <mergeCell ref="AT472:AU472"/>
    <mergeCell ref="AV472:AY472"/>
    <mergeCell ref="Y473:Z473"/>
    <mergeCell ref="V473:X473"/>
    <mergeCell ref="AV461:AY461"/>
    <mergeCell ref="AI459:AP459"/>
    <mergeCell ref="AQ459:AS459"/>
    <mergeCell ref="P460:U460"/>
    <mergeCell ref="AI461:AP461"/>
    <mergeCell ref="AE458:AH458"/>
    <mergeCell ref="A469:AH469"/>
    <mergeCell ref="AI469:BO469"/>
    <mergeCell ref="A457:B457"/>
    <mergeCell ref="AA462:AD462"/>
    <mergeCell ref="AT430:AU430"/>
    <mergeCell ref="AA466:AH466"/>
    <mergeCell ref="AI466:AP466"/>
    <mergeCell ref="AQ466:AU466"/>
    <mergeCell ref="E468:AH468"/>
    <mergeCell ref="H440:O440"/>
    <mergeCell ref="P440:U440"/>
    <mergeCell ref="AA431:AD431"/>
    <mergeCell ref="AE431:AH431"/>
    <mergeCell ref="AI431:AP431"/>
    <mergeCell ref="AZ458:BC458"/>
    <mergeCell ref="AA458:AD458"/>
    <mergeCell ref="A462:B462"/>
    <mergeCell ref="P459:U459"/>
    <mergeCell ref="Y459:Z459"/>
    <mergeCell ref="P462:U462"/>
    <mergeCell ref="AT431:AU431"/>
    <mergeCell ref="AV431:AY431"/>
    <mergeCell ref="AZ431:BC431"/>
    <mergeCell ref="A433:B433"/>
    <mergeCell ref="Y433:Z433"/>
    <mergeCell ref="AA433:AD433"/>
    <mergeCell ref="AE433:AH433"/>
    <mergeCell ref="AI433:AP433"/>
    <mergeCell ref="AQ433:AS433"/>
    <mergeCell ref="AT433:AU433"/>
    <mergeCell ref="AV433:AY433"/>
    <mergeCell ref="AZ433:BC433"/>
    <mergeCell ref="AV459:AY459"/>
    <mergeCell ref="AI440:AP440"/>
    <mergeCell ref="AE447:AH447"/>
    <mergeCell ref="AV447:AY447"/>
    <mergeCell ref="BK512:BO512"/>
    <mergeCell ref="BF508:BJ508"/>
    <mergeCell ref="BF511:BJ511"/>
    <mergeCell ref="BK504:BO504"/>
    <mergeCell ref="BK508:BO508"/>
    <mergeCell ref="W509:AB509"/>
    <mergeCell ref="W510:AB510"/>
    <mergeCell ref="R512:V512"/>
    <mergeCell ref="P472:U472"/>
    <mergeCell ref="P475:U475"/>
    <mergeCell ref="BH459:BK459"/>
    <mergeCell ref="V472:X472"/>
    <mergeCell ref="AI467:BC467"/>
    <mergeCell ref="BA482:BE482"/>
    <mergeCell ref="BF482:BJ482"/>
    <mergeCell ref="AI482:AT482"/>
    <mergeCell ref="AI470:AU470"/>
    <mergeCell ref="AT471:AU471"/>
    <mergeCell ref="AV471:AY471"/>
    <mergeCell ref="AZ471:BC471"/>
    <mergeCell ref="BD467:BI467"/>
    <mergeCell ref="AI468:BO468"/>
    <mergeCell ref="BD478:BI478"/>
    <mergeCell ref="BD472:BG472"/>
    <mergeCell ref="BH472:BK472"/>
    <mergeCell ref="AT473:AU473"/>
    <mergeCell ref="AV473:AY473"/>
    <mergeCell ref="BD476:BG476"/>
    <mergeCell ref="AE474:AH474"/>
    <mergeCell ref="R482:V482"/>
    <mergeCell ref="BL459:BO459"/>
    <mergeCell ref="AI460:AP460"/>
    <mergeCell ref="A513:AH513"/>
    <mergeCell ref="AI513:BO513"/>
    <mergeCell ref="BA509:BE509"/>
    <mergeCell ref="BF509:BJ509"/>
    <mergeCell ref="AU509:AZ509"/>
    <mergeCell ref="AI505:AT505"/>
    <mergeCell ref="BA505:BE505"/>
    <mergeCell ref="BF505:BJ505"/>
    <mergeCell ref="AU505:AZ505"/>
    <mergeCell ref="AI506:AT506"/>
    <mergeCell ref="BA506:BE506"/>
    <mergeCell ref="BK509:BO509"/>
    <mergeCell ref="AC509:AH509"/>
    <mergeCell ref="AC506:AH506"/>
    <mergeCell ref="A496:B496"/>
    <mergeCell ref="A497:B497"/>
    <mergeCell ref="BK503:BO503"/>
    <mergeCell ref="BK499:BO499"/>
    <mergeCell ref="A501:B501"/>
    <mergeCell ref="W511:AB511"/>
    <mergeCell ref="BK500:BO500"/>
    <mergeCell ref="BK501:BO501"/>
    <mergeCell ref="BK502:BO502"/>
    <mergeCell ref="BK505:BO505"/>
    <mergeCell ref="AU511:AZ511"/>
    <mergeCell ref="AI509:AT509"/>
    <mergeCell ref="R509:V509"/>
    <mergeCell ref="R510:V510"/>
    <mergeCell ref="AC510:AH510"/>
    <mergeCell ref="AU501:AZ501"/>
    <mergeCell ref="BK510:BO510"/>
    <mergeCell ref="BK511:BO511"/>
    <mergeCell ref="BF510:BJ510"/>
    <mergeCell ref="AU512:AZ512"/>
    <mergeCell ref="C499:M499"/>
    <mergeCell ref="C500:M500"/>
    <mergeCell ref="AC502:AH502"/>
    <mergeCell ref="AC498:AH498"/>
    <mergeCell ref="N506:O506"/>
    <mergeCell ref="N509:O509"/>
    <mergeCell ref="N510:O510"/>
    <mergeCell ref="AC505:AH505"/>
    <mergeCell ref="R502:V502"/>
    <mergeCell ref="R505:V505"/>
    <mergeCell ref="A503:B503"/>
    <mergeCell ref="AI507:AT507"/>
    <mergeCell ref="AU499:AZ499"/>
    <mergeCell ref="BA503:BE503"/>
    <mergeCell ref="BF503:BJ503"/>
    <mergeCell ref="BA512:BE512"/>
    <mergeCell ref="N508:O508"/>
    <mergeCell ref="P508:Q508"/>
    <mergeCell ref="R508:V508"/>
    <mergeCell ref="P502:Q502"/>
    <mergeCell ref="R506:V506"/>
    <mergeCell ref="P503:Q503"/>
    <mergeCell ref="AI501:AT501"/>
    <mergeCell ref="BF499:BJ499"/>
    <mergeCell ref="W508:AB508"/>
    <mergeCell ref="BF501:BJ501"/>
    <mergeCell ref="AU498:AZ498"/>
    <mergeCell ref="C504:M504"/>
    <mergeCell ref="N504:O504"/>
    <mergeCell ref="BF512:BJ512"/>
    <mergeCell ref="AI502:AT502"/>
    <mergeCell ref="AI500:AT500"/>
    <mergeCell ref="N501:O501"/>
    <mergeCell ref="N502:O502"/>
    <mergeCell ref="R507:V507"/>
    <mergeCell ref="AU493:AZ493"/>
    <mergeCell ref="P498:Q498"/>
    <mergeCell ref="N497:O497"/>
    <mergeCell ref="A498:B498"/>
    <mergeCell ref="A499:B499"/>
    <mergeCell ref="C498:M498"/>
    <mergeCell ref="P505:Q505"/>
    <mergeCell ref="R499:V499"/>
    <mergeCell ref="R500:V500"/>
    <mergeCell ref="C502:M502"/>
    <mergeCell ref="A506:B506"/>
    <mergeCell ref="C506:M506"/>
    <mergeCell ref="A504:B504"/>
    <mergeCell ref="A500:B500"/>
    <mergeCell ref="R497:V497"/>
    <mergeCell ref="AI495:AT495"/>
    <mergeCell ref="AC497:AH497"/>
    <mergeCell ref="AU494:AZ494"/>
    <mergeCell ref="C505:M505"/>
    <mergeCell ref="C496:M496"/>
    <mergeCell ref="C493:M493"/>
    <mergeCell ref="C494:M494"/>
    <mergeCell ref="AI498:AT498"/>
    <mergeCell ref="N495:O495"/>
    <mergeCell ref="AC504:AH504"/>
    <mergeCell ref="AI504:AT504"/>
    <mergeCell ref="N499:O499"/>
    <mergeCell ref="BF494:BJ494"/>
    <mergeCell ref="AC495:AH495"/>
    <mergeCell ref="AI492:AT492"/>
    <mergeCell ref="BK495:BO495"/>
    <mergeCell ref="BK497:BO497"/>
    <mergeCell ref="BK507:BO507"/>
    <mergeCell ref="AC507:AH507"/>
    <mergeCell ref="AU506:AZ506"/>
    <mergeCell ref="BF506:BJ506"/>
    <mergeCell ref="W506:AB506"/>
    <mergeCell ref="W507:AB507"/>
    <mergeCell ref="AU491:AZ491"/>
    <mergeCell ref="AC500:AH500"/>
    <mergeCell ref="AC501:AH501"/>
    <mergeCell ref="BK506:BO506"/>
    <mergeCell ref="BF496:BJ496"/>
    <mergeCell ref="AI494:AT494"/>
    <mergeCell ref="AI497:AT497"/>
    <mergeCell ref="BA497:BE497"/>
    <mergeCell ref="BF504:BJ504"/>
    <mergeCell ref="BA507:BE507"/>
    <mergeCell ref="BK496:BO496"/>
    <mergeCell ref="W505:AB505"/>
    <mergeCell ref="BF502:BJ502"/>
    <mergeCell ref="AC492:AH492"/>
    <mergeCell ref="AC496:AH496"/>
    <mergeCell ref="AI499:AT499"/>
    <mergeCell ref="BA493:BE493"/>
    <mergeCell ref="AI493:AT493"/>
    <mergeCell ref="AU507:AZ507"/>
    <mergeCell ref="W501:AB501"/>
    <mergeCell ref="W502:AB502"/>
    <mergeCell ref="AC491:AH491"/>
    <mergeCell ref="BA490:BE490"/>
    <mergeCell ref="BF490:BJ490"/>
    <mergeCell ref="AI489:AT489"/>
    <mergeCell ref="BF487:BJ487"/>
    <mergeCell ref="BA487:BE487"/>
    <mergeCell ref="BK487:BO487"/>
    <mergeCell ref="BF497:BJ497"/>
    <mergeCell ref="BF493:BJ493"/>
    <mergeCell ref="BA495:BE495"/>
    <mergeCell ref="BF495:BJ495"/>
    <mergeCell ref="AC493:AH493"/>
    <mergeCell ref="AC494:AH494"/>
    <mergeCell ref="AI491:AT491"/>
    <mergeCell ref="AI496:AT496"/>
    <mergeCell ref="AC488:AH488"/>
    <mergeCell ref="BF491:BJ491"/>
    <mergeCell ref="BF492:BJ492"/>
    <mergeCell ref="BA491:BE491"/>
    <mergeCell ref="BK491:BO491"/>
    <mergeCell ref="AI490:AT490"/>
    <mergeCell ref="AU490:AZ490"/>
    <mergeCell ref="AU487:AZ487"/>
    <mergeCell ref="AU488:AZ488"/>
    <mergeCell ref="AU489:AZ489"/>
    <mergeCell ref="BF489:BJ489"/>
    <mergeCell ref="AI488:AT488"/>
    <mergeCell ref="AI487:AT487"/>
    <mergeCell ref="BK488:BO488"/>
    <mergeCell ref="BK492:BO492"/>
    <mergeCell ref="BK493:BO493"/>
    <mergeCell ref="BK494:BO494"/>
    <mergeCell ref="W494:AB494"/>
    <mergeCell ref="A492:B492"/>
    <mergeCell ref="C490:M490"/>
    <mergeCell ref="C491:M491"/>
    <mergeCell ref="C492:M492"/>
    <mergeCell ref="N496:O496"/>
    <mergeCell ref="A495:B495"/>
    <mergeCell ref="R498:V498"/>
    <mergeCell ref="C487:M487"/>
    <mergeCell ref="C488:M488"/>
    <mergeCell ref="P491:Q491"/>
    <mergeCell ref="AC487:AH487"/>
    <mergeCell ref="BK489:BO489"/>
    <mergeCell ref="BA501:BE501"/>
    <mergeCell ref="P497:Q497"/>
    <mergeCell ref="P495:Q495"/>
    <mergeCell ref="P496:Q496"/>
    <mergeCell ref="BA500:BE500"/>
    <mergeCell ref="AU500:AZ500"/>
    <mergeCell ref="BF500:BJ500"/>
    <mergeCell ref="P499:Q499"/>
    <mergeCell ref="P500:Q500"/>
    <mergeCell ref="P501:Q501"/>
    <mergeCell ref="R495:V495"/>
    <mergeCell ref="R496:V496"/>
    <mergeCell ref="N493:O493"/>
    <mergeCell ref="N494:O494"/>
    <mergeCell ref="BA494:BE494"/>
    <mergeCell ref="BA498:BE498"/>
    <mergeCell ref="C501:M501"/>
    <mergeCell ref="AC489:AH489"/>
    <mergeCell ref="BK498:BO498"/>
    <mergeCell ref="A476:B476"/>
    <mergeCell ref="P476:U476"/>
    <mergeCell ref="V476:X476"/>
    <mergeCell ref="Y476:Z476"/>
    <mergeCell ref="AI476:AP476"/>
    <mergeCell ref="AQ476:AS476"/>
    <mergeCell ref="BH473:BK473"/>
    <mergeCell ref="W481:AB481"/>
    <mergeCell ref="W482:AB482"/>
    <mergeCell ref="W483:AB483"/>
    <mergeCell ref="W484:AB484"/>
    <mergeCell ref="W485:AB485"/>
    <mergeCell ref="W486:AB486"/>
    <mergeCell ref="P484:Q484"/>
    <mergeCell ref="P485:Q485"/>
    <mergeCell ref="AC484:AH484"/>
    <mergeCell ref="BF486:BJ486"/>
    <mergeCell ref="AC485:AH485"/>
    <mergeCell ref="AZ476:BC476"/>
    <mergeCell ref="BH476:BK476"/>
    <mergeCell ref="BF483:BJ483"/>
    <mergeCell ref="BA486:BE486"/>
    <mergeCell ref="BK483:BO483"/>
    <mergeCell ref="BK486:BO486"/>
    <mergeCell ref="AI480:BO480"/>
    <mergeCell ref="AT474:AU474"/>
    <mergeCell ref="AI478:BC478"/>
    <mergeCell ref="AU484:AZ484"/>
    <mergeCell ref="AI474:AP474"/>
    <mergeCell ref="AQ474:AS474"/>
    <mergeCell ref="AI484:AT484"/>
    <mergeCell ref="AI486:AT486"/>
    <mergeCell ref="BJ478:BO478"/>
    <mergeCell ref="AI473:AP473"/>
    <mergeCell ref="BA481:BE481"/>
    <mergeCell ref="BA484:BE484"/>
    <mergeCell ref="AI485:AT485"/>
    <mergeCell ref="AI483:AT483"/>
    <mergeCell ref="AQ473:AS473"/>
    <mergeCell ref="AI472:AP472"/>
    <mergeCell ref="R487:V487"/>
    <mergeCell ref="BF484:BJ484"/>
    <mergeCell ref="BA485:BE485"/>
    <mergeCell ref="BF485:BJ485"/>
    <mergeCell ref="W489:AB489"/>
    <mergeCell ref="W490:AB490"/>
    <mergeCell ref="W491:AB491"/>
    <mergeCell ref="W492:AB492"/>
    <mergeCell ref="R491:V491"/>
    <mergeCell ref="BF481:BJ481"/>
    <mergeCell ref="AI479:BO479"/>
    <mergeCell ref="AC490:AH490"/>
    <mergeCell ref="R488:V488"/>
    <mergeCell ref="BK490:BO490"/>
    <mergeCell ref="AZ472:BC472"/>
    <mergeCell ref="AU486:AZ486"/>
    <mergeCell ref="BD475:BG475"/>
    <mergeCell ref="AT476:AU476"/>
    <mergeCell ref="AV476:AY476"/>
    <mergeCell ref="AU485:AZ485"/>
    <mergeCell ref="BL474:BO474"/>
    <mergeCell ref="BA489:BE489"/>
    <mergeCell ref="BA488:BE488"/>
    <mergeCell ref="BF488:BJ488"/>
    <mergeCell ref="P481:Q481"/>
    <mergeCell ref="N491:O491"/>
    <mergeCell ref="N488:O488"/>
    <mergeCell ref="N489:O489"/>
    <mergeCell ref="N490:O490"/>
    <mergeCell ref="R489:V489"/>
    <mergeCell ref="R490:V490"/>
    <mergeCell ref="AC499:AH499"/>
    <mergeCell ref="N500:O500"/>
    <mergeCell ref="A488:B488"/>
    <mergeCell ref="W495:AB495"/>
    <mergeCell ref="W496:AB496"/>
    <mergeCell ref="W497:AB497"/>
    <mergeCell ref="W498:AB498"/>
    <mergeCell ref="W499:AB499"/>
    <mergeCell ref="W500:AB500"/>
    <mergeCell ref="C497:M497"/>
    <mergeCell ref="A493:B493"/>
    <mergeCell ref="A494:B494"/>
    <mergeCell ref="C489:M489"/>
    <mergeCell ref="A489:B489"/>
    <mergeCell ref="P487:Q487"/>
    <mergeCell ref="P493:Q493"/>
    <mergeCell ref="P494:Q494"/>
    <mergeCell ref="P489:Q489"/>
    <mergeCell ref="P490:Q490"/>
    <mergeCell ref="N498:O498"/>
    <mergeCell ref="A490:B490"/>
    <mergeCell ref="P488:Q488"/>
    <mergeCell ref="A491:B491"/>
    <mergeCell ref="W493:AB493"/>
    <mergeCell ref="W487:AB487"/>
    <mergeCell ref="AC483:AH483"/>
    <mergeCell ref="N484:O484"/>
    <mergeCell ref="P483:Q483"/>
    <mergeCell ref="AA476:AD476"/>
    <mergeCell ref="AE476:AH476"/>
    <mergeCell ref="AC482:AH482"/>
    <mergeCell ref="C483:M483"/>
    <mergeCell ref="N485:O485"/>
    <mergeCell ref="R483:V483"/>
    <mergeCell ref="AC481:AH481"/>
    <mergeCell ref="A480:AH480"/>
    <mergeCell ref="BL475:BO475"/>
    <mergeCell ref="P473:U473"/>
    <mergeCell ref="BL476:BO476"/>
    <mergeCell ref="BJ477:BO477"/>
    <mergeCell ref="AT465:AU465"/>
    <mergeCell ref="AI475:AP475"/>
    <mergeCell ref="AQ475:AS475"/>
    <mergeCell ref="AT475:AU475"/>
    <mergeCell ref="AV475:AY475"/>
    <mergeCell ref="AV466:BC466"/>
    <mergeCell ref="BD466:BI466"/>
    <mergeCell ref="BJ466:BO466"/>
    <mergeCell ref="BL471:BO471"/>
    <mergeCell ref="BL472:BO472"/>
    <mergeCell ref="C482:M482"/>
    <mergeCell ref="A483:B483"/>
    <mergeCell ref="A466:D466"/>
    <mergeCell ref="AQ472:AS472"/>
    <mergeCell ref="A477:D477"/>
    <mergeCell ref="E477:U477"/>
    <mergeCell ref="V477:Z477"/>
    <mergeCell ref="V439:X439"/>
    <mergeCell ref="Y439:Z439"/>
    <mergeCell ref="AA439:AD439"/>
    <mergeCell ref="C439:G439"/>
    <mergeCell ref="A431:B431"/>
    <mergeCell ref="AQ460:AS460"/>
    <mergeCell ref="AT460:AU460"/>
    <mergeCell ref="AV460:AY460"/>
    <mergeCell ref="AZ460:BC460"/>
    <mergeCell ref="AA434:AD434"/>
    <mergeCell ref="AE434:AH434"/>
    <mergeCell ref="AI434:AP434"/>
    <mergeCell ref="AQ434:AS434"/>
    <mergeCell ref="AT434:AU434"/>
    <mergeCell ref="AV434:AY434"/>
    <mergeCell ref="AZ434:BC434"/>
    <mergeCell ref="P434:U434"/>
    <mergeCell ref="V434:X434"/>
    <mergeCell ref="Y434:Z434"/>
    <mergeCell ref="A437:B437"/>
    <mergeCell ref="C437:G437"/>
    <mergeCell ref="H437:O437"/>
    <mergeCell ref="P437:U437"/>
    <mergeCell ref="V437:X437"/>
    <mergeCell ref="AV439:AY439"/>
    <mergeCell ref="AZ439:BC439"/>
    <mergeCell ref="AA444:AD444"/>
    <mergeCell ref="V445:X445"/>
    <mergeCell ref="Y445:Z445"/>
    <mergeCell ref="AA445:AD445"/>
    <mergeCell ref="AE445:AH445"/>
    <mergeCell ref="AI445:AP445"/>
    <mergeCell ref="BL415:BO415"/>
    <mergeCell ref="H426:O426"/>
    <mergeCell ref="V426:X426"/>
    <mergeCell ref="Y426:Z426"/>
    <mergeCell ref="AQ410:AS410"/>
    <mergeCell ref="AT410:AU410"/>
    <mergeCell ref="BD410:BG410"/>
    <mergeCell ref="BJ419:BO419"/>
    <mergeCell ref="BD419:BI419"/>
    <mergeCell ref="AZ413:BC413"/>
    <mergeCell ref="AV426:AY426"/>
    <mergeCell ref="AA418:AH418"/>
    <mergeCell ref="AZ405:BC405"/>
    <mergeCell ref="BD405:BG405"/>
    <mergeCell ref="BD413:BG413"/>
    <mergeCell ref="V410:X410"/>
    <mergeCell ref="V413:X413"/>
    <mergeCell ref="Y413:Z413"/>
    <mergeCell ref="BH425:BK425"/>
    <mergeCell ref="AZ426:BC426"/>
    <mergeCell ref="BH413:BK413"/>
    <mergeCell ref="BL413:BO413"/>
    <mergeCell ref="V418:Z418"/>
    <mergeCell ref="AE413:AH413"/>
    <mergeCell ref="H405:O405"/>
    <mergeCell ref="P405:U405"/>
    <mergeCell ref="AA413:AD413"/>
    <mergeCell ref="H410:O410"/>
    <mergeCell ref="P410:U410"/>
    <mergeCell ref="AE410:AH410"/>
    <mergeCell ref="E420:AH420"/>
    <mergeCell ref="BH405:BK405"/>
    <mergeCell ref="BD436:BG436"/>
    <mergeCell ref="BD434:BG434"/>
    <mergeCell ref="AZ403:BC403"/>
    <mergeCell ref="BD403:BG403"/>
    <mergeCell ref="BH403:BK403"/>
    <mergeCell ref="BL403:BO403"/>
    <mergeCell ref="BL405:BO405"/>
    <mergeCell ref="BH430:BK430"/>
    <mergeCell ref="AI413:AP413"/>
    <mergeCell ref="BL425:BO425"/>
    <mergeCell ref="AZ425:BC425"/>
    <mergeCell ref="AZ427:BC427"/>
    <mergeCell ref="BL427:BO427"/>
    <mergeCell ref="BL429:BO429"/>
    <mergeCell ref="BD429:BG429"/>
    <mergeCell ref="AI426:AP426"/>
    <mergeCell ref="BH436:BK436"/>
    <mergeCell ref="BL436:BO436"/>
    <mergeCell ref="BH433:BK433"/>
    <mergeCell ref="BL433:BO433"/>
    <mergeCell ref="BJ418:BO418"/>
    <mergeCell ref="AQ413:AS413"/>
    <mergeCell ref="AT413:AU413"/>
    <mergeCell ref="AV413:AY413"/>
    <mergeCell ref="AQ403:AS403"/>
    <mergeCell ref="AI410:AP410"/>
    <mergeCell ref="BD433:BG433"/>
    <mergeCell ref="BH409:BK409"/>
    <mergeCell ref="BL409:BO409"/>
    <mergeCell ref="BH434:BK434"/>
    <mergeCell ref="BL434:BO434"/>
    <mergeCell ref="BH415:BK415"/>
    <mergeCell ref="AE426:AH426"/>
    <mergeCell ref="A417:B417"/>
    <mergeCell ref="AT424:AU424"/>
    <mergeCell ref="C438:G438"/>
    <mergeCell ref="BH439:BK439"/>
    <mergeCell ref="H429:O429"/>
    <mergeCell ref="BD425:BG425"/>
    <mergeCell ref="H425:O425"/>
    <mergeCell ref="P425:U425"/>
    <mergeCell ref="V425:X425"/>
    <mergeCell ref="P426:U426"/>
    <mergeCell ref="V438:X438"/>
    <mergeCell ref="Y438:Z438"/>
    <mergeCell ref="AA438:AD438"/>
    <mergeCell ref="V427:X427"/>
    <mergeCell ref="H433:O433"/>
    <mergeCell ref="P433:U433"/>
    <mergeCell ref="V433:X433"/>
    <mergeCell ref="BD431:BG431"/>
    <mergeCell ref="AQ431:AS431"/>
    <mergeCell ref="H427:O427"/>
    <mergeCell ref="P427:U427"/>
    <mergeCell ref="AI438:AP438"/>
    <mergeCell ref="AQ438:AS438"/>
    <mergeCell ref="AT438:AU438"/>
    <mergeCell ref="AV438:AY438"/>
    <mergeCell ref="AZ438:BC438"/>
    <mergeCell ref="Y430:Z430"/>
    <mergeCell ref="Y425:Z425"/>
    <mergeCell ref="AA436:AD436"/>
    <mergeCell ref="AE436:AH436"/>
    <mergeCell ref="AI436:AP436"/>
    <mergeCell ref="AE427:AH427"/>
    <mergeCell ref="C420:D420"/>
    <mergeCell ref="A429:B429"/>
    <mergeCell ref="C421:D421"/>
    <mergeCell ref="BL431:BO431"/>
    <mergeCell ref="E419:AH419"/>
    <mergeCell ref="AV417:AY417"/>
    <mergeCell ref="AI420:BO420"/>
    <mergeCell ref="A430:B430"/>
    <mergeCell ref="BL426:BO426"/>
    <mergeCell ref="AT425:AU425"/>
    <mergeCell ref="BL439:BO439"/>
    <mergeCell ref="BH431:BK431"/>
    <mergeCell ref="C426:G426"/>
    <mergeCell ref="V430:X430"/>
    <mergeCell ref="BD430:BG430"/>
    <mergeCell ref="AI429:AP429"/>
    <mergeCell ref="AQ429:AS429"/>
    <mergeCell ref="AV430:AY430"/>
    <mergeCell ref="AZ430:BC430"/>
    <mergeCell ref="BH429:BK429"/>
    <mergeCell ref="P429:U429"/>
    <mergeCell ref="AE438:AH438"/>
    <mergeCell ref="BH438:BK438"/>
    <mergeCell ref="AT429:AU429"/>
    <mergeCell ref="AV429:AY429"/>
    <mergeCell ref="AZ429:BC429"/>
    <mergeCell ref="BD426:BG426"/>
    <mergeCell ref="BH426:BK426"/>
    <mergeCell ref="H438:O438"/>
    <mergeCell ref="P438:U438"/>
    <mergeCell ref="P430:U430"/>
    <mergeCell ref="A425:B425"/>
    <mergeCell ref="C417:G417"/>
    <mergeCell ref="AI423:AU423"/>
    <mergeCell ref="AV423:BC423"/>
    <mergeCell ref="A418:D418"/>
    <mergeCell ref="AV157:AY157"/>
    <mergeCell ref="AZ159:BC159"/>
    <mergeCell ref="A274:B274"/>
    <mergeCell ref="A419:B421"/>
    <mergeCell ref="C419:D419"/>
    <mergeCell ref="C431:G431"/>
    <mergeCell ref="H431:O431"/>
    <mergeCell ref="P431:U431"/>
    <mergeCell ref="V431:X431"/>
    <mergeCell ref="Y431:Z431"/>
    <mergeCell ref="BD423:BO423"/>
    <mergeCell ref="C429:G429"/>
    <mergeCell ref="A422:AH422"/>
    <mergeCell ref="AI422:BO422"/>
    <mergeCell ref="C423:AH423"/>
    <mergeCell ref="A423:B423"/>
    <mergeCell ref="A424:B424"/>
    <mergeCell ref="C427:G427"/>
    <mergeCell ref="AT426:AU426"/>
    <mergeCell ref="AE424:AH424"/>
    <mergeCell ref="P424:U424"/>
    <mergeCell ref="AV424:AY424"/>
    <mergeCell ref="AZ424:BC424"/>
    <mergeCell ref="BD424:BG424"/>
    <mergeCell ref="C424:G424"/>
    <mergeCell ref="AI421:BO421"/>
    <mergeCell ref="AV425:AY425"/>
    <mergeCell ref="BL396:BO396"/>
    <mergeCell ref="AT299:AU299"/>
    <mergeCell ref="AT160:AU160"/>
    <mergeCell ref="AV160:AY160"/>
    <mergeCell ref="P177:U177"/>
    <mergeCell ref="P161:U161"/>
    <mergeCell ref="BL274:BO274"/>
    <mergeCell ref="E261:U261"/>
    <mergeCell ref="AI159:AP159"/>
    <mergeCell ref="C156:G156"/>
    <mergeCell ref="V159:X159"/>
    <mergeCell ref="Y159:Z159"/>
    <mergeCell ref="AA424:AD424"/>
    <mergeCell ref="C159:G159"/>
    <mergeCell ref="AV156:AY156"/>
    <mergeCell ref="H156:O156"/>
    <mergeCell ref="C430:G430"/>
    <mergeCell ref="H430:O430"/>
    <mergeCell ref="AA430:AD430"/>
    <mergeCell ref="AE430:AH430"/>
    <mergeCell ref="AI430:AP430"/>
    <mergeCell ref="AA417:AD417"/>
    <mergeCell ref="AE417:AH417"/>
    <mergeCell ref="AI417:AP417"/>
    <mergeCell ref="AQ417:AS417"/>
    <mergeCell ref="AI386:BO386"/>
    <mergeCell ref="E385:AH385"/>
    <mergeCell ref="AI385:BO385"/>
    <mergeCell ref="A387:AH387"/>
    <mergeCell ref="AI387:BO387"/>
    <mergeCell ref="C388:AH388"/>
    <mergeCell ref="AI388:AU388"/>
    <mergeCell ref="AT417:AU417"/>
    <mergeCell ref="BH417:BK417"/>
    <mergeCell ref="P417:U417"/>
    <mergeCell ref="V417:X417"/>
    <mergeCell ref="V161:X161"/>
    <mergeCell ref="Y161:Z161"/>
    <mergeCell ref="BH161:BK161"/>
    <mergeCell ref="BH158:BK158"/>
    <mergeCell ref="AA156:AD156"/>
    <mergeCell ref="BH155:BK155"/>
    <mergeCell ref="AQ155:AS155"/>
    <mergeCell ref="AT155:AU155"/>
    <mergeCell ref="AV155:AY155"/>
    <mergeCell ref="AQ394:AS394"/>
    <mergeCell ref="AT394:AU394"/>
    <mergeCell ref="BD392:BG392"/>
    <mergeCell ref="BH381:BK381"/>
    <mergeCell ref="AT361:AU361"/>
    <mergeCell ref="BH357:BK357"/>
    <mergeCell ref="AT159:AU159"/>
    <mergeCell ref="AE177:AH177"/>
    <mergeCell ref="AI177:AP177"/>
    <mergeCell ref="AQ177:AS177"/>
    <mergeCell ref="AT177:AU177"/>
    <mergeCell ref="AV177:AY177"/>
    <mergeCell ref="AV287:BC287"/>
    <mergeCell ref="AI286:BO286"/>
    <mergeCell ref="AT282:AU282"/>
    <mergeCell ref="AV282:AY282"/>
    <mergeCell ref="AT197:AU197"/>
    <mergeCell ref="AV197:AY197"/>
    <mergeCell ref="E184:AH184"/>
    <mergeCell ref="AI139:BO139"/>
    <mergeCell ref="C140:D140"/>
    <mergeCell ref="C145:D145"/>
    <mergeCell ref="AI148:BO148"/>
    <mergeCell ref="H160:O160"/>
    <mergeCell ref="A151:B151"/>
    <mergeCell ref="P152:U152"/>
    <mergeCell ref="P155:U155"/>
    <mergeCell ref="H158:O158"/>
    <mergeCell ref="AQ152:AS152"/>
    <mergeCell ref="BH151:BK151"/>
    <mergeCell ref="A152:B152"/>
    <mergeCell ref="A155:B155"/>
    <mergeCell ref="C155:G155"/>
    <mergeCell ref="AI156:AP156"/>
    <mergeCell ref="AQ156:AS156"/>
    <mergeCell ref="BL267:BO267"/>
    <mergeCell ref="AI145:BO145"/>
    <mergeCell ref="AI142:BO142"/>
    <mergeCell ref="AE151:AH151"/>
    <mergeCell ref="BH260:BK260"/>
    <mergeCell ref="A203:B203"/>
    <mergeCell ref="C187:D187"/>
    <mergeCell ref="BL157:BO157"/>
    <mergeCell ref="AT157:AU157"/>
    <mergeCell ref="BL197:BO197"/>
    <mergeCell ref="AI197:AP197"/>
    <mergeCell ref="AI188:BO188"/>
    <mergeCell ref="A219:B219"/>
    <mergeCell ref="V155:X155"/>
    <mergeCell ref="BL158:BO158"/>
    <mergeCell ref="BD156:BG156"/>
    <mergeCell ref="BL199:BO199"/>
    <mergeCell ref="BL193:BO193"/>
    <mergeCell ref="BH199:BK199"/>
    <mergeCell ref="H192:O192"/>
    <mergeCell ref="Y193:Z193"/>
    <mergeCell ref="AT196:AU196"/>
    <mergeCell ref="AV205:AY205"/>
    <mergeCell ref="AZ205:BC205"/>
    <mergeCell ref="BD205:BG205"/>
    <mergeCell ref="BH205:BK205"/>
    <mergeCell ref="AT195:AU195"/>
    <mergeCell ref="AQ194:AS194"/>
    <mergeCell ref="BH195:BK195"/>
    <mergeCell ref="AZ199:BC199"/>
    <mergeCell ref="BH273:BK273"/>
    <mergeCell ref="C160:G160"/>
    <mergeCell ref="AV152:AY152"/>
    <mergeCell ref="P157:U157"/>
    <mergeCell ref="V157:X157"/>
    <mergeCell ref="Y157:Z157"/>
    <mergeCell ref="E188:AH188"/>
    <mergeCell ref="BL152:BO152"/>
    <mergeCell ref="AE193:AH193"/>
    <mergeCell ref="AI180:BC180"/>
    <mergeCell ref="AI184:BO184"/>
    <mergeCell ref="BH177:BK177"/>
    <mergeCell ref="BD177:BG177"/>
    <mergeCell ref="BD194:BG194"/>
    <mergeCell ref="BH193:BK193"/>
    <mergeCell ref="Y194:Z194"/>
    <mergeCell ref="AA194:AD194"/>
    <mergeCell ref="AQ193:AS193"/>
    <mergeCell ref="A200:B200"/>
    <mergeCell ref="C200:G200"/>
    <mergeCell ref="H200:O200"/>
    <mergeCell ref="P200:U200"/>
    <mergeCell ref="A292:B292"/>
    <mergeCell ref="A289:B289"/>
    <mergeCell ref="C289:G289"/>
    <mergeCell ref="H289:O289"/>
    <mergeCell ref="P289:U289"/>
    <mergeCell ref="P272:U272"/>
    <mergeCell ref="Y271:Z271"/>
    <mergeCell ref="V271:X271"/>
    <mergeCell ref="Y268:Z268"/>
    <mergeCell ref="E227:AH227"/>
    <mergeCell ref="P225:U225"/>
    <mergeCell ref="AI233:BO233"/>
    <mergeCell ref="AV256:AY256"/>
    <mergeCell ref="AZ246:BC246"/>
    <mergeCell ref="P246:U246"/>
    <mergeCell ref="AZ204:BC204"/>
    <mergeCell ref="BD204:BG204"/>
    <mergeCell ref="BH204:BK204"/>
    <mergeCell ref="P208:U208"/>
    <mergeCell ref="V208:X208"/>
    <mergeCell ref="V206:X206"/>
    <mergeCell ref="BL205:BO205"/>
    <mergeCell ref="BL204:BO204"/>
    <mergeCell ref="P205:U205"/>
    <mergeCell ref="BD288:BG288"/>
    <mergeCell ref="BH288:BK288"/>
    <mergeCell ref="BL288:BO288"/>
    <mergeCell ref="BL283:BO283"/>
    <mergeCell ref="BH282:BK282"/>
    <mergeCell ref="A287:B287"/>
    <mergeCell ref="P283:U283"/>
    <mergeCell ref="A273:B273"/>
    <mergeCell ref="C273:G273"/>
    <mergeCell ref="H273:O273"/>
    <mergeCell ref="P273:U273"/>
    <mergeCell ref="AA275:AH275"/>
    <mergeCell ref="AI275:AP275"/>
    <mergeCell ref="AQ275:AU275"/>
    <mergeCell ref="C279:D279"/>
    <mergeCell ref="AA272:AD272"/>
    <mergeCell ref="AZ288:BC288"/>
    <mergeCell ref="V273:X273"/>
    <mergeCell ref="A276:B279"/>
    <mergeCell ref="AV275:BC275"/>
    <mergeCell ref="BD275:BI275"/>
    <mergeCell ref="BJ275:BO275"/>
    <mergeCell ref="AI273:AP273"/>
    <mergeCell ref="A288:B288"/>
    <mergeCell ref="AA288:AD288"/>
    <mergeCell ref="AE288:AH288"/>
    <mergeCell ref="E276:AH276"/>
    <mergeCell ref="AQ274:AS274"/>
    <mergeCell ref="BL282:BO282"/>
    <mergeCell ref="V283:X283"/>
    <mergeCell ref="AA274:AD274"/>
    <mergeCell ref="P282:U282"/>
    <mergeCell ref="AI279:BO279"/>
    <mergeCell ref="V282:X282"/>
    <mergeCell ref="E277:AH277"/>
    <mergeCell ref="E279:AH279"/>
    <mergeCell ref="BL249:BO249"/>
    <mergeCell ref="V250:X250"/>
    <mergeCell ref="Y250:Z250"/>
    <mergeCell ref="AA250:AD250"/>
    <mergeCell ref="AE250:AH250"/>
    <mergeCell ref="AT250:AU250"/>
    <mergeCell ref="P260:U260"/>
    <mergeCell ref="AT257:AU257"/>
    <mergeCell ref="BD260:BG260"/>
    <mergeCell ref="AZ260:BC260"/>
    <mergeCell ref="AE260:AH260"/>
    <mergeCell ref="BH268:BK268"/>
    <mergeCell ref="AI267:AP267"/>
    <mergeCell ref="BD249:BG249"/>
    <mergeCell ref="V266:X266"/>
    <mergeCell ref="P257:U257"/>
    <mergeCell ref="P266:U266"/>
    <mergeCell ref="BD261:BI261"/>
    <mergeCell ref="AA266:AD266"/>
    <mergeCell ref="P256:U256"/>
    <mergeCell ref="V256:X256"/>
    <mergeCell ref="Y254:Z254"/>
    <mergeCell ref="AA254:AD254"/>
    <mergeCell ref="AE254:AH254"/>
    <mergeCell ref="AI254:AP254"/>
    <mergeCell ref="AT265:AU265"/>
    <mergeCell ref="BD254:BG254"/>
    <mergeCell ref="AI263:BO263"/>
    <mergeCell ref="AQ260:AS260"/>
    <mergeCell ref="BL257:BO257"/>
    <mergeCell ref="P250:U250"/>
    <mergeCell ref="AT256:AU256"/>
    <mergeCell ref="C199:G199"/>
    <mergeCell ref="H199:O199"/>
    <mergeCell ref="P199:U199"/>
    <mergeCell ref="BH194:BK194"/>
    <mergeCell ref="H196:O196"/>
    <mergeCell ref="AI196:AP196"/>
    <mergeCell ref="V194:X194"/>
    <mergeCell ref="AE194:AH194"/>
    <mergeCell ref="AI194:AP194"/>
    <mergeCell ref="AV196:AY196"/>
    <mergeCell ref="BD197:BG197"/>
    <mergeCell ref="BH198:BK198"/>
    <mergeCell ref="AZ196:BC196"/>
    <mergeCell ref="BD196:BG196"/>
    <mergeCell ref="P196:U196"/>
    <mergeCell ref="V196:X196"/>
    <mergeCell ref="AQ244:AS244"/>
    <mergeCell ref="AT244:AU244"/>
    <mergeCell ref="E235:AH235"/>
    <mergeCell ref="AI235:BO235"/>
    <mergeCell ref="C201:G201"/>
    <mergeCell ref="H201:O201"/>
    <mergeCell ref="P201:U201"/>
    <mergeCell ref="C196:G196"/>
    <mergeCell ref="AE199:AH199"/>
    <mergeCell ref="AI199:AP199"/>
    <mergeCell ref="AQ198:AS198"/>
    <mergeCell ref="AT198:AU198"/>
    <mergeCell ref="AV198:AY198"/>
    <mergeCell ref="AQ196:AS196"/>
    <mergeCell ref="BD199:BG199"/>
    <mergeCell ref="V199:X199"/>
    <mergeCell ref="AE129:AH129"/>
    <mergeCell ref="BL271:BO271"/>
    <mergeCell ref="A261:D261"/>
    <mergeCell ref="BL266:BO266"/>
    <mergeCell ref="V247:X247"/>
    <mergeCell ref="BJ261:BO261"/>
    <mergeCell ref="AZ250:BC250"/>
    <mergeCell ref="AI248:AP248"/>
    <mergeCell ref="AQ248:AS248"/>
    <mergeCell ref="BH269:BK269"/>
    <mergeCell ref="AA261:AH261"/>
    <mergeCell ref="AI261:AP261"/>
    <mergeCell ref="AQ261:AU261"/>
    <mergeCell ref="AI270:AP270"/>
    <mergeCell ref="AZ270:BC270"/>
    <mergeCell ref="AA271:AD271"/>
    <mergeCell ref="AQ249:AS249"/>
    <mergeCell ref="AT249:AU249"/>
    <mergeCell ref="AV268:AY268"/>
    <mergeCell ref="BL256:BO256"/>
    <mergeCell ref="BL265:BO265"/>
    <mergeCell ref="AA260:AD260"/>
    <mergeCell ref="Y256:Z256"/>
    <mergeCell ref="AA256:AD256"/>
    <mergeCell ref="AI256:AP256"/>
    <mergeCell ref="BD267:BG267"/>
    <mergeCell ref="BH267:BK267"/>
    <mergeCell ref="AZ265:BC265"/>
    <mergeCell ref="A268:B268"/>
    <mergeCell ref="AV266:AY266"/>
    <mergeCell ref="AQ246:AS246"/>
    <mergeCell ref="C247:G247"/>
    <mergeCell ref="AQ128:AS128"/>
    <mergeCell ref="AT128:AU128"/>
    <mergeCell ref="AV128:AY128"/>
    <mergeCell ref="V124:X124"/>
    <mergeCell ref="A127:B127"/>
    <mergeCell ref="AT131:AU131"/>
    <mergeCell ref="V131:X131"/>
    <mergeCell ref="AE127:AH127"/>
    <mergeCell ref="AI127:AP127"/>
    <mergeCell ref="AQ127:AS127"/>
    <mergeCell ref="P131:U131"/>
    <mergeCell ref="A133:B133"/>
    <mergeCell ref="Y152:Z152"/>
    <mergeCell ref="A161:B161"/>
    <mergeCell ref="AA161:AD161"/>
    <mergeCell ref="AE161:AH161"/>
    <mergeCell ref="Y196:Z196"/>
    <mergeCell ref="H194:O194"/>
    <mergeCell ref="P178:U178"/>
    <mergeCell ref="C157:G157"/>
    <mergeCell ref="H157:O157"/>
    <mergeCell ref="V177:X177"/>
    <mergeCell ref="Y177:Z177"/>
    <mergeCell ref="Y133:Z133"/>
    <mergeCell ref="AE132:AH132"/>
    <mergeCell ref="H134:O134"/>
    <mergeCell ref="E147:AH147"/>
    <mergeCell ref="C139:D139"/>
    <mergeCell ref="A136:D136"/>
    <mergeCell ref="E136:U136"/>
    <mergeCell ref="A150:B150"/>
    <mergeCell ref="AA129:AD129"/>
    <mergeCell ref="A178:B178"/>
    <mergeCell ref="A177:B177"/>
    <mergeCell ref="E185:AH185"/>
    <mergeCell ref="C193:G193"/>
    <mergeCell ref="AA193:AD193"/>
    <mergeCell ref="AA195:AD195"/>
    <mergeCell ref="AE195:AH195"/>
    <mergeCell ref="AZ178:BC178"/>
    <mergeCell ref="BD178:BG178"/>
    <mergeCell ref="E142:AH142"/>
    <mergeCell ref="H198:O198"/>
    <mergeCell ref="P198:U198"/>
    <mergeCell ref="V198:X198"/>
    <mergeCell ref="Y198:Z198"/>
    <mergeCell ref="C177:G177"/>
    <mergeCell ref="BH127:BK127"/>
    <mergeCell ref="AA134:AD134"/>
    <mergeCell ref="BH178:BK178"/>
    <mergeCell ref="C132:G132"/>
    <mergeCell ref="BD131:BG131"/>
    <mergeCell ref="BD133:BG133"/>
    <mergeCell ref="C133:G133"/>
    <mergeCell ref="AA131:AD131"/>
    <mergeCell ref="AZ132:BC132"/>
    <mergeCell ref="AZ127:BC127"/>
    <mergeCell ref="BD127:BG127"/>
    <mergeCell ref="AE131:AH131"/>
    <mergeCell ref="AI131:AP131"/>
    <mergeCell ref="AQ131:AS131"/>
    <mergeCell ref="P158:U158"/>
    <mergeCell ref="Y151:Z151"/>
    <mergeCell ref="AA152:AD152"/>
    <mergeCell ref="C31:D31"/>
    <mergeCell ref="AT35:AU35"/>
    <mergeCell ref="C37:G37"/>
    <mergeCell ref="C43:G43"/>
    <mergeCell ref="AI147:BO147"/>
    <mergeCell ref="C135:G135"/>
    <mergeCell ref="BD45:BG45"/>
    <mergeCell ref="AZ35:BC35"/>
    <mergeCell ref="AZ38:BC38"/>
    <mergeCell ref="AZ36:BC36"/>
    <mergeCell ref="AT39:AU39"/>
    <mergeCell ref="AI22:AP22"/>
    <mergeCell ref="AQ34:AS34"/>
    <mergeCell ref="AE45:AH45"/>
    <mergeCell ref="AQ45:AS45"/>
    <mergeCell ref="AI42:AP42"/>
    <mergeCell ref="AQ42:AS42"/>
    <mergeCell ref="Y124:Z124"/>
    <mergeCell ref="P126:U126"/>
    <mergeCell ref="V133:X133"/>
    <mergeCell ref="P132:U132"/>
    <mergeCell ref="AI128:AP128"/>
    <mergeCell ref="AI124:AP124"/>
    <mergeCell ref="AQ124:AS124"/>
    <mergeCell ref="C124:G124"/>
    <mergeCell ref="AT126:AU126"/>
    <mergeCell ref="AZ124:BC124"/>
    <mergeCell ref="C123:G123"/>
    <mergeCell ref="AV126:AY126"/>
    <mergeCell ref="C127:G127"/>
    <mergeCell ref="H127:O127"/>
    <mergeCell ref="AV133:AY133"/>
    <mergeCell ref="AV93:AY93"/>
    <mergeCell ref="BD44:BG44"/>
    <mergeCell ref="E77:U77"/>
    <mergeCell ref="V77:Z77"/>
    <mergeCell ref="P35:U35"/>
    <mergeCell ref="AE36:AH36"/>
    <mergeCell ref="AE38:AH38"/>
    <mergeCell ref="P36:Q36"/>
    <mergeCell ref="AQ37:AS37"/>
    <mergeCell ref="AE34:AH34"/>
    <mergeCell ref="P34:U34"/>
    <mergeCell ref="T36:U36"/>
    <mergeCell ref="AZ42:BC42"/>
    <mergeCell ref="AT42:AU42"/>
    <mergeCell ref="AV42:AY42"/>
    <mergeCell ref="AT41:AU41"/>
    <mergeCell ref="V37:X37"/>
    <mergeCell ref="AQ38:AS38"/>
    <mergeCell ref="AI40:AP40"/>
    <mergeCell ref="AQ40:AS40"/>
    <mergeCell ref="AT40:AU40"/>
    <mergeCell ref="AV40:AY40"/>
    <mergeCell ref="T37:U37"/>
    <mergeCell ref="AQ36:AS36"/>
    <mergeCell ref="AI37:AP37"/>
    <mergeCell ref="AV39:AY39"/>
    <mergeCell ref="AZ39:BC39"/>
    <mergeCell ref="AQ35:AS35"/>
    <mergeCell ref="AZ45:BC45"/>
    <mergeCell ref="AT44:AU44"/>
    <mergeCell ref="AZ40:BC40"/>
    <mergeCell ref="AV43:AY43"/>
    <mergeCell ref="C40:G40"/>
    <mergeCell ref="H40:O40"/>
    <mergeCell ref="AE40:AH40"/>
    <mergeCell ref="V34:X34"/>
    <mergeCell ref="AV35:AY35"/>
    <mergeCell ref="BH38:BK38"/>
    <mergeCell ref="Y48:Z48"/>
    <mergeCell ref="BD108:BG108"/>
    <mergeCell ref="AA69:AD69"/>
    <mergeCell ref="AE69:AH69"/>
    <mergeCell ref="AZ43:BC43"/>
    <mergeCell ref="BD43:BG43"/>
    <mergeCell ref="P107:U107"/>
    <mergeCell ref="Y107:Z107"/>
    <mergeCell ref="AA107:AD107"/>
    <mergeCell ref="AI55:AP55"/>
    <mergeCell ref="AQ55:AS55"/>
    <mergeCell ref="H69:O69"/>
    <mergeCell ref="AQ66:AS66"/>
    <mergeCell ref="AZ86:BC86"/>
    <mergeCell ref="BD86:BG86"/>
    <mergeCell ref="AT50:AU50"/>
    <mergeCell ref="V51:X51"/>
    <mergeCell ref="Y51:Z51"/>
    <mergeCell ref="AA51:AD51"/>
    <mergeCell ref="AE51:AH51"/>
    <mergeCell ref="P50:U50"/>
    <mergeCell ref="Y45:Z45"/>
    <mergeCell ref="AA45:AD45"/>
    <mergeCell ref="AZ46:BC46"/>
    <mergeCell ref="AV44:AY44"/>
    <mergeCell ref="AZ44:BC44"/>
    <mergeCell ref="AA34:AD34"/>
    <mergeCell ref="H34:O34"/>
    <mergeCell ref="AI33:AU33"/>
    <mergeCell ref="H35:O35"/>
    <mergeCell ref="V35:X35"/>
    <mergeCell ref="Y35:Z35"/>
    <mergeCell ref="AA35:AD35"/>
    <mergeCell ref="AV33:BC33"/>
    <mergeCell ref="BD34:BG34"/>
    <mergeCell ref="BH34:BK34"/>
    <mergeCell ref="BD39:BG39"/>
    <mergeCell ref="V45:X45"/>
    <mergeCell ref="AV53:AY53"/>
    <mergeCell ref="AQ88:AS88"/>
    <mergeCell ref="AT88:AU88"/>
    <mergeCell ref="AA68:AD68"/>
    <mergeCell ref="AE68:AH68"/>
    <mergeCell ref="AI68:AP68"/>
    <mergeCell ref="AT36:AU36"/>
    <mergeCell ref="AV36:AY36"/>
    <mergeCell ref="AI36:AP36"/>
    <mergeCell ref="P40:U40"/>
    <mergeCell ref="V40:X40"/>
    <mergeCell ref="Y40:Z40"/>
    <mergeCell ref="AA40:AD40"/>
    <mergeCell ref="AA50:AD50"/>
    <mergeCell ref="AE50:AH50"/>
    <mergeCell ref="V74:X74"/>
    <mergeCell ref="BH86:BK86"/>
    <mergeCell ref="BD75:BG75"/>
    <mergeCell ref="P53:U53"/>
    <mergeCell ref="V53:X53"/>
    <mergeCell ref="BL10:BO10"/>
    <mergeCell ref="A14:B14"/>
    <mergeCell ref="A17:B17"/>
    <mergeCell ref="AV18:AY18"/>
    <mergeCell ref="BD14:BO14"/>
    <mergeCell ref="BH15:BK15"/>
    <mergeCell ref="BL15:BO15"/>
    <mergeCell ref="AI15:AP15"/>
    <mergeCell ref="AQ15:AS15"/>
    <mergeCell ref="AI24:AP24"/>
    <mergeCell ref="AZ106:BC106"/>
    <mergeCell ref="AT124:AU124"/>
    <mergeCell ref="AV124:AY124"/>
    <mergeCell ref="AQ22:AS22"/>
    <mergeCell ref="A16:B16"/>
    <mergeCell ref="C16:G16"/>
    <mergeCell ref="P16:U16"/>
    <mergeCell ref="V50:X50"/>
    <mergeCell ref="Y50:Z50"/>
    <mergeCell ref="P43:U43"/>
    <mergeCell ref="V43:X43"/>
    <mergeCell ref="BD29:BI29"/>
    <mergeCell ref="BJ29:BO29"/>
    <mergeCell ref="BD30:BI30"/>
    <mergeCell ref="BJ30:BO30"/>
    <mergeCell ref="BH20:BK20"/>
    <mergeCell ref="BL20:BO20"/>
    <mergeCell ref="AI20:AP20"/>
    <mergeCell ref="AQ20:AS20"/>
    <mergeCell ref="A40:B40"/>
    <mergeCell ref="BH50:BK50"/>
    <mergeCell ref="AI85:AU85"/>
    <mergeCell ref="AQ9:AS9"/>
    <mergeCell ref="P10:U10"/>
    <mergeCell ref="AZ21:BC21"/>
    <mergeCell ref="BD21:BG21"/>
    <mergeCell ref="BH21:BK21"/>
    <mergeCell ref="BL21:BO21"/>
    <mergeCell ref="BL9:BO9"/>
    <mergeCell ref="BH9:BK9"/>
    <mergeCell ref="AE9:AH9"/>
    <mergeCell ref="BD35:BG35"/>
    <mergeCell ref="BH35:BK35"/>
    <mergeCell ref="BD38:BG38"/>
    <mergeCell ref="BL35:BO35"/>
    <mergeCell ref="A32:AH32"/>
    <mergeCell ref="BH36:BK36"/>
    <mergeCell ref="A37:B37"/>
    <mergeCell ref="BH10:BK10"/>
    <mergeCell ref="BD10:BG10"/>
    <mergeCell ref="E12:AH12"/>
    <mergeCell ref="AT10:AU10"/>
    <mergeCell ref="AV10:AY10"/>
    <mergeCell ref="BD17:BG17"/>
    <mergeCell ref="AE17:AH17"/>
    <mergeCell ref="AZ19:BC19"/>
    <mergeCell ref="BL22:BO22"/>
    <mergeCell ref="AE24:AH24"/>
    <mergeCell ref="BL17:BO17"/>
    <mergeCell ref="AI13:BO13"/>
    <mergeCell ref="C14:AH14"/>
    <mergeCell ref="P17:U17"/>
    <mergeCell ref="BD12:BI12"/>
    <mergeCell ref="AI10:AP10"/>
    <mergeCell ref="AQ6:AS6"/>
    <mergeCell ref="AT6:AU6"/>
    <mergeCell ref="P5:U5"/>
    <mergeCell ref="V5:X5"/>
    <mergeCell ref="P6:U6"/>
    <mergeCell ref="V6:X6"/>
    <mergeCell ref="AT9:AU9"/>
    <mergeCell ref="AV9:AY9"/>
    <mergeCell ref="BH5:BK5"/>
    <mergeCell ref="C8:G8"/>
    <mergeCell ref="AA15:AD15"/>
    <mergeCell ref="BL38:BO38"/>
    <mergeCell ref="R37:S37"/>
    <mergeCell ref="BD36:BG36"/>
    <mergeCell ref="A39:B39"/>
    <mergeCell ref="AZ5:BC5"/>
    <mergeCell ref="AV7:BC7"/>
    <mergeCell ref="AQ5:AS5"/>
    <mergeCell ref="C7:AH7"/>
    <mergeCell ref="AT27:AU27"/>
    <mergeCell ref="AZ24:BC24"/>
    <mergeCell ref="BD24:BG24"/>
    <mergeCell ref="V24:X24"/>
    <mergeCell ref="Y24:Z24"/>
    <mergeCell ref="AA24:AD24"/>
    <mergeCell ref="AZ28:BC28"/>
    <mergeCell ref="BD28:BG28"/>
    <mergeCell ref="AQ27:AS27"/>
    <mergeCell ref="Y21:Z21"/>
    <mergeCell ref="AA21:AD21"/>
    <mergeCell ref="AQ8:AS8"/>
    <mergeCell ref="BD11:BI11"/>
    <mergeCell ref="BL5:BO5"/>
    <mergeCell ref="BH6:BK6"/>
    <mergeCell ref="BL6:BO6"/>
    <mergeCell ref="BD5:BG5"/>
    <mergeCell ref="BD6:BG6"/>
    <mergeCell ref="BD9:BG9"/>
    <mergeCell ref="BD7:BO7"/>
    <mergeCell ref="BD8:BG8"/>
    <mergeCell ref="BH8:BK8"/>
    <mergeCell ref="BL8:BO8"/>
    <mergeCell ref="AQ10:AS10"/>
    <mergeCell ref="E11:U11"/>
    <mergeCell ref="AT8:AU8"/>
    <mergeCell ref="H8:O8"/>
    <mergeCell ref="P8:U8"/>
    <mergeCell ref="Y9:Z9"/>
    <mergeCell ref="V8:X8"/>
    <mergeCell ref="Y8:Z8"/>
    <mergeCell ref="AA8:AD8"/>
    <mergeCell ref="AE8:AH8"/>
    <mergeCell ref="AI9:AP9"/>
    <mergeCell ref="AT5:AU5"/>
    <mergeCell ref="AV5:AY5"/>
    <mergeCell ref="AV6:AY6"/>
    <mergeCell ref="AI7:AU7"/>
    <mergeCell ref="AZ6:BC6"/>
    <mergeCell ref="H9:O9"/>
    <mergeCell ref="V10:X10"/>
    <mergeCell ref="Y10:Z10"/>
    <mergeCell ref="AE6:AH6"/>
    <mergeCell ref="AI5:AP5"/>
    <mergeCell ref="AI6:AP6"/>
    <mergeCell ref="AT17:AU17"/>
    <mergeCell ref="AV17:AY17"/>
    <mergeCell ref="V17:X17"/>
    <mergeCell ref="AI21:AP21"/>
    <mergeCell ref="AQ21:AS21"/>
    <mergeCell ref="AT21:AU21"/>
    <mergeCell ref="A13:AH13"/>
    <mergeCell ref="AQ24:AS24"/>
    <mergeCell ref="AZ15:BC15"/>
    <mergeCell ref="AI16:AP16"/>
    <mergeCell ref="AQ16:AS16"/>
    <mergeCell ref="AT16:AU16"/>
    <mergeCell ref="AV16:AY16"/>
    <mergeCell ref="V19:X19"/>
    <mergeCell ref="AA23:AD23"/>
    <mergeCell ref="AE23:AH23"/>
    <mergeCell ref="AI23:AP23"/>
    <mergeCell ref="AA22:AD22"/>
    <mergeCell ref="AV24:AY24"/>
    <mergeCell ref="H22:O22"/>
    <mergeCell ref="A15:B15"/>
    <mergeCell ref="A24:B24"/>
    <mergeCell ref="AE22:AH22"/>
    <mergeCell ref="C17:G17"/>
    <mergeCell ref="C24:G24"/>
    <mergeCell ref="H24:O24"/>
    <mergeCell ref="Y19:Z19"/>
    <mergeCell ref="AV21:AY21"/>
    <mergeCell ref="V20:X20"/>
    <mergeCell ref="A20:B20"/>
    <mergeCell ref="P22:U22"/>
    <mergeCell ref="AT20:AU20"/>
    <mergeCell ref="V11:Z11"/>
    <mergeCell ref="A12:B12"/>
    <mergeCell ref="Y34:Z34"/>
    <mergeCell ref="AT22:AU22"/>
    <mergeCell ref="AV22:AY22"/>
    <mergeCell ref="AZ18:BC18"/>
    <mergeCell ref="BD18:BG18"/>
    <mergeCell ref="BL16:BO16"/>
    <mergeCell ref="BJ11:BO11"/>
    <mergeCell ref="BD15:BG15"/>
    <mergeCell ref="V15:X15"/>
    <mergeCell ref="BL19:BO19"/>
    <mergeCell ref="V18:X18"/>
    <mergeCell ref="Y17:Z17"/>
    <mergeCell ref="AA17:AD17"/>
    <mergeCell ref="AV14:BC14"/>
    <mergeCell ref="BL18:BO18"/>
    <mergeCell ref="BD19:BG19"/>
    <mergeCell ref="BH19:BK19"/>
    <mergeCell ref="Y15:Z15"/>
    <mergeCell ref="C19:G19"/>
    <mergeCell ref="AQ19:AS19"/>
    <mergeCell ref="AZ16:BC16"/>
    <mergeCell ref="AZ17:BC17"/>
    <mergeCell ref="BH24:BK24"/>
    <mergeCell ref="C27:G27"/>
    <mergeCell ref="V26:X26"/>
    <mergeCell ref="Y26:Z26"/>
    <mergeCell ref="BH25:BK25"/>
    <mergeCell ref="H17:O17"/>
    <mergeCell ref="AI17:AP17"/>
    <mergeCell ref="AQ17:AS17"/>
    <mergeCell ref="V29:Z29"/>
    <mergeCell ref="AA29:AH29"/>
    <mergeCell ref="AI31:BO31"/>
    <mergeCell ref="H25:O25"/>
    <mergeCell ref="BH26:BK26"/>
    <mergeCell ref="BH27:BK27"/>
    <mergeCell ref="BL25:BO25"/>
    <mergeCell ref="AV27:AY27"/>
    <mergeCell ref="AT26:AU26"/>
    <mergeCell ref="P26:U26"/>
    <mergeCell ref="H27:O27"/>
    <mergeCell ref="BD26:BG26"/>
    <mergeCell ref="BD25:BG25"/>
    <mergeCell ref="BH28:BK28"/>
    <mergeCell ref="AI28:AP28"/>
    <mergeCell ref="AQ28:AS28"/>
    <mergeCell ref="AZ27:BC27"/>
    <mergeCell ref="BD27:BG27"/>
    <mergeCell ref="V27:X27"/>
    <mergeCell ref="Y27:Z27"/>
    <mergeCell ref="AA27:AD27"/>
    <mergeCell ref="H26:O26"/>
    <mergeCell ref="AA26:AD26"/>
    <mergeCell ref="AE26:AH26"/>
    <mergeCell ref="AE27:AH27"/>
    <mergeCell ref="AE25:AH25"/>
    <mergeCell ref="A22:B22"/>
    <mergeCell ref="A18:B18"/>
    <mergeCell ref="P19:U19"/>
    <mergeCell ref="AA19:AD19"/>
    <mergeCell ref="AZ9:BC9"/>
    <mergeCell ref="BJ12:BO12"/>
    <mergeCell ref="AT15:AU15"/>
    <mergeCell ref="AV15:AY15"/>
    <mergeCell ref="Y18:Z18"/>
    <mergeCell ref="AV8:AY8"/>
    <mergeCell ref="AZ8:BC8"/>
    <mergeCell ref="AI14:AU14"/>
    <mergeCell ref="AZ10:BC10"/>
    <mergeCell ref="BD22:BG22"/>
    <mergeCell ref="BH22:BK22"/>
    <mergeCell ref="BH16:BK16"/>
    <mergeCell ref="BH18:BK18"/>
    <mergeCell ref="AE19:AH19"/>
    <mergeCell ref="AI19:AP19"/>
    <mergeCell ref="C18:G18"/>
    <mergeCell ref="P18:U18"/>
    <mergeCell ref="H18:O18"/>
    <mergeCell ref="AI8:AP8"/>
    <mergeCell ref="AZ20:BC20"/>
    <mergeCell ref="BD20:BG20"/>
    <mergeCell ref="C9:G9"/>
    <mergeCell ref="C10:G10"/>
    <mergeCell ref="H16:O16"/>
    <mergeCell ref="Y22:Z22"/>
    <mergeCell ref="A11:D11"/>
    <mergeCell ref="H10:O10"/>
    <mergeCell ref="AE15:AH15"/>
    <mergeCell ref="BD16:BG16"/>
    <mergeCell ref="V16:X16"/>
    <mergeCell ref="Y16:Z16"/>
    <mergeCell ref="AA16:AD16"/>
    <mergeCell ref="AE16:AH16"/>
    <mergeCell ref="BH17:BK17"/>
    <mergeCell ref="C26:G26"/>
    <mergeCell ref="C15:G15"/>
    <mergeCell ref="P15:U15"/>
    <mergeCell ref="H15:O15"/>
    <mergeCell ref="C21:G21"/>
    <mergeCell ref="H21:O21"/>
    <mergeCell ref="AA11:AH11"/>
    <mergeCell ref="AQ11:AU11"/>
    <mergeCell ref="AV11:BC11"/>
    <mergeCell ref="P20:U20"/>
    <mergeCell ref="H20:O20"/>
    <mergeCell ref="AT19:AU19"/>
    <mergeCell ref="C12:D12"/>
    <mergeCell ref="AI25:AP25"/>
    <mergeCell ref="AQ25:AS25"/>
    <mergeCell ref="AT25:AU25"/>
    <mergeCell ref="AV25:AY25"/>
    <mergeCell ref="AI26:AP26"/>
    <mergeCell ref="AQ18:AS18"/>
    <mergeCell ref="C22:G22"/>
    <mergeCell ref="Y20:Z20"/>
    <mergeCell ref="AI12:BC12"/>
    <mergeCell ref="AZ22:BC22"/>
    <mergeCell ref="AV19:AY19"/>
    <mergeCell ref="Y25:Z25"/>
    <mergeCell ref="AZ25:BC25"/>
    <mergeCell ref="Z1:AH1"/>
    <mergeCell ref="A2:N2"/>
    <mergeCell ref="O2:P2"/>
    <mergeCell ref="Q2:Y2"/>
    <mergeCell ref="Z2:AH2"/>
    <mergeCell ref="A1:N1"/>
    <mergeCell ref="O1:P1"/>
    <mergeCell ref="Q1:Y1"/>
    <mergeCell ref="A3:AH3"/>
    <mergeCell ref="A5:B5"/>
    <mergeCell ref="Y5:Z5"/>
    <mergeCell ref="A9:B9"/>
    <mergeCell ref="Y6:Z6"/>
    <mergeCell ref="AA5:AD5"/>
    <mergeCell ref="AA6:AD6"/>
    <mergeCell ref="A6:B6"/>
    <mergeCell ref="AA9:AD9"/>
    <mergeCell ref="A7:B7"/>
    <mergeCell ref="A4:E4"/>
    <mergeCell ref="F4:AH4"/>
    <mergeCell ref="C5:G5"/>
    <mergeCell ref="C6:G6"/>
    <mergeCell ref="V9:X9"/>
    <mergeCell ref="A8:B8"/>
    <mergeCell ref="H5:O5"/>
    <mergeCell ref="H6:O6"/>
    <mergeCell ref="AE5:AH5"/>
    <mergeCell ref="A10:B10"/>
    <mergeCell ref="AE10:AH10"/>
    <mergeCell ref="P9:U9"/>
    <mergeCell ref="AI18:AP18"/>
    <mergeCell ref="AV26:AY26"/>
    <mergeCell ref="AQ26:AS26"/>
    <mergeCell ref="C35:G35"/>
    <mergeCell ref="C28:G28"/>
    <mergeCell ref="P28:U28"/>
    <mergeCell ref="AA18:AD18"/>
    <mergeCell ref="AE18:AH18"/>
    <mergeCell ref="P24:U24"/>
    <mergeCell ref="AT34:AU34"/>
    <mergeCell ref="AV34:AY34"/>
    <mergeCell ref="A29:D29"/>
    <mergeCell ref="AI29:AP29"/>
    <mergeCell ref="AQ29:AU29"/>
    <mergeCell ref="AV29:BC29"/>
    <mergeCell ref="A30:B31"/>
    <mergeCell ref="C30:D30"/>
    <mergeCell ref="E30:AH30"/>
    <mergeCell ref="AI30:BC30"/>
    <mergeCell ref="E31:AH31"/>
    <mergeCell ref="A19:B19"/>
    <mergeCell ref="H19:O19"/>
    <mergeCell ref="AA20:AD20"/>
    <mergeCell ref="AE20:AH20"/>
    <mergeCell ref="C20:G20"/>
    <mergeCell ref="E29:U29"/>
    <mergeCell ref="A26:B26"/>
    <mergeCell ref="AT18:AU18"/>
    <mergeCell ref="P27:U27"/>
    <mergeCell ref="BH44:BK44"/>
    <mergeCell ref="AZ47:BC47"/>
    <mergeCell ref="BD47:BG47"/>
    <mergeCell ref="BH47:BK47"/>
    <mergeCell ref="BH39:BK39"/>
    <mergeCell ref="AT38:AU38"/>
    <mergeCell ref="AE37:AH37"/>
    <mergeCell ref="AE39:AH39"/>
    <mergeCell ref="Y46:Z46"/>
    <mergeCell ref="AA46:AD46"/>
    <mergeCell ref="AE46:AH46"/>
    <mergeCell ref="AE47:AH47"/>
    <mergeCell ref="AI47:AP47"/>
    <mergeCell ref="BH45:BK45"/>
    <mergeCell ref="BH41:BK41"/>
    <mergeCell ref="AT37:AU37"/>
    <mergeCell ref="AV37:AY37"/>
    <mergeCell ref="AV38:AY38"/>
    <mergeCell ref="BD37:BG37"/>
    <mergeCell ref="AT45:AU45"/>
    <mergeCell ref="AV45:AY45"/>
    <mergeCell ref="AV46:AY46"/>
    <mergeCell ref="BH46:BK46"/>
    <mergeCell ref="BD46:BG46"/>
    <mergeCell ref="BH42:BK42"/>
    <mergeCell ref="AT46:AU46"/>
    <mergeCell ref="BD42:BG42"/>
    <mergeCell ref="AV47:AY47"/>
    <mergeCell ref="AI38:AP38"/>
    <mergeCell ref="Y47:Z47"/>
    <mergeCell ref="AA47:AD47"/>
    <mergeCell ref="AA42:AD42"/>
    <mergeCell ref="AE67:AH67"/>
    <mergeCell ref="AI67:AP67"/>
    <mergeCell ref="AQ67:AS67"/>
    <mergeCell ref="AT69:AU69"/>
    <mergeCell ref="AV69:AY69"/>
    <mergeCell ref="BD71:BG71"/>
    <mergeCell ref="P69:U69"/>
    <mergeCell ref="V69:X69"/>
    <mergeCell ref="Y69:Z69"/>
    <mergeCell ref="A112:B112"/>
    <mergeCell ref="C111:G111"/>
    <mergeCell ref="AT104:AU104"/>
    <mergeCell ref="AA104:AD104"/>
    <mergeCell ref="P98:U98"/>
    <mergeCell ref="P106:U106"/>
    <mergeCell ref="H107:O107"/>
    <mergeCell ref="A69:B69"/>
    <mergeCell ref="AE72:AH72"/>
    <mergeCell ref="Y98:Z98"/>
    <mergeCell ref="AA98:AD98"/>
    <mergeCell ref="Y110:Z110"/>
    <mergeCell ref="AA110:AD110"/>
    <mergeCell ref="C69:G69"/>
    <mergeCell ref="AA100:AD100"/>
    <mergeCell ref="P103:U103"/>
    <mergeCell ref="AV85:BC85"/>
    <mergeCell ref="BD85:BO85"/>
    <mergeCell ref="BL88:BO88"/>
    <mergeCell ref="E82:AH82"/>
    <mergeCell ref="E83:AH83"/>
    <mergeCell ref="AV88:AY88"/>
    <mergeCell ref="AT106:AU106"/>
    <mergeCell ref="Y96:Z96"/>
    <mergeCell ref="AA96:AD96"/>
    <mergeCell ref="AA71:AD71"/>
    <mergeCell ref="AE96:AH96"/>
    <mergeCell ref="V98:X98"/>
    <mergeCell ref="AQ106:AS106"/>
    <mergeCell ref="V107:X107"/>
    <mergeCell ref="AE109:AH109"/>
    <mergeCell ref="AA72:AD72"/>
    <mergeCell ref="H74:O74"/>
    <mergeCell ref="A66:B66"/>
    <mergeCell ref="C66:G66"/>
    <mergeCell ref="H66:O66"/>
    <mergeCell ref="A76:B76"/>
    <mergeCell ref="A74:B74"/>
    <mergeCell ref="A73:B73"/>
    <mergeCell ref="A72:B72"/>
    <mergeCell ref="AI70:AP70"/>
    <mergeCell ref="AQ70:AS70"/>
    <mergeCell ref="A77:D77"/>
    <mergeCell ref="A71:B71"/>
    <mergeCell ref="A75:B75"/>
    <mergeCell ref="A92:B92"/>
    <mergeCell ref="Y88:Z88"/>
    <mergeCell ref="P71:U71"/>
    <mergeCell ref="V71:X71"/>
    <mergeCell ref="AI72:AP72"/>
    <mergeCell ref="C86:G86"/>
    <mergeCell ref="A70:B70"/>
    <mergeCell ref="C75:G75"/>
    <mergeCell ref="AI74:AP74"/>
    <mergeCell ref="P67:U67"/>
    <mergeCell ref="C70:G70"/>
    <mergeCell ref="H70:O70"/>
    <mergeCell ref="AA90:AD90"/>
    <mergeCell ref="Y74:Z74"/>
    <mergeCell ref="C82:D82"/>
    <mergeCell ref="C68:G68"/>
    <mergeCell ref="Y72:Z72"/>
    <mergeCell ref="P73:U73"/>
    <mergeCell ref="H73:O73"/>
    <mergeCell ref="V66:X66"/>
    <mergeCell ref="H87:O87"/>
    <mergeCell ref="AE76:AH76"/>
    <mergeCell ref="AA67:AD67"/>
    <mergeCell ref="BD67:BG67"/>
    <mergeCell ref="AQ73:AS73"/>
    <mergeCell ref="AQ68:AS68"/>
    <mergeCell ref="AZ93:BC93"/>
    <mergeCell ref="AQ76:AS76"/>
    <mergeCell ref="AZ74:BC74"/>
    <mergeCell ref="BD74:BG74"/>
    <mergeCell ref="AV86:AY86"/>
    <mergeCell ref="BD70:BG70"/>
    <mergeCell ref="AV92:AY92"/>
    <mergeCell ref="P66:U66"/>
    <mergeCell ref="C71:G71"/>
    <mergeCell ref="C83:D83"/>
    <mergeCell ref="AI82:BO82"/>
    <mergeCell ref="AI91:AP91"/>
    <mergeCell ref="AQ91:AS91"/>
    <mergeCell ref="AT91:AU91"/>
    <mergeCell ref="AV91:AY91"/>
    <mergeCell ref="AZ91:BC91"/>
    <mergeCell ref="AV55:AY55"/>
    <mergeCell ref="BH68:BK68"/>
    <mergeCell ref="BH67:BK67"/>
    <mergeCell ref="AT64:AU64"/>
    <mergeCell ref="AI58:AP58"/>
    <mergeCell ref="AQ58:AS58"/>
    <mergeCell ref="AZ72:BC72"/>
    <mergeCell ref="AT68:AU68"/>
    <mergeCell ref="BD58:BG58"/>
    <mergeCell ref="BH58:BK58"/>
    <mergeCell ref="BH66:BK66"/>
    <mergeCell ref="AT66:AU66"/>
    <mergeCell ref="AV66:AY66"/>
    <mergeCell ref="AZ66:BC66"/>
    <mergeCell ref="BD73:BG73"/>
    <mergeCell ref="BH73:BK73"/>
    <mergeCell ref="AT73:AU73"/>
    <mergeCell ref="AI66:AP66"/>
    <mergeCell ref="AZ62:BC62"/>
    <mergeCell ref="AV68:AY68"/>
    <mergeCell ref="BD68:BG68"/>
    <mergeCell ref="AZ71:BC71"/>
    <mergeCell ref="AZ73:BC73"/>
    <mergeCell ref="P55:U55"/>
    <mergeCell ref="AI65:AP65"/>
    <mergeCell ref="BL67:BO67"/>
    <mergeCell ref="AI75:AP75"/>
    <mergeCell ref="C85:AH85"/>
    <mergeCell ref="V76:X76"/>
    <mergeCell ref="Y76:Z76"/>
    <mergeCell ref="AT74:AU74"/>
    <mergeCell ref="E80:AH80"/>
    <mergeCell ref="AI80:BO80"/>
    <mergeCell ref="BL73:BO73"/>
    <mergeCell ref="BL70:BO70"/>
    <mergeCell ref="AZ64:BC64"/>
    <mergeCell ref="BD64:BG64"/>
    <mergeCell ref="BH64:BK64"/>
    <mergeCell ref="E81:AH81"/>
    <mergeCell ref="AV76:AY76"/>
    <mergeCell ref="AA75:AD75"/>
    <mergeCell ref="C76:G76"/>
    <mergeCell ref="P76:U76"/>
    <mergeCell ref="Y70:Z70"/>
    <mergeCell ref="Y71:Z71"/>
    <mergeCell ref="V67:X67"/>
    <mergeCell ref="Y67:Z67"/>
    <mergeCell ref="BL60:BO60"/>
    <mergeCell ref="H71:O71"/>
    <mergeCell ref="H60:O60"/>
    <mergeCell ref="AA70:AD70"/>
    <mergeCell ref="AZ69:BC69"/>
    <mergeCell ref="BD69:BG69"/>
    <mergeCell ref="P58:U58"/>
    <mergeCell ref="V58:X58"/>
    <mergeCell ref="BD109:BG109"/>
    <mergeCell ref="V104:X104"/>
    <mergeCell ref="BL105:BO105"/>
    <mergeCell ref="BD105:BG105"/>
    <mergeCell ref="BH105:BK105"/>
    <mergeCell ref="V105:X105"/>
    <mergeCell ref="BD106:BG106"/>
    <mergeCell ref="AI105:AP105"/>
    <mergeCell ref="AQ105:AS105"/>
    <mergeCell ref="AT105:AU105"/>
    <mergeCell ref="AV105:AY105"/>
    <mergeCell ref="AA106:AD106"/>
    <mergeCell ref="AE106:AH106"/>
    <mergeCell ref="AI106:AP106"/>
    <mergeCell ref="BL115:BO115"/>
    <mergeCell ref="BH115:BK115"/>
    <mergeCell ref="Y105:Z105"/>
    <mergeCell ref="AQ115:AS115"/>
    <mergeCell ref="V108:X108"/>
    <mergeCell ref="Y108:Z108"/>
    <mergeCell ref="AV106:AY106"/>
    <mergeCell ref="BL118:BO118"/>
    <mergeCell ref="AA121:AD121"/>
    <mergeCell ref="V275:Z275"/>
    <mergeCell ref="H270:O270"/>
    <mergeCell ref="V270:X270"/>
    <mergeCell ref="AZ268:BC268"/>
    <mergeCell ref="BD271:BG271"/>
    <mergeCell ref="AZ271:BC271"/>
    <mergeCell ref="AV271:AY271"/>
    <mergeCell ref="Y269:Z269"/>
    <mergeCell ref="P268:U268"/>
    <mergeCell ref="AV261:BC261"/>
    <mergeCell ref="AT161:AU161"/>
    <mergeCell ref="H152:O152"/>
    <mergeCell ref="H151:O151"/>
    <mergeCell ref="P151:U151"/>
    <mergeCell ref="AE152:AH152"/>
    <mergeCell ref="AI152:AP152"/>
    <mergeCell ref="H154:O154"/>
    <mergeCell ref="V152:X152"/>
    <mergeCell ref="AI168:AP168"/>
    <mergeCell ref="BD168:BG168"/>
    <mergeCell ref="BH168:BK168"/>
    <mergeCell ref="AZ160:BC160"/>
    <mergeCell ref="AE119:AH119"/>
    <mergeCell ref="AI119:AP119"/>
    <mergeCell ref="AQ119:AS119"/>
    <mergeCell ref="AE121:AH121"/>
    <mergeCell ref="AV150:BC150"/>
    <mergeCell ref="E144:AH144"/>
    <mergeCell ref="H159:O159"/>
    <mergeCell ref="P159:U159"/>
    <mergeCell ref="H153:O153"/>
    <mergeCell ref="P153:U153"/>
    <mergeCell ref="V153:X153"/>
    <mergeCell ref="Y153:Z153"/>
    <mergeCell ref="AA153:AD153"/>
    <mergeCell ref="C163:G163"/>
    <mergeCell ref="H163:O163"/>
    <mergeCell ref="A153:B153"/>
    <mergeCell ref="A160:B160"/>
    <mergeCell ref="H265:O265"/>
    <mergeCell ref="A256:B256"/>
    <mergeCell ref="A257:B257"/>
    <mergeCell ref="AV244:AY244"/>
    <mergeCell ref="AZ267:BC267"/>
    <mergeCell ref="AE267:AH267"/>
    <mergeCell ref="AZ154:BC154"/>
    <mergeCell ref="BL121:BO121"/>
    <mergeCell ref="AQ133:AS133"/>
    <mergeCell ref="BH122:BK122"/>
    <mergeCell ref="AT133:AU133"/>
    <mergeCell ref="AV132:AY132"/>
    <mergeCell ref="AZ126:BC126"/>
    <mergeCell ref="P160:U160"/>
    <mergeCell ref="AE156:AH156"/>
    <mergeCell ref="P127:U127"/>
    <mergeCell ref="V121:X121"/>
    <mergeCell ref="A124:B124"/>
    <mergeCell ref="A122:B122"/>
    <mergeCell ref="A132:B132"/>
    <mergeCell ref="BD132:BG132"/>
    <mergeCell ref="AT127:AU127"/>
    <mergeCell ref="AV127:AY127"/>
    <mergeCell ref="BL134:BO134"/>
    <mergeCell ref="AZ134:BC134"/>
    <mergeCell ref="BD134:BG134"/>
    <mergeCell ref="BH134:BK134"/>
    <mergeCell ref="BH135:BK135"/>
    <mergeCell ref="AI135:AP135"/>
    <mergeCell ref="AQ134:AS134"/>
    <mergeCell ref="BL135:BO135"/>
    <mergeCell ref="AQ132:AS132"/>
    <mergeCell ref="AQ272:AS272"/>
    <mergeCell ref="AT271:AU271"/>
    <mergeCell ref="AI136:AP136"/>
    <mergeCell ref="AQ136:AU136"/>
    <mergeCell ref="AV136:BC136"/>
    <mergeCell ref="BD136:BI136"/>
    <mergeCell ref="BJ136:BO136"/>
    <mergeCell ref="BD150:BO150"/>
    <mergeCell ref="BL168:BO168"/>
    <mergeCell ref="BD160:BG160"/>
    <mergeCell ref="BD155:BG155"/>
    <mergeCell ref="AT267:AU267"/>
    <mergeCell ref="AI257:AP257"/>
    <mergeCell ref="AQ257:AS257"/>
    <mergeCell ref="AT247:AU247"/>
    <mergeCell ref="AI249:AP249"/>
    <mergeCell ref="AV265:AY265"/>
    <mergeCell ref="BL269:BO269"/>
    <mergeCell ref="AI262:BC262"/>
    <mergeCell ref="AZ198:BC198"/>
    <mergeCell ref="BD198:BG198"/>
    <mergeCell ref="BD195:BG195"/>
    <mergeCell ref="AZ197:BC197"/>
    <mergeCell ref="BL252:BO252"/>
    <mergeCell ref="BL253:BO253"/>
    <mergeCell ref="C224:G224"/>
    <mergeCell ref="H224:O224"/>
    <mergeCell ref="P224:U224"/>
    <mergeCell ref="H250:O250"/>
    <mergeCell ref="H251:O251"/>
    <mergeCell ref="AA251:AD251"/>
    <mergeCell ref="BL123:BO123"/>
    <mergeCell ref="BD128:BG128"/>
    <mergeCell ref="BH128:BK128"/>
    <mergeCell ref="AI132:AP132"/>
    <mergeCell ref="AV123:AY123"/>
    <mergeCell ref="AZ123:BC123"/>
    <mergeCell ref="BH126:BK126"/>
    <mergeCell ref="AT134:AU134"/>
    <mergeCell ref="Y134:Z134"/>
    <mergeCell ref="Y245:Z245"/>
    <mergeCell ref="AI246:AP246"/>
    <mergeCell ref="BL127:BO127"/>
    <mergeCell ref="E148:AH148"/>
    <mergeCell ref="AI153:AP153"/>
    <mergeCell ref="BL126:BO126"/>
    <mergeCell ref="AQ153:AS153"/>
    <mergeCell ref="BH124:BK124"/>
    <mergeCell ref="AI198:AP198"/>
    <mergeCell ref="AI146:BO146"/>
    <mergeCell ref="AZ133:BC133"/>
    <mergeCell ref="AV131:AY131"/>
    <mergeCell ref="AZ131:BC131"/>
    <mergeCell ref="BH133:BK133"/>
    <mergeCell ref="AV134:AY134"/>
    <mergeCell ref="V118:X118"/>
    <mergeCell ref="Y131:Z131"/>
    <mergeCell ref="AE87:AH87"/>
    <mergeCell ref="AA91:AD91"/>
    <mergeCell ref="AE91:AH91"/>
    <mergeCell ref="A119:B119"/>
    <mergeCell ref="C119:G119"/>
    <mergeCell ref="P133:U133"/>
    <mergeCell ref="Y127:Z127"/>
    <mergeCell ref="AA136:AH136"/>
    <mergeCell ref="A121:B121"/>
    <mergeCell ref="BD269:BG269"/>
    <mergeCell ref="BD268:BG268"/>
    <mergeCell ref="Y126:Z126"/>
    <mergeCell ref="H123:O123"/>
    <mergeCell ref="C122:G122"/>
    <mergeCell ref="C148:D148"/>
    <mergeCell ref="C138:D138"/>
    <mergeCell ref="V127:X127"/>
    <mergeCell ref="E186:AH186"/>
    <mergeCell ref="A225:B225"/>
    <mergeCell ref="A224:B224"/>
    <mergeCell ref="AT248:AU248"/>
    <mergeCell ref="AQ250:AS250"/>
    <mergeCell ref="AE153:AH153"/>
    <mergeCell ref="A267:B267"/>
    <mergeCell ref="P267:U267"/>
    <mergeCell ref="A247:B247"/>
    <mergeCell ref="A262:B262"/>
    <mergeCell ref="A265:B265"/>
    <mergeCell ref="P248:U248"/>
    <mergeCell ref="C198:G198"/>
    <mergeCell ref="AZ247:BC247"/>
    <mergeCell ref="BD247:BG247"/>
    <mergeCell ref="BL270:BO270"/>
    <mergeCell ref="BH270:BK270"/>
    <mergeCell ref="AV270:AY270"/>
    <mergeCell ref="AT270:AU270"/>
    <mergeCell ref="AA265:AD265"/>
    <mergeCell ref="BD264:BO264"/>
    <mergeCell ref="C264:AH264"/>
    <mergeCell ref="H267:O267"/>
    <mergeCell ref="C267:G267"/>
    <mergeCell ref="V265:X265"/>
    <mergeCell ref="AI271:AP271"/>
    <mergeCell ref="AE271:AH271"/>
    <mergeCell ref="A87:B87"/>
    <mergeCell ref="E139:AH139"/>
    <mergeCell ref="E140:AH140"/>
    <mergeCell ref="Y87:Z87"/>
    <mergeCell ref="V87:X87"/>
    <mergeCell ref="C134:G134"/>
    <mergeCell ref="Y135:Z135"/>
    <mergeCell ref="C137:D137"/>
    <mergeCell ref="A135:B135"/>
    <mergeCell ref="AA157:AD157"/>
    <mergeCell ref="AE157:AH157"/>
    <mergeCell ref="C152:G152"/>
    <mergeCell ref="AE122:AH122"/>
    <mergeCell ref="Y121:Z121"/>
    <mergeCell ref="A111:B111"/>
    <mergeCell ref="P113:U113"/>
    <mergeCell ref="C116:G116"/>
    <mergeCell ref="AE111:AH111"/>
    <mergeCell ref="BD287:BO287"/>
    <mergeCell ref="AI288:AP288"/>
    <mergeCell ref="BH191:BK191"/>
    <mergeCell ref="AQ199:AS199"/>
    <mergeCell ref="AE272:AH272"/>
    <mergeCell ref="C235:D235"/>
    <mergeCell ref="C283:G283"/>
    <mergeCell ref="C288:G288"/>
    <mergeCell ref="V274:X274"/>
    <mergeCell ref="AA198:AD198"/>
    <mergeCell ref="AE198:AH198"/>
    <mergeCell ref="H283:O283"/>
    <mergeCell ref="AA282:AD282"/>
    <mergeCell ref="AE282:AH282"/>
    <mergeCell ref="AI282:AP282"/>
    <mergeCell ref="AE274:AH274"/>
    <mergeCell ref="AZ225:BC225"/>
    <mergeCell ref="AI242:AP242"/>
    <mergeCell ref="AE244:AH244"/>
    <mergeCell ref="Y283:Z283"/>
    <mergeCell ref="AA283:AD283"/>
    <mergeCell ref="AZ244:BC244"/>
    <mergeCell ref="AT272:AU272"/>
    <mergeCell ref="P270:U270"/>
    <mergeCell ref="C274:G274"/>
    <mergeCell ref="BL268:BO268"/>
    <mergeCell ref="BH265:BK265"/>
    <mergeCell ref="Y270:Z270"/>
    <mergeCell ref="AV267:AY267"/>
    <mergeCell ref="C266:G266"/>
    <mergeCell ref="BD265:BG265"/>
    <mergeCell ref="AV247:AY247"/>
    <mergeCell ref="BH292:BK292"/>
    <mergeCell ref="BD292:BG292"/>
    <mergeCell ref="BD293:BG293"/>
    <mergeCell ref="BD241:BO241"/>
    <mergeCell ref="BD179:BI179"/>
    <mergeCell ref="BJ179:BO179"/>
    <mergeCell ref="AQ291:AS291"/>
    <mergeCell ref="AT291:AU291"/>
    <mergeCell ref="AV291:AY291"/>
    <mergeCell ref="AZ291:BC291"/>
    <mergeCell ref="BD291:BG291"/>
    <mergeCell ref="BH291:BK291"/>
    <mergeCell ref="BL291:BO291"/>
    <mergeCell ref="BH293:BK293"/>
    <mergeCell ref="BH295:BK295"/>
    <mergeCell ref="AQ283:AS283"/>
    <mergeCell ref="BL289:BO289"/>
    <mergeCell ref="BL294:BO294"/>
    <mergeCell ref="BD290:BG290"/>
    <mergeCell ref="BH290:BK290"/>
    <mergeCell ref="BL290:BO290"/>
    <mergeCell ref="BD284:BI284"/>
    <mergeCell ref="BH266:BK266"/>
    <mergeCell ref="BD266:BG266"/>
    <mergeCell ref="AZ266:BC266"/>
    <mergeCell ref="AT266:AU266"/>
    <mergeCell ref="AQ266:AS266"/>
    <mergeCell ref="AZ289:BC289"/>
    <mergeCell ref="BD289:BG289"/>
    <mergeCell ref="AQ282:AS282"/>
    <mergeCell ref="AQ242:AS242"/>
    <mergeCell ref="BL292:BO292"/>
    <mergeCell ref="AE291:AH291"/>
    <mergeCell ref="AI291:AP291"/>
    <mergeCell ref="AA284:AH284"/>
    <mergeCell ref="AI284:AP284"/>
    <mergeCell ref="AQ284:AU284"/>
    <mergeCell ref="AZ274:BC274"/>
    <mergeCell ref="C293:G293"/>
    <mergeCell ref="V295:X295"/>
    <mergeCell ref="Y295:Z295"/>
    <mergeCell ref="AA295:AD295"/>
    <mergeCell ref="P297:U297"/>
    <mergeCell ref="V297:X297"/>
    <mergeCell ref="AZ297:BC297"/>
    <mergeCell ref="AQ292:AS292"/>
    <mergeCell ref="H297:O297"/>
    <mergeCell ref="AI293:AP293"/>
    <mergeCell ref="AQ293:AS293"/>
    <mergeCell ref="P295:U295"/>
    <mergeCell ref="P292:U292"/>
    <mergeCell ref="AV295:AY295"/>
    <mergeCell ref="AQ290:AS290"/>
    <mergeCell ref="AT290:AU290"/>
    <mergeCell ref="AV290:AY290"/>
    <mergeCell ref="AZ290:BC290"/>
    <mergeCell ref="AV292:AY292"/>
    <mergeCell ref="AZ292:BC292"/>
    <mergeCell ref="AI289:AP289"/>
    <mergeCell ref="E275:U275"/>
    <mergeCell ref="E278:AH278"/>
    <mergeCell ref="AI283:AP283"/>
    <mergeCell ref="AV274:AY274"/>
    <mergeCell ref="AT274:AU274"/>
    <mergeCell ref="AI292:AP292"/>
    <mergeCell ref="AT292:AU292"/>
    <mergeCell ref="AQ297:AS297"/>
    <mergeCell ref="AA292:AD292"/>
    <mergeCell ref="H293:O293"/>
    <mergeCell ref="C295:G295"/>
    <mergeCell ref="C297:G297"/>
    <mergeCell ref="H296:O296"/>
    <mergeCell ref="P296:U296"/>
    <mergeCell ref="V296:X296"/>
    <mergeCell ref="AE301:AH301"/>
    <mergeCell ref="AI301:AP301"/>
    <mergeCell ref="AI298:AP298"/>
    <mergeCell ref="AZ299:BC299"/>
    <mergeCell ref="BD299:BG299"/>
    <mergeCell ref="BH299:BK299"/>
    <mergeCell ref="AT293:AU293"/>
    <mergeCell ref="AV293:AY293"/>
    <mergeCell ref="AQ301:AS301"/>
    <mergeCell ref="AT301:AU301"/>
    <mergeCell ref="AE293:AH293"/>
    <mergeCell ref="BH296:BK296"/>
    <mergeCell ref="BD297:BG297"/>
    <mergeCell ref="BD295:BG295"/>
    <mergeCell ref="BD294:BG294"/>
    <mergeCell ref="BH294:BK294"/>
    <mergeCell ref="BH297:BK297"/>
    <mergeCell ref="AZ295:BC295"/>
    <mergeCell ref="AZ301:BC301"/>
    <mergeCell ref="BD301:BG301"/>
    <mergeCell ref="BH301:BK301"/>
    <mergeCell ref="AV301:AY301"/>
    <mergeCell ref="BL299:BO299"/>
    <mergeCell ref="AZ293:BC293"/>
    <mergeCell ref="AI295:AP295"/>
    <mergeCell ref="BL297:BO297"/>
    <mergeCell ref="BL295:BO295"/>
    <mergeCell ref="BL296:BO296"/>
    <mergeCell ref="BH322:BK322"/>
    <mergeCell ref="A320:B320"/>
    <mergeCell ref="AE321:AH321"/>
    <mergeCell ref="AE322:AH322"/>
    <mergeCell ref="AI322:AP322"/>
    <mergeCell ref="C321:G321"/>
    <mergeCell ref="P321:U321"/>
    <mergeCell ref="V321:X321"/>
    <mergeCell ref="AV305:AY305"/>
    <mergeCell ref="P305:U305"/>
    <mergeCell ref="V305:X305"/>
    <mergeCell ref="V307:X307"/>
    <mergeCell ref="Y307:Z307"/>
    <mergeCell ref="AA307:AD307"/>
    <mergeCell ref="A310:B317"/>
    <mergeCell ref="Y308:Z308"/>
    <mergeCell ref="AE307:AH307"/>
    <mergeCell ref="C305:G305"/>
    <mergeCell ref="C307:G307"/>
    <mergeCell ref="Y321:Z321"/>
    <mergeCell ref="A318:AH318"/>
    <mergeCell ref="AI318:BO318"/>
    <mergeCell ref="E316:AH316"/>
    <mergeCell ref="AI316:BO316"/>
    <mergeCell ref="BJ310:BO310"/>
    <mergeCell ref="BJ309:BO309"/>
    <mergeCell ref="BL306:BO306"/>
    <mergeCell ref="AT306:AU306"/>
    <mergeCell ref="AE306:AH306"/>
    <mergeCell ref="BL304:BO304"/>
    <mergeCell ref="AV302:AY302"/>
    <mergeCell ref="P303:U303"/>
    <mergeCell ref="V303:X303"/>
    <mergeCell ref="Y303:Z303"/>
    <mergeCell ref="AA308:AD308"/>
    <mergeCell ref="H308:O308"/>
    <mergeCell ref="AZ305:BC305"/>
    <mergeCell ref="A302:B302"/>
    <mergeCell ref="AI304:AP304"/>
    <mergeCell ref="AI303:AP303"/>
    <mergeCell ref="AQ303:AS303"/>
    <mergeCell ref="AZ302:BC302"/>
    <mergeCell ref="BD302:BG302"/>
    <mergeCell ref="AA306:AD306"/>
    <mergeCell ref="BL302:BO302"/>
    <mergeCell ref="AE304:AH304"/>
    <mergeCell ref="AZ303:BC303"/>
    <mergeCell ref="BD303:BG303"/>
    <mergeCell ref="BH303:BK303"/>
    <mergeCell ref="BH302:BK302"/>
    <mergeCell ref="AV303:AY303"/>
    <mergeCell ref="A307:B307"/>
    <mergeCell ref="A308:B308"/>
    <mergeCell ref="C306:G306"/>
    <mergeCell ref="H306:O306"/>
    <mergeCell ref="Y302:Z302"/>
    <mergeCell ref="BD327:BG327"/>
    <mergeCell ref="A304:B304"/>
    <mergeCell ref="A303:B303"/>
    <mergeCell ref="Y305:Z305"/>
    <mergeCell ref="AI311:BO311"/>
    <mergeCell ref="C303:G303"/>
    <mergeCell ref="C304:G304"/>
    <mergeCell ref="C314:D314"/>
    <mergeCell ref="AE308:AH308"/>
    <mergeCell ref="AI308:AP308"/>
    <mergeCell ref="AA304:AD304"/>
    <mergeCell ref="V304:X304"/>
    <mergeCell ref="BH306:BK306"/>
    <mergeCell ref="AZ308:BC308"/>
    <mergeCell ref="BD308:BG308"/>
    <mergeCell ref="P304:U304"/>
    <mergeCell ref="AA305:AD305"/>
    <mergeCell ref="AT304:AU304"/>
    <mergeCell ref="BL303:BO303"/>
    <mergeCell ref="H305:O305"/>
    <mergeCell ref="BH304:BK304"/>
    <mergeCell ref="AE305:AH305"/>
    <mergeCell ref="AV304:AY304"/>
    <mergeCell ref="AZ304:BC304"/>
    <mergeCell ref="Y304:Z304"/>
    <mergeCell ref="C313:D313"/>
    <mergeCell ref="E313:AH313"/>
    <mergeCell ref="AI313:BO313"/>
    <mergeCell ref="H307:O307"/>
    <mergeCell ref="BH305:BK305"/>
    <mergeCell ref="BL305:BO305"/>
    <mergeCell ref="BD309:BI309"/>
    <mergeCell ref="AV321:AY321"/>
    <mergeCell ref="AZ321:BC321"/>
    <mergeCell ref="BD321:BG321"/>
    <mergeCell ref="BH320:BK320"/>
    <mergeCell ref="AQ320:AS320"/>
    <mergeCell ref="AT320:AU320"/>
    <mergeCell ref="AV320:AY320"/>
    <mergeCell ref="E310:AH310"/>
    <mergeCell ref="AI310:BC310"/>
    <mergeCell ref="BD310:BI310"/>
    <mergeCell ref="AI320:AP320"/>
    <mergeCell ref="AI314:BO314"/>
    <mergeCell ref="E315:AH315"/>
    <mergeCell ref="AI315:BO315"/>
    <mergeCell ref="E312:AH312"/>
    <mergeCell ref="AI312:BO312"/>
    <mergeCell ref="AA326:AD326"/>
    <mergeCell ref="AE326:AH326"/>
    <mergeCell ref="Y324:Z324"/>
    <mergeCell ref="A400:B400"/>
    <mergeCell ref="C339:G339"/>
    <mergeCell ref="V340:X340"/>
    <mergeCell ref="Y340:Z340"/>
    <mergeCell ref="AA340:AD340"/>
    <mergeCell ref="AE340:AH340"/>
    <mergeCell ref="AI340:AP340"/>
    <mergeCell ref="AI339:AP339"/>
    <mergeCell ref="AV355:AY355"/>
    <mergeCell ref="AE357:AH357"/>
    <mergeCell ref="AA337:AD337"/>
    <mergeCell ref="AE337:AH337"/>
    <mergeCell ref="AA338:AD338"/>
    <mergeCell ref="AE338:AH338"/>
    <mergeCell ref="AI338:AP338"/>
    <mergeCell ref="AQ338:AS338"/>
    <mergeCell ref="A392:B392"/>
    <mergeCell ref="C392:G392"/>
    <mergeCell ref="H392:O392"/>
    <mergeCell ref="AT396:AU396"/>
    <mergeCell ref="AV396:AY396"/>
    <mergeCell ref="A394:B394"/>
    <mergeCell ref="C394:G394"/>
    <mergeCell ref="P392:U392"/>
    <mergeCell ref="AI392:AP392"/>
    <mergeCell ref="AI337:AP337"/>
    <mergeCell ref="AI361:AP361"/>
    <mergeCell ref="AQ361:AS361"/>
    <mergeCell ref="P360:U360"/>
    <mergeCell ref="V360:X360"/>
    <mergeCell ref="Y360:Z360"/>
    <mergeCell ref="AA360:AD360"/>
    <mergeCell ref="A357:B357"/>
    <mergeCell ref="C357:G357"/>
    <mergeCell ref="H357:O357"/>
    <mergeCell ref="AE394:AH394"/>
    <mergeCell ref="A381:B381"/>
    <mergeCell ref="A391:B391"/>
    <mergeCell ref="AT381:AU381"/>
    <mergeCell ref="AE381:AH381"/>
    <mergeCell ref="C381:G381"/>
    <mergeCell ref="H381:O381"/>
    <mergeCell ref="P381:U381"/>
    <mergeCell ref="V381:X381"/>
    <mergeCell ref="Y381:Z381"/>
    <mergeCell ref="AA381:AD381"/>
    <mergeCell ref="AI381:AP381"/>
    <mergeCell ref="AQ381:AS381"/>
    <mergeCell ref="V382:X382"/>
    <mergeCell ref="AE378:AH378"/>
    <mergeCell ref="AI378:AP378"/>
    <mergeCell ref="H382:O382"/>
    <mergeCell ref="P382:U382"/>
    <mergeCell ref="AE379:AH379"/>
    <mergeCell ref="AI379:AP379"/>
    <mergeCell ref="A378:B378"/>
    <mergeCell ref="A379:B379"/>
    <mergeCell ref="AE360:AH360"/>
    <mergeCell ref="AI360:AP360"/>
    <mergeCell ref="A368:B368"/>
    <mergeCell ref="C368:G368"/>
    <mergeCell ref="H368:O368"/>
    <mergeCell ref="P368:U368"/>
    <mergeCell ref="V368:X368"/>
    <mergeCell ref="A361:B361"/>
    <mergeCell ref="V354:X354"/>
    <mergeCell ref="H341:O341"/>
    <mergeCell ref="AZ366:BC366"/>
    <mergeCell ref="P357:U357"/>
    <mergeCell ref="V357:X357"/>
    <mergeCell ref="Y357:Z357"/>
    <mergeCell ref="AZ360:BC360"/>
    <mergeCell ref="P359:U359"/>
    <mergeCell ref="V361:X361"/>
    <mergeCell ref="AA357:AD357"/>
    <mergeCell ref="A360:B360"/>
    <mergeCell ref="A365:B365"/>
    <mergeCell ref="C365:G365"/>
    <mergeCell ref="H365:O365"/>
    <mergeCell ref="P365:U365"/>
    <mergeCell ref="AI357:AP357"/>
    <mergeCell ref="AV361:AY361"/>
    <mergeCell ref="AA346:AD346"/>
    <mergeCell ref="AE346:AH346"/>
    <mergeCell ref="AI346:AP346"/>
    <mergeCell ref="AQ346:AS346"/>
    <mergeCell ref="AT346:AU346"/>
    <mergeCell ref="AV346:AY346"/>
    <mergeCell ref="AT359:AU359"/>
    <mergeCell ref="AV359:AY359"/>
    <mergeCell ref="AV362:AY362"/>
    <mergeCell ref="V350:X350"/>
    <mergeCell ref="AT358:AU358"/>
    <mergeCell ref="Y359:Z359"/>
    <mergeCell ref="AT355:AU355"/>
    <mergeCell ref="AT366:AU366"/>
    <mergeCell ref="AE380:AH380"/>
    <mergeCell ref="AQ380:AS380"/>
    <mergeCell ref="AZ396:BC396"/>
    <mergeCell ref="BD366:BG366"/>
    <mergeCell ref="BH366:BK366"/>
    <mergeCell ref="AA359:AD359"/>
    <mergeCell ref="AE359:AH359"/>
    <mergeCell ref="AT368:AU368"/>
    <mergeCell ref="AV368:AY368"/>
    <mergeCell ref="AZ368:BC368"/>
    <mergeCell ref="BD368:BG368"/>
    <mergeCell ref="BH368:BK368"/>
    <mergeCell ref="AZ382:BC382"/>
    <mergeCell ref="BD378:BG378"/>
    <mergeCell ref="AI394:AP394"/>
    <mergeCell ref="BD361:BG361"/>
    <mergeCell ref="BH361:BK361"/>
    <mergeCell ref="AT370:AU370"/>
    <mergeCell ref="AV370:AY370"/>
    <mergeCell ref="AZ370:BC370"/>
    <mergeCell ref="BD370:BG370"/>
    <mergeCell ref="BH370:BK370"/>
    <mergeCell ref="AQ371:AS371"/>
    <mergeCell ref="AT371:AU371"/>
    <mergeCell ref="AV371:AY371"/>
    <mergeCell ref="AZ371:BC371"/>
    <mergeCell ref="BD371:BG371"/>
    <mergeCell ref="BH371:BK371"/>
    <mergeCell ref="AT364:AU364"/>
    <mergeCell ref="AV366:AY366"/>
    <mergeCell ref="AV380:AY380"/>
    <mergeCell ref="AZ365:BC365"/>
    <mergeCell ref="AZ346:BC346"/>
    <mergeCell ref="BD346:BG346"/>
    <mergeCell ref="AT379:AU379"/>
    <mergeCell ref="AE353:AH353"/>
    <mergeCell ref="AZ358:BC358"/>
    <mergeCell ref="BL366:BO366"/>
    <mergeCell ref="BL377:BO377"/>
    <mergeCell ref="AA378:AD378"/>
    <mergeCell ref="BH378:BK378"/>
    <mergeCell ref="H358:O358"/>
    <mergeCell ref="P358:U358"/>
    <mergeCell ref="V358:X358"/>
    <mergeCell ref="Y358:Z358"/>
    <mergeCell ref="AA358:AD358"/>
    <mergeCell ref="AE358:AH358"/>
    <mergeCell ref="AI358:AP358"/>
    <mergeCell ref="BD358:BG358"/>
    <mergeCell ref="BH358:BK358"/>
    <mergeCell ref="BH346:BK346"/>
    <mergeCell ref="AQ379:AS379"/>
    <mergeCell ref="AZ378:BC378"/>
    <mergeCell ref="AZ353:BC353"/>
    <mergeCell ref="BL357:BO357"/>
    <mergeCell ref="BD365:BG365"/>
    <mergeCell ref="BH365:BK365"/>
    <mergeCell ref="BL365:BO365"/>
    <mergeCell ref="Y368:Z368"/>
    <mergeCell ref="AA368:AD368"/>
    <mergeCell ref="AE368:AH368"/>
    <mergeCell ref="AI368:AP368"/>
    <mergeCell ref="AQ368:AS368"/>
    <mergeCell ref="BL368:BO368"/>
    <mergeCell ref="AA401:AD401"/>
    <mergeCell ref="AE401:AH401"/>
    <mergeCell ref="AE399:AH399"/>
    <mergeCell ref="BH399:BK399"/>
    <mergeCell ref="P400:U400"/>
    <mergeCell ref="A354:B354"/>
    <mergeCell ref="AE356:AH356"/>
    <mergeCell ref="C378:G378"/>
    <mergeCell ref="AT378:AU378"/>
    <mergeCell ref="AT360:AU360"/>
    <mergeCell ref="AV360:AY360"/>
    <mergeCell ref="AV379:AY379"/>
    <mergeCell ref="AZ379:BC379"/>
    <mergeCell ref="AI377:AP377"/>
    <mergeCell ref="AZ355:BC355"/>
    <mergeCell ref="BD355:BG355"/>
    <mergeCell ref="BH355:BK355"/>
    <mergeCell ref="AI359:AP359"/>
    <mergeCell ref="BH354:BK354"/>
    <mergeCell ref="Y354:Z354"/>
    <mergeCell ref="AA354:AD354"/>
    <mergeCell ref="AE354:AH354"/>
    <mergeCell ref="AA356:AD356"/>
    <mergeCell ref="AQ378:AS378"/>
    <mergeCell ref="AT382:AU382"/>
    <mergeCell ref="AI356:AP356"/>
    <mergeCell ref="AQ356:AS356"/>
    <mergeCell ref="AQ358:AS358"/>
    <mergeCell ref="AQ360:AS360"/>
    <mergeCell ref="H359:O359"/>
    <mergeCell ref="AQ370:AS370"/>
    <mergeCell ref="V372:X372"/>
    <mergeCell ref="BH396:BK396"/>
    <mergeCell ref="AV388:BC388"/>
    <mergeCell ref="AQ382:AS382"/>
    <mergeCell ref="BD379:BG379"/>
    <mergeCell ref="BD382:BG382"/>
    <mergeCell ref="Y349:Z349"/>
    <mergeCell ref="AA349:AD349"/>
    <mergeCell ref="AE349:AH349"/>
    <mergeCell ref="A358:B358"/>
    <mergeCell ref="AZ377:BC377"/>
    <mergeCell ref="BD377:BG377"/>
    <mergeCell ref="BH377:BK377"/>
    <mergeCell ref="BJ384:BO384"/>
    <mergeCell ref="V391:X391"/>
    <mergeCell ref="Y391:Z391"/>
    <mergeCell ref="BH352:BK352"/>
    <mergeCell ref="P353:U353"/>
    <mergeCell ref="AQ355:AS355"/>
    <mergeCell ref="AV351:AY351"/>
    <mergeCell ref="AZ351:BC351"/>
    <mergeCell ref="BD351:BG351"/>
    <mergeCell ref="BH351:BK351"/>
    <mergeCell ref="BD353:BG353"/>
    <mergeCell ref="BH353:BK353"/>
    <mergeCell ref="AQ391:AS391"/>
    <mergeCell ref="AT391:AU391"/>
    <mergeCell ref="BD396:BG396"/>
    <mergeCell ref="BH392:BK392"/>
    <mergeCell ref="H353:O353"/>
    <mergeCell ref="BL355:BO355"/>
    <mergeCell ref="BH382:BK382"/>
    <mergeCell ref="AI380:AP380"/>
    <mergeCell ref="P377:U377"/>
    <mergeCell ref="V377:X377"/>
    <mergeCell ref="BL380:BO380"/>
    <mergeCell ref="H354:O354"/>
    <mergeCell ref="A340:B340"/>
    <mergeCell ref="BH340:BK340"/>
    <mergeCell ref="AT340:AU340"/>
    <mergeCell ref="BL340:BO340"/>
    <mergeCell ref="C340:G340"/>
    <mergeCell ref="H340:O340"/>
    <mergeCell ref="AE377:AH377"/>
    <mergeCell ref="BD357:BG357"/>
    <mergeCell ref="Y348:Z348"/>
    <mergeCell ref="AA348:AD348"/>
    <mergeCell ref="AE348:AH348"/>
    <mergeCell ref="AI348:AP348"/>
    <mergeCell ref="AQ348:AS348"/>
    <mergeCell ref="AT348:AU348"/>
    <mergeCell ref="AV348:AY348"/>
    <mergeCell ref="A359:B359"/>
    <mergeCell ref="C359:G359"/>
    <mergeCell ref="C347:G347"/>
    <mergeCell ref="C377:G377"/>
    <mergeCell ref="H377:O377"/>
    <mergeCell ref="AI349:AP349"/>
    <mergeCell ref="AQ349:AS349"/>
    <mergeCell ref="AT349:AU349"/>
    <mergeCell ref="AV349:AY349"/>
    <mergeCell ref="AZ349:BC349"/>
    <mergeCell ref="BD349:BG349"/>
    <mergeCell ref="BH341:BK341"/>
    <mergeCell ref="P354:U354"/>
    <mergeCell ref="A327:B327"/>
    <mergeCell ref="C327:G327"/>
    <mergeCell ref="V327:X327"/>
    <mergeCell ref="BH327:BK327"/>
    <mergeCell ref="C329:G329"/>
    <mergeCell ref="H329:O329"/>
    <mergeCell ref="C308:G308"/>
    <mergeCell ref="H338:O338"/>
    <mergeCell ref="P338:U338"/>
    <mergeCell ref="V337:X337"/>
    <mergeCell ref="AQ329:AS329"/>
    <mergeCell ref="AZ392:BC392"/>
    <mergeCell ref="A282:B282"/>
    <mergeCell ref="BH118:BK118"/>
    <mergeCell ref="V132:X132"/>
    <mergeCell ref="A306:B306"/>
    <mergeCell ref="C301:G301"/>
    <mergeCell ref="H301:O301"/>
    <mergeCell ref="P301:U301"/>
    <mergeCell ref="V301:X301"/>
    <mergeCell ref="A298:B298"/>
    <mergeCell ref="C298:G298"/>
    <mergeCell ref="Y257:Z257"/>
    <mergeCell ref="BD274:BG274"/>
    <mergeCell ref="BH271:BK271"/>
    <mergeCell ref="H122:O122"/>
    <mergeCell ref="V306:X306"/>
    <mergeCell ref="Y306:Z306"/>
    <mergeCell ref="Y380:Z380"/>
    <mergeCell ref="V380:X380"/>
    <mergeCell ref="P293:U293"/>
    <mergeCell ref="A337:B337"/>
    <mergeCell ref="P325:U325"/>
    <mergeCell ref="AQ322:AS322"/>
    <mergeCell ref="C319:AH319"/>
    <mergeCell ref="BH308:BK308"/>
    <mergeCell ref="AT327:AU327"/>
    <mergeCell ref="AV327:AY327"/>
    <mergeCell ref="AZ327:BC327"/>
    <mergeCell ref="BL328:BO328"/>
    <mergeCell ref="AT302:AU302"/>
    <mergeCell ref="C302:G302"/>
    <mergeCell ref="AT298:AU298"/>
    <mergeCell ref="BD298:BG298"/>
    <mergeCell ref="AV298:AY298"/>
    <mergeCell ref="A243:B243"/>
    <mergeCell ref="A322:B322"/>
    <mergeCell ref="A321:B321"/>
    <mergeCell ref="V338:X338"/>
    <mergeCell ref="C338:G338"/>
    <mergeCell ref="Y327:Z327"/>
    <mergeCell ref="AA327:AD327"/>
    <mergeCell ref="A305:B305"/>
    <mergeCell ref="H292:O292"/>
    <mergeCell ref="AQ295:AS295"/>
    <mergeCell ref="AT295:AU295"/>
    <mergeCell ref="AT296:AU296"/>
    <mergeCell ref="H298:O298"/>
    <mergeCell ref="E317:AH317"/>
    <mergeCell ref="A294:B294"/>
    <mergeCell ref="V308:X308"/>
    <mergeCell ref="AI265:AP265"/>
    <mergeCell ref="AI272:AP272"/>
    <mergeCell ref="C323:G323"/>
    <mergeCell ref="V320:X320"/>
    <mergeCell ref="C312:D312"/>
    <mergeCell ref="BL308:BO308"/>
    <mergeCell ref="BL320:BO320"/>
    <mergeCell ref="BL307:BO307"/>
    <mergeCell ref="AE323:AH323"/>
    <mergeCell ref="AI323:AP323"/>
    <mergeCell ref="Y323:Z323"/>
    <mergeCell ref="AA323:AD323"/>
    <mergeCell ref="BL321:BO321"/>
    <mergeCell ref="AA321:AD321"/>
    <mergeCell ref="AI319:AU319"/>
    <mergeCell ref="AQ308:AS308"/>
    <mergeCell ref="AT308:AU308"/>
    <mergeCell ref="AV319:BC319"/>
    <mergeCell ref="C315:D315"/>
    <mergeCell ref="AI317:BO317"/>
    <mergeCell ref="BD322:BG322"/>
    <mergeCell ref="AQ323:AS323"/>
    <mergeCell ref="H323:O323"/>
    <mergeCell ref="P323:U323"/>
    <mergeCell ref="V323:X323"/>
    <mergeCell ref="C317:D317"/>
    <mergeCell ref="E309:U309"/>
    <mergeCell ref="V309:Z309"/>
    <mergeCell ref="AA309:AH309"/>
    <mergeCell ref="P308:U308"/>
    <mergeCell ref="C320:G320"/>
    <mergeCell ref="AQ309:AU309"/>
    <mergeCell ref="AI321:AP321"/>
    <mergeCell ref="AQ321:AS321"/>
    <mergeCell ref="AT321:AU321"/>
    <mergeCell ref="A63:B63"/>
    <mergeCell ref="C63:G63"/>
    <mergeCell ref="H63:O63"/>
    <mergeCell ref="AA63:AD63"/>
    <mergeCell ref="AE63:AH63"/>
    <mergeCell ref="P63:U63"/>
    <mergeCell ref="BD60:BG60"/>
    <mergeCell ref="BH60:BK60"/>
    <mergeCell ref="BH62:BK62"/>
    <mergeCell ref="AA62:AD62"/>
    <mergeCell ref="AE62:AH62"/>
    <mergeCell ref="AI62:AP62"/>
    <mergeCell ref="A62:B62"/>
    <mergeCell ref="C62:G62"/>
    <mergeCell ref="H62:O62"/>
    <mergeCell ref="P62:U62"/>
    <mergeCell ref="AT63:AU63"/>
    <mergeCell ref="AV63:AY63"/>
    <mergeCell ref="A60:B60"/>
    <mergeCell ref="AZ61:BC61"/>
    <mergeCell ref="AA58:AD58"/>
    <mergeCell ref="AE58:AH58"/>
    <mergeCell ref="BL52:BO52"/>
    <mergeCell ref="AZ51:BC51"/>
    <mergeCell ref="BL51:BO51"/>
    <mergeCell ref="AT49:AU49"/>
    <mergeCell ref="AI49:AP49"/>
    <mergeCell ref="AQ49:AS49"/>
    <mergeCell ref="AV51:AY51"/>
    <mergeCell ref="A49:B49"/>
    <mergeCell ref="BD117:BG117"/>
    <mergeCell ref="A137:B148"/>
    <mergeCell ref="A134:B134"/>
    <mergeCell ref="AQ87:AS87"/>
    <mergeCell ref="C141:D141"/>
    <mergeCell ref="C144:D144"/>
    <mergeCell ref="E145:AH145"/>
    <mergeCell ref="P49:U49"/>
    <mergeCell ref="V49:X49"/>
    <mergeCell ref="Y49:Z49"/>
    <mergeCell ref="AA49:AD49"/>
    <mergeCell ref="AE49:AH49"/>
    <mergeCell ref="H51:O51"/>
    <mergeCell ref="P51:U51"/>
    <mergeCell ref="C61:G61"/>
    <mergeCell ref="H61:O61"/>
    <mergeCell ref="BL62:BO62"/>
    <mergeCell ref="P57:U57"/>
    <mergeCell ref="V57:X57"/>
    <mergeCell ref="A53:B53"/>
    <mergeCell ref="C53:G53"/>
    <mergeCell ref="A61:B61"/>
    <mergeCell ref="BL58:BO58"/>
    <mergeCell ref="AI61:AP61"/>
    <mergeCell ref="BH53:BK53"/>
    <mergeCell ref="A58:B58"/>
    <mergeCell ref="BL50:BO50"/>
    <mergeCell ref="A50:B50"/>
    <mergeCell ref="AQ53:AS53"/>
    <mergeCell ref="P61:U61"/>
    <mergeCell ref="V61:X61"/>
    <mergeCell ref="Y61:Z61"/>
    <mergeCell ref="AA61:AD61"/>
    <mergeCell ref="AE61:AH61"/>
    <mergeCell ref="AZ54:BC54"/>
    <mergeCell ref="H59:O59"/>
    <mergeCell ref="P59:U59"/>
    <mergeCell ref="V59:X59"/>
    <mergeCell ref="Y59:Z59"/>
    <mergeCell ref="AI59:AP59"/>
    <mergeCell ref="AQ59:AS59"/>
    <mergeCell ref="C57:G57"/>
    <mergeCell ref="A54:B54"/>
    <mergeCell ref="C54:G54"/>
    <mergeCell ref="H57:O57"/>
    <mergeCell ref="Y52:Z52"/>
    <mergeCell ref="AA52:AD52"/>
    <mergeCell ref="AE52:AH52"/>
    <mergeCell ref="AI52:AP52"/>
    <mergeCell ref="AQ52:AS52"/>
    <mergeCell ref="AT52:AU52"/>
    <mergeCell ref="AV52:AY52"/>
    <mergeCell ref="AZ52:BC52"/>
    <mergeCell ref="C58:G58"/>
    <mergeCell ref="BL55:BO55"/>
    <mergeCell ref="P60:U60"/>
    <mergeCell ref="BD52:BG52"/>
    <mergeCell ref="BH52:BK52"/>
    <mergeCell ref="AZ49:BC49"/>
    <mergeCell ref="BD49:BG49"/>
    <mergeCell ref="BH49:BK49"/>
    <mergeCell ref="BL49:BO49"/>
    <mergeCell ref="BD51:BG51"/>
    <mergeCell ref="BH51:BK51"/>
    <mergeCell ref="AV49:AY49"/>
    <mergeCell ref="AI51:AP51"/>
    <mergeCell ref="AQ51:AS51"/>
    <mergeCell ref="AT51:AU51"/>
    <mergeCell ref="A56:B56"/>
    <mergeCell ref="C56:G56"/>
    <mergeCell ref="H56:O56"/>
    <mergeCell ref="P56:U56"/>
    <mergeCell ref="V56:X56"/>
    <mergeCell ref="Y56:Z56"/>
    <mergeCell ref="AA56:AD56"/>
    <mergeCell ref="AE56:AH56"/>
    <mergeCell ref="AI56:AP56"/>
    <mergeCell ref="AQ56:AS56"/>
    <mergeCell ref="AT56:AU56"/>
    <mergeCell ref="AV56:AY56"/>
    <mergeCell ref="AZ56:BC56"/>
    <mergeCell ref="BD56:BG56"/>
    <mergeCell ref="A52:B52"/>
    <mergeCell ref="C52:G52"/>
    <mergeCell ref="H52:O52"/>
    <mergeCell ref="P52:U52"/>
    <mergeCell ref="V52:X52"/>
    <mergeCell ref="H53:O53"/>
    <mergeCell ref="BL56:BO56"/>
    <mergeCell ref="H50:O50"/>
    <mergeCell ref="BH65:BK65"/>
    <mergeCell ref="A65:B65"/>
    <mergeCell ref="C65:G65"/>
    <mergeCell ref="H65:O65"/>
    <mergeCell ref="V64:X64"/>
    <mergeCell ref="Y64:Z64"/>
    <mergeCell ref="AA64:AD64"/>
    <mergeCell ref="AE64:AH64"/>
    <mergeCell ref="A57:B57"/>
    <mergeCell ref="AE59:AH59"/>
    <mergeCell ref="A59:B59"/>
    <mergeCell ref="C59:G59"/>
    <mergeCell ref="AT59:AU59"/>
    <mergeCell ref="BL59:BO59"/>
    <mergeCell ref="AV59:AY59"/>
    <mergeCell ref="AZ59:BC59"/>
    <mergeCell ref="BD59:BG59"/>
    <mergeCell ref="BH59:BK59"/>
    <mergeCell ref="BD57:BG57"/>
    <mergeCell ref="BH57:BK57"/>
    <mergeCell ref="BL57:BO57"/>
    <mergeCell ref="AV57:AY57"/>
    <mergeCell ref="Y57:Z57"/>
    <mergeCell ref="H58:O58"/>
    <mergeCell ref="AA59:AD59"/>
    <mergeCell ref="AI64:AP64"/>
    <mergeCell ref="V62:X62"/>
    <mergeCell ref="BL61:BO61"/>
    <mergeCell ref="H55:O55"/>
    <mergeCell ref="V55:X55"/>
    <mergeCell ref="BH55:BK55"/>
    <mergeCell ref="AQ267:AS267"/>
    <mergeCell ref="V269:X269"/>
    <mergeCell ref="P269:U269"/>
    <mergeCell ref="AT268:AU268"/>
    <mergeCell ref="AQ268:AS268"/>
    <mergeCell ref="AI268:AP268"/>
    <mergeCell ref="H178:O178"/>
    <mergeCell ref="BH104:BK104"/>
    <mergeCell ref="V73:X73"/>
    <mergeCell ref="Y73:Z73"/>
    <mergeCell ref="AA73:AD73"/>
    <mergeCell ref="V100:X100"/>
    <mergeCell ref="Y100:Z100"/>
    <mergeCell ref="AA113:AD113"/>
    <mergeCell ref="AI110:AP110"/>
    <mergeCell ref="AQ110:AS110"/>
    <mergeCell ref="Y109:Z109"/>
    <mergeCell ref="BD104:BG104"/>
    <mergeCell ref="AA76:AD76"/>
    <mergeCell ref="AZ70:BC70"/>
    <mergeCell ref="AE100:AH100"/>
    <mergeCell ref="H269:O269"/>
    <mergeCell ref="V116:X116"/>
    <mergeCell ref="BH56:BK56"/>
    <mergeCell ref="AQ62:AS62"/>
    <mergeCell ref="AT62:AU62"/>
    <mergeCell ref="AQ61:AS61"/>
    <mergeCell ref="AT61:AU61"/>
    <mergeCell ref="AV61:AY61"/>
    <mergeCell ref="A115:B115"/>
    <mergeCell ref="AI114:AP114"/>
    <mergeCell ref="V113:X113"/>
    <mergeCell ref="A109:B109"/>
    <mergeCell ref="AQ113:AS113"/>
    <mergeCell ref="AQ114:AS114"/>
    <mergeCell ref="AT114:AU114"/>
    <mergeCell ref="AV114:AY114"/>
    <mergeCell ref="AE118:AH118"/>
    <mergeCell ref="AI118:AP118"/>
    <mergeCell ref="AQ118:AS118"/>
    <mergeCell ref="AT118:AU118"/>
    <mergeCell ref="AV118:AY118"/>
    <mergeCell ref="C115:G115"/>
    <mergeCell ref="A116:B116"/>
    <mergeCell ref="C109:G109"/>
    <mergeCell ref="Y116:Z116"/>
    <mergeCell ref="AA116:AD116"/>
    <mergeCell ref="AE116:AH116"/>
    <mergeCell ref="AA114:AD114"/>
    <mergeCell ref="AE114:AH114"/>
    <mergeCell ref="AV113:AY113"/>
    <mergeCell ref="P114:U114"/>
    <mergeCell ref="AT113:AU113"/>
    <mergeCell ref="AI115:AP115"/>
    <mergeCell ref="C112:G112"/>
    <mergeCell ref="V117:X117"/>
    <mergeCell ref="Y117:Z117"/>
    <mergeCell ref="AT117:AU117"/>
    <mergeCell ref="AT115:AU115"/>
    <mergeCell ref="AE112:AH112"/>
    <mergeCell ref="Y112:Z112"/>
    <mergeCell ref="V94:X94"/>
    <mergeCell ref="Y94:Z94"/>
    <mergeCell ref="BL76:BO76"/>
    <mergeCell ref="C80:D80"/>
    <mergeCell ref="BL71:BO71"/>
    <mergeCell ref="AQ71:AS71"/>
    <mergeCell ref="BL74:BO74"/>
    <mergeCell ref="BH109:BK109"/>
    <mergeCell ref="AA112:AD112"/>
    <mergeCell ref="AI111:AP111"/>
    <mergeCell ref="AQ111:AS111"/>
    <mergeCell ref="AT111:AU111"/>
    <mergeCell ref="BH111:BK111"/>
    <mergeCell ref="BD102:BG102"/>
    <mergeCell ref="AI88:AP88"/>
    <mergeCell ref="C104:G104"/>
    <mergeCell ref="H104:O104"/>
    <mergeCell ref="AE73:AH73"/>
    <mergeCell ref="C87:G87"/>
    <mergeCell ref="P112:U112"/>
    <mergeCell ref="BH87:BK87"/>
    <mergeCell ref="BL87:BO87"/>
    <mergeCell ref="AZ107:BC107"/>
    <mergeCell ref="AT87:AU87"/>
    <mergeCell ref="AV87:AY87"/>
    <mergeCell ref="H102:O102"/>
    <mergeCell ref="AV107:AY107"/>
    <mergeCell ref="BL100:BO100"/>
    <mergeCell ref="Y103:Z103"/>
    <mergeCell ref="Y104:Z104"/>
    <mergeCell ref="C100:G100"/>
    <mergeCell ref="AA103:AD103"/>
    <mergeCell ref="P117:U117"/>
    <mergeCell ref="P109:U109"/>
    <mergeCell ref="C103:G103"/>
    <mergeCell ref="AE107:AH107"/>
    <mergeCell ref="AQ107:AS107"/>
    <mergeCell ref="AT107:AU107"/>
    <mergeCell ref="AQ112:AS112"/>
    <mergeCell ref="AT112:AU112"/>
    <mergeCell ref="AV112:AY112"/>
    <mergeCell ref="AZ112:BC112"/>
    <mergeCell ref="Y111:Z111"/>
    <mergeCell ref="AA111:AD111"/>
    <mergeCell ref="AZ114:BC114"/>
    <mergeCell ref="AI107:AP107"/>
    <mergeCell ref="AT108:AU108"/>
    <mergeCell ref="AI109:AP109"/>
    <mergeCell ref="V112:X112"/>
    <mergeCell ref="AZ110:BC110"/>
    <mergeCell ref="V115:X115"/>
    <mergeCell ref="V110:X110"/>
    <mergeCell ref="H110:O110"/>
    <mergeCell ref="P116:U116"/>
    <mergeCell ref="AE115:AH115"/>
    <mergeCell ref="C113:G113"/>
    <mergeCell ref="H113:O113"/>
    <mergeCell ref="AE103:AH103"/>
    <mergeCell ref="AE104:AH104"/>
    <mergeCell ref="Y113:Z113"/>
    <mergeCell ref="AT109:AU109"/>
    <mergeCell ref="AV109:AY109"/>
    <mergeCell ref="AZ109:BC109"/>
    <mergeCell ref="V103:X103"/>
    <mergeCell ref="H119:O119"/>
    <mergeCell ref="AQ117:AS117"/>
    <mergeCell ref="AV121:AY121"/>
    <mergeCell ref="V114:X114"/>
    <mergeCell ref="C117:G117"/>
    <mergeCell ref="H117:O117"/>
    <mergeCell ref="AE113:AH113"/>
    <mergeCell ref="AI113:AP113"/>
    <mergeCell ref="H115:O115"/>
    <mergeCell ref="P115:U115"/>
    <mergeCell ref="AT100:AU100"/>
    <mergeCell ref="H112:O112"/>
    <mergeCell ref="AA105:AD105"/>
    <mergeCell ref="AE105:AH105"/>
    <mergeCell ref="P119:U119"/>
    <mergeCell ref="V119:X119"/>
    <mergeCell ref="AI117:AP117"/>
    <mergeCell ref="H116:O116"/>
    <mergeCell ref="Y118:Z118"/>
    <mergeCell ref="C118:G118"/>
    <mergeCell ref="H118:O118"/>
    <mergeCell ref="AQ109:AS109"/>
    <mergeCell ref="AI103:AP103"/>
    <mergeCell ref="AQ103:AS103"/>
    <mergeCell ref="H108:O108"/>
    <mergeCell ref="P108:U108"/>
    <mergeCell ref="AV108:AY108"/>
    <mergeCell ref="P102:U102"/>
    <mergeCell ref="AV120:AY120"/>
    <mergeCell ref="C121:G121"/>
    <mergeCell ref="H121:O121"/>
    <mergeCell ref="P121:U121"/>
    <mergeCell ref="P122:U122"/>
    <mergeCell ref="V122:X122"/>
    <mergeCell ref="Y122:Z122"/>
    <mergeCell ref="AA122:AD122"/>
    <mergeCell ref="AA119:AD119"/>
    <mergeCell ref="AT119:AU119"/>
    <mergeCell ref="AV119:AY119"/>
    <mergeCell ref="AE123:AH123"/>
    <mergeCell ref="AI123:AP123"/>
    <mergeCell ref="C131:G131"/>
    <mergeCell ref="P123:U123"/>
    <mergeCell ref="V123:X123"/>
    <mergeCell ref="Y123:Z123"/>
    <mergeCell ref="AA123:AD123"/>
    <mergeCell ref="BD126:BG126"/>
    <mergeCell ref="AT121:AU121"/>
    <mergeCell ref="Y119:Z119"/>
    <mergeCell ref="H131:O131"/>
    <mergeCell ref="BD124:BG124"/>
    <mergeCell ref="V126:X126"/>
    <mergeCell ref="AI122:AP122"/>
    <mergeCell ref="AQ122:AS122"/>
    <mergeCell ref="AT122:AU122"/>
    <mergeCell ref="AV122:AY122"/>
    <mergeCell ref="AZ122:BC122"/>
    <mergeCell ref="C128:G128"/>
    <mergeCell ref="H128:O128"/>
    <mergeCell ref="P128:U128"/>
    <mergeCell ref="V128:X128"/>
    <mergeCell ref="Y128:Z128"/>
    <mergeCell ref="AA128:AD128"/>
    <mergeCell ref="AE128:AH128"/>
    <mergeCell ref="Y114:Z114"/>
    <mergeCell ref="AZ117:BC117"/>
    <mergeCell ref="AQ116:AS116"/>
    <mergeCell ref="AT116:AU116"/>
    <mergeCell ref="AZ115:BC115"/>
    <mergeCell ref="BH106:BK106"/>
    <mergeCell ref="BL104:BO104"/>
    <mergeCell ref="AV117:AY117"/>
    <mergeCell ref="AE110:AH110"/>
    <mergeCell ref="AQ104:AS104"/>
    <mergeCell ref="AI104:AP104"/>
    <mergeCell ref="AV116:AY116"/>
    <mergeCell ref="BH100:BK100"/>
    <mergeCell ref="Y102:Z102"/>
    <mergeCell ref="AA102:AD102"/>
    <mergeCell ref="AE102:AH102"/>
    <mergeCell ref="AI102:AP102"/>
    <mergeCell ref="AQ102:AS102"/>
    <mergeCell ref="AT110:AU110"/>
    <mergeCell ref="AI100:AP100"/>
    <mergeCell ref="AA101:AD101"/>
    <mergeCell ref="AZ102:BC102"/>
    <mergeCell ref="AA117:AD117"/>
    <mergeCell ref="AE117:AH117"/>
    <mergeCell ref="BL108:BO108"/>
    <mergeCell ref="BL109:BO109"/>
    <mergeCell ref="BL107:BO107"/>
    <mergeCell ref="BD110:BG110"/>
    <mergeCell ref="BH113:BK113"/>
    <mergeCell ref="BD116:BG116"/>
    <mergeCell ref="BH116:BK116"/>
    <mergeCell ref="BL116:BO116"/>
    <mergeCell ref="A110:B110"/>
    <mergeCell ref="A113:B113"/>
    <mergeCell ref="BH114:BK114"/>
    <mergeCell ref="BL110:BO110"/>
    <mergeCell ref="A117:B117"/>
    <mergeCell ref="A114:B114"/>
    <mergeCell ref="A118:B118"/>
    <mergeCell ref="V109:X109"/>
    <mergeCell ref="C114:G114"/>
    <mergeCell ref="H114:O114"/>
    <mergeCell ref="AA118:AD118"/>
    <mergeCell ref="Y115:Z115"/>
    <mergeCell ref="AA115:AD115"/>
    <mergeCell ref="BL122:BO122"/>
    <mergeCell ref="AI87:AP87"/>
    <mergeCell ref="P134:U134"/>
    <mergeCell ref="V134:X134"/>
    <mergeCell ref="AE134:AH134"/>
    <mergeCell ref="AI134:AP134"/>
    <mergeCell ref="A131:B131"/>
    <mergeCell ref="BL130:BO130"/>
    <mergeCell ref="A94:B94"/>
    <mergeCell ref="A88:B88"/>
    <mergeCell ref="V88:X88"/>
    <mergeCell ref="A126:B126"/>
    <mergeCell ref="BL128:BO128"/>
    <mergeCell ref="A129:B129"/>
    <mergeCell ref="C129:G129"/>
    <mergeCell ref="H129:O129"/>
    <mergeCell ref="P129:U129"/>
    <mergeCell ref="V129:X129"/>
    <mergeCell ref="Y129:Z129"/>
    <mergeCell ref="BH328:BK328"/>
    <mergeCell ref="BL322:BO322"/>
    <mergeCell ref="E314:AH314"/>
    <mergeCell ref="C322:G322"/>
    <mergeCell ref="H322:O322"/>
    <mergeCell ref="C310:D310"/>
    <mergeCell ref="BH338:BK338"/>
    <mergeCell ref="BL382:BO382"/>
    <mergeCell ref="BJ383:BO383"/>
    <mergeCell ref="C382:G382"/>
    <mergeCell ref="C341:G341"/>
    <mergeCell ref="AE341:AH341"/>
    <mergeCell ref="AI341:AP341"/>
    <mergeCell ref="AQ341:AS341"/>
    <mergeCell ref="BL378:BO378"/>
    <mergeCell ref="AT377:AU377"/>
    <mergeCell ref="AV377:AY377"/>
    <mergeCell ref="AV378:AY378"/>
    <mergeCell ref="C380:G380"/>
    <mergeCell ref="C358:G358"/>
    <mergeCell ref="C346:G346"/>
    <mergeCell ref="H346:O346"/>
    <mergeCell ref="H360:O360"/>
    <mergeCell ref="C379:G379"/>
    <mergeCell ref="E383:U383"/>
    <mergeCell ref="V383:Z383"/>
    <mergeCell ref="BH380:BK380"/>
    <mergeCell ref="BD380:BG380"/>
    <mergeCell ref="BL325:BO325"/>
    <mergeCell ref="C311:D311"/>
    <mergeCell ref="AQ327:AS327"/>
    <mergeCell ref="BH321:BK321"/>
    <mergeCell ref="BH410:BK410"/>
    <mergeCell ref="C413:G413"/>
    <mergeCell ref="H413:O413"/>
    <mergeCell ref="A410:B410"/>
    <mergeCell ref="Y410:Z410"/>
    <mergeCell ref="AA410:AD410"/>
    <mergeCell ref="BH339:BK339"/>
    <mergeCell ref="BD323:BG323"/>
    <mergeCell ref="BH323:BK323"/>
    <mergeCell ref="BL323:BO323"/>
    <mergeCell ref="Y320:Z320"/>
    <mergeCell ref="AA320:AD320"/>
    <mergeCell ref="AE320:AH320"/>
    <mergeCell ref="Y337:Z337"/>
    <mergeCell ref="AA322:AD322"/>
    <mergeCell ref="A341:B341"/>
    <mergeCell ref="A346:B346"/>
    <mergeCell ref="H379:O379"/>
    <mergeCell ref="P379:U379"/>
    <mergeCell ref="V379:X379"/>
    <mergeCell ref="Y379:Z379"/>
    <mergeCell ref="A382:B382"/>
    <mergeCell ref="A380:B380"/>
    <mergeCell ref="BL379:BO379"/>
    <mergeCell ref="AT342:AU342"/>
    <mergeCell ref="AV342:AY342"/>
    <mergeCell ref="AZ342:BC342"/>
    <mergeCell ref="AT380:AU380"/>
    <mergeCell ref="AA379:AD379"/>
    <mergeCell ref="AE329:AH329"/>
    <mergeCell ref="AZ329:BC329"/>
    <mergeCell ref="BD329:BG329"/>
    <mergeCell ref="AZ339:BC339"/>
    <mergeCell ref="BD339:BG339"/>
    <mergeCell ref="AZ340:BC340"/>
    <mergeCell ref="BD340:BG340"/>
    <mergeCell ref="BL402:BO402"/>
    <mergeCell ref="BL400:BO400"/>
    <mergeCell ref="BD388:BO388"/>
    <mergeCell ref="BL338:BO338"/>
    <mergeCell ref="AV338:AY338"/>
    <mergeCell ref="BH329:BK329"/>
    <mergeCell ref="BL337:BO337"/>
    <mergeCell ref="BL329:BO329"/>
    <mergeCell ref="BH398:BK398"/>
    <mergeCell ref="AE398:AH398"/>
    <mergeCell ref="V378:X378"/>
    <mergeCell ref="AA383:AH383"/>
    <mergeCell ref="AI383:AP383"/>
    <mergeCell ref="AE400:AH400"/>
    <mergeCell ref="Y399:Z399"/>
    <mergeCell ref="AA399:AD399"/>
    <mergeCell ref="BD397:BG397"/>
    <mergeCell ref="Y400:Z400"/>
    <mergeCell ref="V400:X400"/>
    <mergeCell ref="BD400:BG400"/>
    <mergeCell ref="BL391:BO391"/>
    <mergeCell ref="BH397:BK397"/>
    <mergeCell ref="BL397:BO397"/>
    <mergeCell ref="BH379:BK379"/>
    <mergeCell ref="BD383:BI383"/>
    <mergeCell ref="AV391:AY391"/>
    <mergeCell ref="AZ391:BC391"/>
    <mergeCell ref="AA380:AD380"/>
    <mergeCell ref="V325:X325"/>
    <mergeCell ref="Y325:Z325"/>
    <mergeCell ref="AA325:AD325"/>
    <mergeCell ref="AE325:AH325"/>
    <mergeCell ref="AI325:AP325"/>
    <mergeCell ref="AV325:AY325"/>
    <mergeCell ref="AZ325:BC325"/>
    <mergeCell ref="BD325:BG325"/>
    <mergeCell ref="Y382:Z382"/>
    <mergeCell ref="P340:U340"/>
    <mergeCell ref="H398:O398"/>
    <mergeCell ref="P398:U398"/>
    <mergeCell ref="P380:U380"/>
    <mergeCell ref="H378:O378"/>
    <mergeCell ref="P378:U378"/>
    <mergeCell ref="Y378:Z378"/>
    <mergeCell ref="AQ377:AS377"/>
    <mergeCell ref="H327:O327"/>
    <mergeCell ref="Y377:Z377"/>
    <mergeCell ref="AA377:AD377"/>
    <mergeCell ref="AA391:AD391"/>
    <mergeCell ref="AE391:AH391"/>
    <mergeCell ref="AI391:AP391"/>
    <mergeCell ref="H380:O380"/>
    <mergeCell ref="H397:O397"/>
    <mergeCell ref="AI397:AP397"/>
    <mergeCell ref="AQ397:AS397"/>
    <mergeCell ref="AT397:AU397"/>
    <mergeCell ref="AV397:AY397"/>
    <mergeCell ref="AZ397:BC397"/>
    <mergeCell ref="AT339:AU339"/>
    <mergeCell ref="AV339:AY339"/>
    <mergeCell ref="AI302:AP302"/>
    <mergeCell ref="AQ302:AS302"/>
    <mergeCell ref="AZ283:BC283"/>
    <mergeCell ref="V257:X257"/>
    <mergeCell ref="AE268:AH268"/>
    <mergeCell ref="AA268:AD268"/>
    <mergeCell ref="Y282:Z282"/>
    <mergeCell ref="AV299:AY299"/>
    <mergeCell ref="AA302:AD302"/>
    <mergeCell ref="A301:B301"/>
    <mergeCell ref="A299:B299"/>
    <mergeCell ref="P307:U307"/>
    <mergeCell ref="C316:D316"/>
    <mergeCell ref="AZ322:BC322"/>
    <mergeCell ref="A319:B319"/>
    <mergeCell ref="AT322:AU322"/>
    <mergeCell ref="AV322:AY322"/>
    <mergeCell ref="AQ298:AS298"/>
    <mergeCell ref="AQ288:AS288"/>
    <mergeCell ref="Y296:Z296"/>
    <mergeCell ref="H320:O320"/>
    <mergeCell ref="P320:U320"/>
    <mergeCell ref="A295:B295"/>
    <mergeCell ref="AT283:AU283"/>
    <mergeCell ref="A280:AH280"/>
    <mergeCell ref="AI269:AP269"/>
    <mergeCell ref="AE269:AH269"/>
    <mergeCell ref="AA269:AD269"/>
    <mergeCell ref="E284:U284"/>
    <mergeCell ref="V284:Z284"/>
    <mergeCell ref="E311:AH311"/>
    <mergeCell ref="H321:O321"/>
    <mergeCell ref="C391:G391"/>
    <mergeCell ref="H391:O391"/>
    <mergeCell ref="E386:AH386"/>
    <mergeCell ref="C385:D385"/>
    <mergeCell ref="E384:AH384"/>
    <mergeCell ref="AI384:BC384"/>
    <mergeCell ref="A388:B388"/>
    <mergeCell ref="A401:B401"/>
    <mergeCell ref="BD398:BG398"/>
    <mergeCell ref="C398:G398"/>
    <mergeCell ref="C402:G402"/>
    <mergeCell ref="AZ399:BC399"/>
    <mergeCell ref="AI399:AP399"/>
    <mergeCell ref="V401:X401"/>
    <mergeCell ref="Y401:Z401"/>
    <mergeCell ref="AV401:AY401"/>
    <mergeCell ref="AZ401:BC401"/>
    <mergeCell ref="C384:D384"/>
    <mergeCell ref="AV399:AY399"/>
    <mergeCell ref="H401:O401"/>
    <mergeCell ref="P401:U401"/>
    <mergeCell ref="AV400:AY400"/>
    <mergeCell ref="AZ400:BC400"/>
    <mergeCell ref="H400:O400"/>
    <mergeCell ref="AI398:AP398"/>
    <mergeCell ref="V398:X398"/>
    <mergeCell ref="AI402:AP402"/>
    <mergeCell ref="Y398:Z398"/>
    <mergeCell ref="BD402:BG402"/>
    <mergeCell ref="H399:O399"/>
    <mergeCell ref="C397:G397"/>
    <mergeCell ref="P399:U399"/>
    <mergeCell ref="V322:X322"/>
    <mergeCell ref="Y322:Z322"/>
    <mergeCell ref="A309:D309"/>
    <mergeCell ref="AE302:AH302"/>
    <mergeCell ref="C151:G151"/>
    <mergeCell ref="C158:G158"/>
    <mergeCell ref="V158:X158"/>
    <mergeCell ref="Y158:Z158"/>
    <mergeCell ref="AZ156:BC156"/>
    <mergeCell ref="BL327:BO327"/>
    <mergeCell ref="C337:G337"/>
    <mergeCell ref="AQ337:AS337"/>
    <mergeCell ref="AT337:AU337"/>
    <mergeCell ref="AV337:AY337"/>
    <mergeCell ref="AZ337:BC337"/>
    <mergeCell ref="Y328:Z328"/>
    <mergeCell ref="AV323:AY323"/>
    <mergeCell ref="AA328:AD328"/>
    <mergeCell ref="C328:G328"/>
    <mergeCell ref="A328:B328"/>
    <mergeCell ref="A329:B329"/>
    <mergeCell ref="AI309:AP309"/>
    <mergeCell ref="AE328:AH328"/>
    <mergeCell ref="A291:B291"/>
    <mergeCell ref="C291:G291"/>
    <mergeCell ref="H291:O291"/>
    <mergeCell ref="P291:U291"/>
    <mergeCell ref="V291:X291"/>
    <mergeCell ref="Y291:Z291"/>
    <mergeCell ref="AA291:AD291"/>
    <mergeCell ref="A284:D284"/>
    <mergeCell ref="AZ323:BC323"/>
    <mergeCell ref="A411:B411"/>
    <mergeCell ref="P346:U346"/>
    <mergeCell ref="V346:X346"/>
    <mergeCell ref="AZ338:BC338"/>
    <mergeCell ref="BL339:BO339"/>
    <mergeCell ref="AT323:AU323"/>
    <mergeCell ref="BH325:BK325"/>
    <mergeCell ref="P327:U327"/>
    <mergeCell ref="AE327:AH327"/>
    <mergeCell ref="H337:O337"/>
    <mergeCell ref="P337:U337"/>
    <mergeCell ref="H339:O339"/>
    <mergeCell ref="P339:U339"/>
    <mergeCell ref="V339:X339"/>
    <mergeCell ref="Y339:Z339"/>
    <mergeCell ref="AA339:AD339"/>
    <mergeCell ref="AE339:AH339"/>
    <mergeCell ref="BH337:BK337"/>
    <mergeCell ref="AI329:AP329"/>
    <mergeCell ref="Y346:Z346"/>
    <mergeCell ref="BD337:BG337"/>
    <mergeCell ref="AQ325:AS325"/>
    <mergeCell ref="AT325:AU325"/>
    <mergeCell ref="A384:B386"/>
    <mergeCell ref="BD384:BI384"/>
    <mergeCell ref="C386:D386"/>
    <mergeCell ref="BH391:BK391"/>
    <mergeCell ref="AQ402:AS402"/>
    <mergeCell ref="AT402:AU402"/>
    <mergeCell ref="AV402:AY402"/>
    <mergeCell ref="AZ402:BC402"/>
    <mergeCell ref="BH402:BK402"/>
    <mergeCell ref="C434:G434"/>
    <mergeCell ref="H434:O434"/>
    <mergeCell ref="AA425:AD425"/>
    <mergeCell ref="AE429:AH429"/>
    <mergeCell ref="AE425:AH425"/>
    <mergeCell ref="AI425:AP425"/>
    <mergeCell ref="AQ425:AS425"/>
    <mergeCell ref="AI419:BC419"/>
    <mergeCell ref="E421:AH421"/>
    <mergeCell ref="H417:O417"/>
    <mergeCell ref="AT409:AU409"/>
    <mergeCell ref="AV409:AY409"/>
    <mergeCell ref="AZ409:BC409"/>
    <mergeCell ref="BD409:BG409"/>
    <mergeCell ref="C433:G433"/>
    <mergeCell ref="AZ415:BC415"/>
    <mergeCell ref="BD415:BG415"/>
    <mergeCell ref="C425:G425"/>
    <mergeCell ref="AQ426:AS426"/>
    <mergeCell ref="AE409:AH409"/>
    <mergeCell ref="AI409:AP409"/>
    <mergeCell ref="AQ409:AS409"/>
    <mergeCell ref="AV427:AY427"/>
    <mergeCell ref="P414:U414"/>
    <mergeCell ref="V414:X414"/>
    <mergeCell ref="Y414:Z414"/>
    <mergeCell ref="AA414:AD414"/>
    <mergeCell ref="AE414:AH414"/>
    <mergeCell ref="AI414:AP414"/>
    <mergeCell ref="AQ414:AS414"/>
    <mergeCell ref="AT414:AU414"/>
    <mergeCell ref="AV414:AY414"/>
    <mergeCell ref="AQ383:AU383"/>
    <mergeCell ref="AV383:BC383"/>
    <mergeCell ref="AA382:AD382"/>
    <mergeCell ref="AE382:AH382"/>
    <mergeCell ref="AI382:AP382"/>
    <mergeCell ref="A383:D383"/>
    <mergeCell ref="C410:G410"/>
    <mergeCell ref="AI400:AP400"/>
    <mergeCell ref="AQ400:AS400"/>
    <mergeCell ref="AT400:AU400"/>
    <mergeCell ref="C403:G403"/>
    <mergeCell ref="C399:G399"/>
    <mergeCell ref="AE403:AH403"/>
    <mergeCell ref="C401:G401"/>
    <mergeCell ref="C400:G400"/>
    <mergeCell ref="AA405:AD405"/>
    <mergeCell ref="AE405:AH405"/>
    <mergeCell ref="AI405:AP405"/>
    <mergeCell ref="AQ405:AS405"/>
    <mergeCell ref="AT405:AU405"/>
    <mergeCell ref="AV405:AY405"/>
    <mergeCell ref="AA400:AD400"/>
    <mergeCell ref="A409:B409"/>
    <mergeCell ref="C409:G409"/>
    <mergeCell ref="H409:O409"/>
    <mergeCell ref="P409:U409"/>
    <mergeCell ref="V409:X409"/>
    <mergeCell ref="Y409:Z409"/>
    <mergeCell ref="AA409:AD409"/>
    <mergeCell ref="A402:B402"/>
    <mergeCell ref="P391:U391"/>
    <mergeCell ref="AT401:AU401"/>
    <mergeCell ref="E146:AH146"/>
    <mergeCell ref="AI149:BO149"/>
    <mergeCell ref="C150:AH150"/>
    <mergeCell ref="AI150:AU150"/>
    <mergeCell ref="A179:D179"/>
    <mergeCell ref="E179:U179"/>
    <mergeCell ref="V179:Z179"/>
    <mergeCell ref="AA179:AH179"/>
    <mergeCell ref="AI179:AP179"/>
    <mergeCell ref="AQ179:AU179"/>
    <mergeCell ref="AV179:BC179"/>
    <mergeCell ref="A163:B163"/>
    <mergeCell ref="P163:U163"/>
    <mergeCell ref="V163:X163"/>
    <mergeCell ref="Y163:Z163"/>
    <mergeCell ref="AZ162:BC162"/>
    <mergeCell ref="BD162:BG162"/>
    <mergeCell ref="BH162:BK162"/>
    <mergeCell ref="BL162:BO162"/>
    <mergeCell ref="AT153:AU153"/>
    <mergeCell ref="AV153:AY153"/>
    <mergeCell ref="AZ153:BC153"/>
    <mergeCell ref="BD153:BG153"/>
    <mergeCell ref="BH153:BK153"/>
    <mergeCell ref="BL153:BO153"/>
    <mergeCell ref="P156:U156"/>
    <mergeCell ref="AQ157:AS157"/>
    <mergeCell ref="AA168:AD168"/>
    <mergeCell ref="AE168:AH168"/>
    <mergeCell ref="AA159:AD159"/>
    <mergeCell ref="AZ155:BC155"/>
    <mergeCell ref="C153:G153"/>
    <mergeCell ref="AJ517:AP517"/>
    <mergeCell ref="AQ517:AZ517"/>
    <mergeCell ref="AA398:AD398"/>
    <mergeCell ref="Y417:Z417"/>
    <mergeCell ref="AI418:AP418"/>
    <mergeCell ref="AQ418:AU418"/>
    <mergeCell ref="AV418:BC418"/>
    <mergeCell ref="BD418:BI418"/>
    <mergeCell ref="E450:U450"/>
    <mergeCell ref="V450:Z450"/>
    <mergeCell ref="AA450:AH450"/>
    <mergeCell ref="AI450:AP450"/>
    <mergeCell ref="AQ450:AU450"/>
    <mergeCell ref="AV450:BC450"/>
    <mergeCell ref="BD450:BI450"/>
    <mergeCell ref="E466:U466"/>
    <mergeCell ref="V466:Z466"/>
    <mergeCell ref="AJ516:AP516"/>
    <mergeCell ref="AQ516:AZ516"/>
    <mergeCell ref="H402:O402"/>
    <mergeCell ref="P402:U402"/>
    <mergeCell ref="C411:G411"/>
    <mergeCell ref="H411:O411"/>
    <mergeCell ref="P411:U411"/>
    <mergeCell ref="V411:X411"/>
    <mergeCell ref="Y411:Z411"/>
    <mergeCell ref="AA411:AD411"/>
    <mergeCell ref="AE411:AH411"/>
    <mergeCell ref="AI411:AP411"/>
    <mergeCell ref="AQ411:AS411"/>
    <mergeCell ref="AT411:AU411"/>
    <mergeCell ref="AT427:AU427"/>
    <mergeCell ref="P322:U322"/>
    <mergeCell ref="AA477:AH477"/>
    <mergeCell ref="AI477:AP477"/>
    <mergeCell ref="AQ477:AU477"/>
    <mergeCell ref="AV477:BC477"/>
    <mergeCell ref="BD477:BI477"/>
    <mergeCell ref="A450:D450"/>
    <mergeCell ref="AI403:AP403"/>
    <mergeCell ref="A405:B405"/>
    <mergeCell ref="AZ411:BC411"/>
    <mergeCell ref="BD411:BG411"/>
    <mergeCell ref="BH411:BK411"/>
    <mergeCell ref="BQ59:BX59"/>
    <mergeCell ref="BQ60:BW60"/>
    <mergeCell ref="A89:B89"/>
    <mergeCell ref="C89:G89"/>
    <mergeCell ref="H89:O89"/>
    <mergeCell ref="P89:U89"/>
    <mergeCell ref="V89:X89"/>
    <mergeCell ref="Y89:Z89"/>
    <mergeCell ref="AA89:AD89"/>
    <mergeCell ref="AE89:AH89"/>
    <mergeCell ref="AI89:AP89"/>
    <mergeCell ref="AQ89:AS89"/>
    <mergeCell ref="AT89:AU89"/>
    <mergeCell ref="AV89:AY89"/>
    <mergeCell ref="AZ89:BC89"/>
    <mergeCell ref="BD89:BG89"/>
    <mergeCell ref="BH89:BK89"/>
    <mergeCell ref="BL89:BO89"/>
    <mergeCell ref="AQ72:AS72"/>
    <mergeCell ref="AT72:AU72"/>
    <mergeCell ref="H64:O64"/>
    <mergeCell ref="P64:U64"/>
    <mergeCell ref="BD62:BG62"/>
    <mergeCell ref="Y62:Z62"/>
    <mergeCell ref="AQ64:AS64"/>
    <mergeCell ref="V63:X63"/>
    <mergeCell ref="Y63:Z63"/>
    <mergeCell ref="AI63:AP63"/>
    <mergeCell ref="AQ63:AS63"/>
    <mergeCell ref="AZ120:BC120"/>
    <mergeCell ref="BD120:BG120"/>
    <mergeCell ref="BH120:BK120"/>
    <mergeCell ref="BL120:BO120"/>
    <mergeCell ref="AV283:AY283"/>
    <mergeCell ref="AZ128:BC128"/>
    <mergeCell ref="BD391:BG391"/>
    <mergeCell ref="AI280:BO280"/>
    <mergeCell ref="AV284:BC284"/>
    <mergeCell ref="C281:AH281"/>
    <mergeCell ref="P328:U328"/>
    <mergeCell ref="V328:X328"/>
    <mergeCell ref="C325:G325"/>
    <mergeCell ref="H325:O325"/>
    <mergeCell ref="BL300:BO300"/>
    <mergeCell ref="AI328:AP328"/>
    <mergeCell ref="AI327:AP327"/>
    <mergeCell ref="AT329:AU329"/>
    <mergeCell ref="P329:U329"/>
    <mergeCell ref="V329:X329"/>
    <mergeCell ref="Y329:Z329"/>
    <mergeCell ref="BD305:BG305"/>
    <mergeCell ref="H161:O161"/>
    <mergeCell ref="BD40:BG40"/>
    <mergeCell ref="BH40:BK40"/>
    <mergeCell ref="BL40:BO40"/>
    <mergeCell ref="A125:B125"/>
    <mergeCell ref="C125:G125"/>
    <mergeCell ref="H125:O125"/>
    <mergeCell ref="P125:U125"/>
    <mergeCell ref="V125:X125"/>
    <mergeCell ref="Y125:Z125"/>
    <mergeCell ref="AA125:AD125"/>
    <mergeCell ref="AE125:AH125"/>
    <mergeCell ref="AI125:AP125"/>
    <mergeCell ref="AQ125:AS125"/>
    <mergeCell ref="AT125:AU125"/>
    <mergeCell ref="AV125:AY125"/>
    <mergeCell ref="AZ125:BC125"/>
    <mergeCell ref="BD125:BG125"/>
    <mergeCell ref="BH125:BK125"/>
    <mergeCell ref="BL125:BO125"/>
    <mergeCell ref="A120:B120"/>
    <mergeCell ref="C120:G120"/>
    <mergeCell ref="H120:O120"/>
    <mergeCell ref="P120:U120"/>
    <mergeCell ref="V120:X120"/>
    <mergeCell ref="Y120:Z120"/>
    <mergeCell ref="AA120:AD120"/>
    <mergeCell ref="AE120:AH120"/>
    <mergeCell ref="AI120:AP120"/>
    <mergeCell ref="AQ120:AS120"/>
    <mergeCell ref="A64:B64"/>
    <mergeCell ref="C64:G64"/>
    <mergeCell ref="AE95:AH95"/>
    <mergeCell ref="AI129:AP129"/>
    <mergeCell ref="AQ129:AS129"/>
    <mergeCell ref="AT129:AU129"/>
    <mergeCell ref="AV129:AY129"/>
    <mergeCell ref="AZ129:BC129"/>
    <mergeCell ref="A162:B162"/>
    <mergeCell ref="C162:G162"/>
    <mergeCell ref="H162:O162"/>
    <mergeCell ref="BD129:BG129"/>
    <mergeCell ref="BH129:BK129"/>
    <mergeCell ref="BL129:BO129"/>
    <mergeCell ref="A128:B128"/>
    <mergeCell ref="P162:U162"/>
    <mergeCell ref="V162:X162"/>
    <mergeCell ref="Y162:Z162"/>
    <mergeCell ref="AA162:AD162"/>
    <mergeCell ref="AE162:AH162"/>
    <mergeCell ref="AI162:AP162"/>
    <mergeCell ref="AQ162:AS162"/>
    <mergeCell ref="AT162:AU162"/>
    <mergeCell ref="AV162:AY162"/>
    <mergeCell ref="BH160:BK160"/>
    <mergeCell ref="BH157:BK157"/>
    <mergeCell ref="AV154:AY154"/>
    <mergeCell ref="AI161:AP161"/>
    <mergeCell ref="AQ161:AS161"/>
    <mergeCell ref="AZ157:BC157"/>
    <mergeCell ref="AZ158:BC158"/>
    <mergeCell ref="BD158:BG158"/>
    <mergeCell ref="A154:B154"/>
    <mergeCell ref="AV158:AY158"/>
    <mergeCell ref="C146:D146"/>
    <mergeCell ref="A158:B158"/>
    <mergeCell ref="C161:G161"/>
    <mergeCell ref="C154:G154"/>
    <mergeCell ref="A159:B159"/>
    <mergeCell ref="A157:B157"/>
    <mergeCell ref="AQ159:AS159"/>
    <mergeCell ref="AV161:AY161"/>
    <mergeCell ref="AI157:AP157"/>
    <mergeCell ref="V156:X156"/>
    <mergeCell ref="AA154:AD154"/>
    <mergeCell ref="AE154:AH154"/>
    <mergeCell ref="AI154:AP154"/>
    <mergeCell ref="V160:X160"/>
    <mergeCell ref="Y160:Z160"/>
    <mergeCell ref="Y156:Z156"/>
    <mergeCell ref="Y155:Z155"/>
    <mergeCell ref="AE159:AH159"/>
    <mergeCell ref="AE160:AH160"/>
    <mergeCell ref="AI160:AP160"/>
    <mergeCell ref="AQ160:AS160"/>
    <mergeCell ref="AA158:AD158"/>
    <mergeCell ref="AE158:AH158"/>
    <mergeCell ref="AI158:AP158"/>
    <mergeCell ref="AQ158:AS158"/>
    <mergeCell ref="AT158:AU158"/>
    <mergeCell ref="AQ154:AS154"/>
    <mergeCell ref="AT154:AU154"/>
    <mergeCell ref="V154:X154"/>
    <mergeCell ref="Y154:Z154"/>
    <mergeCell ref="AA164:AD164"/>
    <mergeCell ref="AE164:AH164"/>
    <mergeCell ref="AI164:AP164"/>
    <mergeCell ref="AQ164:AS164"/>
    <mergeCell ref="AT164:AU164"/>
    <mergeCell ref="AV164:AY164"/>
    <mergeCell ref="AZ164:BC164"/>
    <mergeCell ref="BD164:BG164"/>
    <mergeCell ref="BH164:BK164"/>
    <mergeCell ref="BL164:BO164"/>
    <mergeCell ref="A169:B169"/>
    <mergeCell ref="C169:G169"/>
    <mergeCell ref="H169:O169"/>
    <mergeCell ref="P169:U169"/>
    <mergeCell ref="V169:X169"/>
    <mergeCell ref="Y169:Z169"/>
    <mergeCell ref="AA169:AD169"/>
    <mergeCell ref="AE169:AH169"/>
    <mergeCell ref="AI169:AP169"/>
    <mergeCell ref="AQ169:AS169"/>
    <mergeCell ref="AT169:AU169"/>
    <mergeCell ref="AV169:AY169"/>
    <mergeCell ref="AZ169:BC169"/>
    <mergeCell ref="BD169:BG169"/>
    <mergeCell ref="BH169:BK169"/>
    <mergeCell ref="BL169:BO169"/>
    <mergeCell ref="A168:B168"/>
    <mergeCell ref="C168:G168"/>
    <mergeCell ref="H168:O168"/>
    <mergeCell ref="P168:U168"/>
    <mergeCell ref="V168:X168"/>
    <mergeCell ref="Y168:Z168"/>
    <mergeCell ref="AA163:AD163"/>
    <mergeCell ref="AE163:AH163"/>
    <mergeCell ref="AI163:AP163"/>
    <mergeCell ref="AQ163:AS163"/>
    <mergeCell ref="AT163:AU163"/>
    <mergeCell ref="AV163:AY163"/>
    <mergeCell ref="AZ163:BC163"/>
    <mergeCell ref="BD163:BG163"/>
    <mergeCell ref="BH163:BK163"/>
    <mergeCell ref="BL163:BO163"/>
    <mergeCell ref="A164:B164"/>
    <mergeCell ref="C164:G164"/>
    <mergeCell ref="H164:O164"/>
    <mergeCell ref="P164:U164"/>
    <mergeCell ref="V164:X164"/>
    <mergeCell ref="Y164:Z164"/>
    <mergeCell ref="A166:B166"/>
    <mergeCell ref="C166:G166"/>
    <mergeCell ref="H166:O166"/>
    <mergeCell ref="P166:U166"/>
    <mergeCell ref="V166:X166"/>
    <mergeCell ref="Y166:Z166"/>
    <mergeCell ref="AA166:AD166"/>
    <mergeCell ref="AE166:AH166"/>
    <mergeCell ref="AI166:AP166"/>
    <mergeCell ref="AQ166:AS166"/>
    <mergeCell ref="AT166:AU166"/>
    <mergeCell ref="AV166:AY166"/>
    <mergeCell ref="AZ166:BC166"/>
    <mergeCell ref="A165:B165"/>
    <mergeCell ref="C165:G165"/>
    <mergeCell ref="H165:O165"/>
    <mergeCell ref="A167:B167"/>
    <mergeCell ref="C167:G167"/>
    <mergeCell ref="H167:O167"/>
    <mergeCell ref="P167:U167"/>
    <mergeCell ref="V167:X167"/>
    <mergeCell ref="Y167:Z167"/>
    <mergeCell ref="AA167:AD167"/>
    <mergeCell ref="AE167:AH167"/>
    <mergeCell ref="AI167:AP167"/>
    <mergeCell ref="AQ167:AS167"/>
    <mergeCell ref="AT167:AU167"/>
    <mergeCell ref="AV167:AY167"/>
    <mergeCell ref="AZ167:BC167"/>
    <mergeCell ref="BD167:BG167"/>
    <mergeCell ref="BH167:BK167"/>
    <mergeCell ref="BL167:BO167"/>
    <mergeCell ref="BD170:BG170"/>
    <mergeCell ref="BH170:BK170"/>
    <mergeCell ref="BL170:BO170"/>
    <mergeCell ref="A170:B170"/>
    <mergeCell ref="C170:G170"/>
    <mergeCell ref="H170:O170"/>
    <mergeCell ref="P170:U170"/>
    <mergeCell ref="V170:X170"/>
    <mergeCell ref="Y170:Z170"/>
    <mergeCell ref="AA170:AD170"/>
    <mergeCell ref="AE170:AH170"/>
    <mergeCell ref="AI170:AP170"/>
    <mergeCell ref="AQ170:AS170"/>
    <mergeCell ref="AT170:AU170"/>
    <mergeCell ref="AV170:AY170"/>
    <mergeCell ref="AZ170:BC170"/>
    <mergeCell ref="P165:U165"/>
    <mergeCell ref="V165:X165"/>
    <mergeCell ref="Y165:Z165"/>
    <mergeCell ref="AA165:AD165"/>
    <mergeCell ref="AE165:AH165"/>
    <mergeCell ref="AI165:AP165"/>
    <mergeCell ref="AQ165:AS165"/>
    <mergeCell ref="AT165:AU165"/>
    <mergeCell ref="AV165:AY165"/>
    <mergeCell ref="AZ165:BC165"/>
    <mergeCell ref="BD165:BG165"/>
    <mergeCell ref="BH165:BK165"/>
    <mergeCell ref="BL165:BO165"/>
    <mergeCell ref="BD166:BG166"/>
    <mergeCell ref="BH166:BK166"/>
    <mergeCell ref="BL166:BO166"/>
    <mergeCell ref="BL175:BO175"/>
    <mergeCell ref="BL171:BO171"/>
    <mergeCell ref="AQ168:AS168"/>
    <mergeCell ref="AT168:AU168"/>
    <mergeCell ref="AV168:AY168"/>
    <mergeCell ref="AZ168:BC168"/>
    <mergeCell ref="AZ174:BC174"/>
    <mergeCell ref="BD174:BG174"/>
    <mergeCell ref="BH174:BK174"/>
    <mergeCell ref="A171:B171"/>
    <mergeCell ref="C171:G171"/>
    <mergeCell ref="H171:O171"/>
    <mergeCell ref="P171:U171"/>
    <mergeCell ref="V171:X171"/>
    <mergeCell ref="Y171:Z171"/>
    <mergeCell ref="AA171:AD171"/>
    <mergeCell ref="AE171:AH171"/>
    <mergeCell ref="AI171:AP171"/>
    <mergeCell ref="AQ171:AS171"/>
    <mergeCell ref="AT171:AU171"/>
    <mergeCell ref="AV171:AY171"/>
    <mergeCell ref="AZ171:BC171"/>
    <mergeCell ref="BD171:BG171"/>
    <mergeCell ref="BH171:BK171"/>
    <mergeCell ref="A173:B173"/>
    <mergeCell ref="C173:G173"/>
    <mergeCell ref="A130:B130"/>
    <mergeCell ref="C130:G130"/>
    <mergeCell ref="H130:O130"/>
    <mergeCell ref="P130:U130"/>
    <mergeCell ref="V130:X130"/>
    <mergeCell ref="Y130:Z130"/>
    <mergeCell ref="AA130:AD130"/>
    <mergeCell ref="AE130:AH130"/>
    <mergeCell ref="AI130:AP130"/>
    <mergeCell ref="AQ130:AS130"/>
    <mergeCell ref="AT130:AU130"/>
    <mergeCell ref="AV130:AY130"/>
    <mergeCell ref="AZ130:BC130"/>
    <mergeCell ref="BD130:BG130"/>
    <mergeCell ref="BH130:BK130"/>
    <mergeCell ref="BL173:BO173"/>
    <mergeCell ref="A172:B172"/>
    <mergeCell ref="C172:G172"/>
    <mergeCell ref="H172:O172"/>
    <mergeCell ref="P172:U172"/>
    <mergeCell ref="V172:X172"/>
    <mergeCell ref="Y172:Z172"/>
    <mergeCell ref="AA172:AD172"/>
    <mergeCell ref="AE172:AH172"/>
    <mergeCell ref="AI172:AP172"/>
    <mergeCell ref="AQ172:AS172"/>
    <mergeCell ref="AT172:AU172"/>
    <mergeCell ref="AV172:AY172"/>
    <mergeCell ref="AZ172:BC172"/>
    <mergeCell ref="BD172:BG172"/>
    <mergeCell ref="BH172:BK172"/>
    <mergeCell ref="BL172:BO172"/>
    <mergeCell ref="AZ173:BC173"/>
    <mergeCell ref="BD173:BG173"/>
    <mergeCell ref="BH173:BK173"/>
    <mergeCell ref="A176:B176"/>
    <mergeCell ref="BL174:BO174"/>
    <mergeCell ref="A175:B175"/>
    <mergeCell ref="C175:G175"/>
    <mergeCell ref="H175:O175"/>
    <mergeCell ref="P175:U175"/>
    <mergeCell ref="V175:X175"/>
    <mergeCell ref="Y175:Z175"/>
    <mergeCell ref="AA175:AD175"/>
    <mergeCell ref="AE175:AH175"/>
    <mergeCell ref="AI175:AP175"/>
    <mergeCell ref="AQ175:AS175"/>
    <mergeCell ref="AT175:AU175"/>
    <mergeCell ref="AV175:AY175"/>
    <mergeCell ref="AZ175:BC175"/>
    <mergeCell ref="BD175:BG175"/>
    <mergeCell ref="BH175:BK175"/>
    <mergeCell ref="A174:B174"/>
    <mergeCell ref="C174:G174"/>
    <mergeCell ref="H174:O174"/>
    <mergeCell ref="P174:U174"/>
    <mergeCell ref="V174:X174"/>
    <mergeCell ref="Y174:Z174"/>
    <mergeCell ref="AA174:AD174"/>
    <mergeCell ref="AE174:AH174"/>
    <mergeCell ref="AI174:AP174"/>
    <mergeCell ref="AQ174:AS174"/>
    <mergeCell ref="AT174:AU174"/>
    <mergeCell ref="AV174:AY174"/>
    <mergeCell ref="H290:O290"/>
    <mergeCell ref="P290:U290"/>
    <mergeCell ref="V290:X290"/>
    <mergeCell ref="Y290:Z290"/>
    <mergeCell ref="AA290:AD290"/>
    <mergeCell ref="AE290:AH290"/>
    <mergeCell ref="AI290:AP290"/>
    <mergeCell ref="H173:O173"/>
    <mergeCell ref="P173:U173"/>
    <mergeCell ref="V173:X173"/>
    <mergeCell ref="Y173:Z173"/>
    <mergeCell ref="AA173:AD173"/>
    <mergeCell ref="AE173:AH173"/>
    <mergeCell ref="AI173:AP173"/>
    <mergeCell ref="AQ173:AS173"/>
    <mergeCell ref="AT173:AU173"/>
    <mergeCell ref="AV173:AY173"/>
    <mergeCell ref="AQ289:AS289"/>
    <mergeCell ref="AT289:AU289"/>
    <mergeCell ref="AV289:AY289"/>
    <mergeCell ref="AE283:AH283"/>
    <mergeCell ref="AV272:AY272"/>
    <mergeCell ref="AQ271:AS271"/>
    <mergeCell ref="AE249:AH249"/>
    <mergeCell ref="H247:O247"/>
    <mergeCell ref="P195:U195"/>
    <mergeCell ref="Y197:Z197"/>
    <mergeCell ref="AA196:AD196"/>
    <mergeCell ref="Y191:Z191"/>
    <mergeCell ref="AV193:AY193"/>
    <mergeCell ref="H193:O193"/>
    <mergeCell ref="Y199:Z199"/>
    <mergeCell ref="AV411:AY411"/>
    <mergeCell ref="P397:U397"/>
    <mergeCell ref="V397:X397"/>
    <mergeCell ref="Y397:Z397"/>
    <mergeCell ref="AA397:AD397"/>
    <mergeCell ref="AE397:AH397"/>
    <mergeCell ref="A414:B414"/>
    <mergeCell ref="C414:G414"/>
    <mergeCell ref="H414:O414"/>
    <mergeCell ref="AQ95:AS95"/>
    <mergeCell ref="AT95:AU95"/>
    <mergeCell ref="AV95:AY95"/>
    <mergeCell ref="AZ95:BC95"/>
    <mergeCell ref="BD95:BG95"/>
    <mergeCell ref="BH95:BK95"/>
    <mergeCell ref="A300:B300"/>
    <mergeCell ref="C300:G300"/>
    <mergeCell ref="H300:O300"/>
    <mergeCell ref="P300:U300"/>
    <mergeCell ref="V300:X300"/>
    <mergeCell ref="Y300:Z300"/>
    <mergeCell ref="AA300:AD300"/>
    <mergeCell ref="AE300:AH300"/>
    <mergeCell ref="AI300:AP300"/>
    <mergeCell ref="AQ300:AS300"/>
    <mergeCell ref="AT300:AU300"/>
    <mergeCell ref="AV300:AY300"/>
    <mergeCell ref="AZ300:BC300"/>
    <mergeCell ref="BD300:BG300"/>
    <mergeCell ref="BH300:BK300"/>
    <mergeCell ref="A290:B290"/>
    <mergeCell ref="C290:G290"/>
    <mergeCell ref="BL398:BO398"/>
    <mergeCell ref="AT403:AU403"/>
    <mergeCell ref="C405:G405"/>
    <mergeCell ref="H403:O403"/>
    <mergeCell ref="P403:U403"/>
    <mergeCell ref="Y405:Z405"/>
    <mergeCell ref="V405:X405"/>
    <mergeCell ref="BH400:BK400"/>
    <mergeCell ref="BD399:BG399"/>
    <mergeCell ref="BD401:BG401"/>
    <mergeCell ref="BH401:BK401"/>
    <mergeCell ref="AQ401:AS401"/>
    <mergeCell ref="AI401:AP401"/>
    <mergeCell ref="A399:B399"/>
    <mergeCell ref="AT407:AU407"/>
    <mergeCell ref="AV407:AY407"/>
    <mergeCell ref="A403:B403"/>
    <mergeCell ref="AE402:AH402"/>
    <mergeCell ref="AA406:AD406"/>
    <mergeCell ref="AE406:AH406"/>
    <mergeCell ref="AI406:AP406"/>
    <mergeCell ref="V399:X399"/>
    <mergeCell ref="AQ399:AS399"/>
    <mergeCell ref="AV403:AY403"/>
    <mergeCell ref="V403:X403"/>
    <mergeCell ref="AA403:AD403"/>
    <mergeCell ref="Y403:Z403"/>
    <mergeCell ref="AT399:AU399"/>
    <mergeCell ref="V402:X402"/>
    <mergeCell ref="Y402:Z402"/>
    <mergeCell ref="AA402:AD402"/>
    <mergeCell ref="AZ398:BC398"/>
    <mergeCell ref="BD435:BG435"/>
    <mergeCell ref="BH435:BK435"/>
    <mergeCell ref="BL435:BO435"/>
    <mergeCell ref="H328:O328"/>
    <mergeCell ref="H302:O302"/>
    <mergeCell ref="P302:U302"/>
    <mergeCell ref="BL411:BO411"/>
    <mergeCell ref="A432:B432"/>
    <mergeCell ref="C432:G432"/>
    <mergeCell ref="H432:O432"/>
    <mergeCell ref="P432:U432"/>
    <mergeCell ref="V432:X432"/>
    <mergeCell ref="Y432:Z432"/>
    <mergeCell ref="AA432:AD432"/>
    <mergeCell ref="AE432:AH432"/>
    <mergeCell ref="AI432:AP432"/>
    <mergeCell ref="AQ432:AS432"/>
    <mergeCell ref="AT432:AU432"/>
    <mergeCell ref="AV432:AY432"/>
    <mergeCell ref="AZ432:BC432"/>
    <mergeCell ref="BD432:BG432"/>
    <mergeCell ref="BH432:BK432"/>
    <mergeCell ref="BL432:BO432"/>
    <mergeCell ref="P413:U413"/>
    <mergeCell ref="A413:B413"/>
    <mergeCell ref="A426:B426"/>
    <mergeCell ref="AQ427:AS427"/>
    <mergeCell ref="A397:B397"/>
    <mergeCell ref="AI415:AP415"/>
    <mergeCell ref="AQ415:AS415"/>
    <mergeCell ref="AT415:AU415"/>
    <mergeCell ref="AV415:AY415"/>
    <mergeCell ref="C436:G436"/>
    <mergeCell ref="H436:O436"/>
    <mergeCell ref="A441:B441"/>
    <mergeCell ref="C441:G441"/>
    <mergeCell ref="H441:O441"/>
    <mergeCell ref="P441:U441"/>
    <mergeCell ref="V441:X441"/>
    <mergeCell ref="Y441:Z441"/>
    <mergeCell ref="AA441:AD441"/>
    <mergeCell ref="AE441:AH441"/>
    <mergeCell ref="AI441:AP441"/>
    <mergeCell ref="AQ441:AS441"/>
    <mergeCell ref="AT441:AU441"/>
    <mergeCell ref="AV441:AY441"/>
    <mergeCell ref="AZ441:BC441"/>
    <mergeCell ref="AI435:AP435"/>
    <mergeCell ref="AQ435:AS435"/>
    <mergeCell ref="AT435:AU435"/>
    <mergeCell ref="AV435:AY435"/>
    <mergeCell ref="AZ435:BC435"/>
    <mergeCell ref="AQ436:AS436"/>
    <mergeCell ref="AT436:AU436"/>
    <mergeCell ref="AV436:AY436"/>
    <mergeCell ref="AZ436:BC436"/>
    <mergeCell ref="A435:B435"/>
    <mergeCell ref="C435:G435"/>
    <mergeCell ref="H435:O435"/>
    <mergeCell ref="P435:U435"/>
    <mergeCell ref="V435:X435"/>
    <mergeCell ref="Y435:Z435"/>
    <mergeCell ref="H439:O439"/>
    <mergeCell ref="P439:U439"/>
    <mergeCell ref="AV437:AY437"/>
    <mergeCell ref="AZ437:BC437"/>
    <mergeCell ref="BD437:BG437"/>
    <mergeCell ref="BH437:BK437"/>
    <mergeCell ref="BL437:BO437"/>
    <mergeCell ref="AA435:AD435"/>
    <mergeCell ref="AE435:AH435"/>
    <mergeCell ref="AI416:AP416"/>
    <mergeCell ref="AQ416:AS416"/>
    <mergeCell ref="AT416:AU416"/>
    <mergeCell ref="AV416:AY416"/>
    <mergeCell ref="AZ416:BC416"/>
    <mergeCell ref="BD416:BG416"/>
    <mergeCell ref="BH416:BK416"/>
    <mergeCell ref="BL416:BO416"/>
    <mergeCell ref="A442:B442"/>
    <mergeCell ref="C442:G442"/>
    <mergeCell ref="H442:O442"/>
    <mergeCell ref="P442:U442"/>
    <mergeCell ref="V442:X442"/>
    <mergeCell ref="Y442:Z442"/>
    <mergeCell ref="AA442:AD442"/>
    <mergeCell ref="AE442:AH442"/>
    <mergeCell ref="AI442:AP442"/>
    <mergeCell ref="AQ442:AS442"/>
    <mergeCell ref="AT442:AU442"/>
    <mergeCell ref="AV442:AY442"/>
    <mergeCell ref="AZ442:BC442"/>
    <mergeCell ref="BD442:BG442"/>
    <mergeCell ref="BH442:BK442"/>
    <mergeCell ref="BL442:BO442"/>
    <mergeCell ref="A436:B436"/>
    <mergeCell ref="BD91:BG91"/>
    <mergeCell ref="BH91:BK91"/>
    <mergeCell ref="BL91:BO91"/>
    <mergeCell ref="A443:B443"/>
    <mergeCell ref="C443:G443"/>
    <mergeCell ref="H443:O443"/>
    <mergeCell ref="P443:U443"/>
    <mergeCell ref="V443:X443"/>
    <mergeCell ref="Y443:Z443"/>
    <mergeCell ref="AA443:AD443"/>
    <mergeCell ref="AE443:AH443"/>
    <mergeCell ref="AI443:AP443"/>
    <mergeCell ref="AQ443:AS443"/>
    <mergeCell ref="AT443:AU443"/>
    <mergeCell ref="AV443:AY443"/>
    <mergeCell ref="AZ443:BC443"/>
    <mergeCell ref="BD443:BG443"/>
    <mergeCell ref="BH443:BK443"/>
    <mergeCell ref="BL443:BO443"/>
    <mergeCell ref="AZ414:BC414"/>
    <mergeCell ref="BD414:BG414"/>
    <mergeCell ref="BH414:BK414"/>
    <mergeCell ref="BL414:BO414"/>
    <mergeCell ref="BH441:BK441"/>
    <mergeCell ref="BL441:BO441"/>
    <mergeCell ref="BD441:BG441"/>
    <mergeCell ref="Y437:Z437"/>
    <mergeCell ref="AA437:AD437"/>
    <mergeCell ref="AE437:AH437"/>
    <mergeCell ref="AI437:AP437"/>
    <mergeCell ref="AQ437:AS437"/>
    <mergeCell ref="AT437:AU437"/>
    <mergeCell ref="A463:B463"/>
    <mergeCell ref="C463:G463"/>
    <mergeCell ref="H463:O463"/>
    <mergeCell ref="P463:U463"/>
    <mergeCell ref="V463:X463"/>
    <mergeCell ref="Y463:Z463"/>
    <mergeCell ref="AA463:AD463"/>
    <mergeCell ref="AE463:AH463"/>
    <mergeCell ref="AI463:AP463"/>
    <mergeCell ref="AQ463:AS463"/>
    <mergeCell ref="AT463:AU463"/>
    <mergeCell ref="AV463:AY463"/>
    <mergeCell ref="AZ463:BC463"/>
    <mergeCell ref="BD463:BG463"/>
    <mergeCell ref="BH463:BK463"/>
    <mergeCell ref="BL463:BO463"/>
    <mergeCell ref="A415:B415"/>
    <mergeCell ref="C415:G415"/>
    <mergeCell ref="H415:O415"/>
    <mergeCell ref="P415:U415"/>
    <mergeCell ref="V415:X415"/>
    <mergeCell ref="Y415:Z415"/>
    <mergeCell ref="AA415:AD415"/>
    <mergeCell ref="AE415:AH415"/>
    <mergeCell ref="A416:B416"/>
    <mergeCell ref="C416:G416"/>
    <mergeCell ref="H416:O416"/>
    <mergeCell ref="P416:U416"/>
    <mergeCell ref="V416:X416"/>
    <mergeCell ref="Y416:Z416"/>
    <mergeCell ref="AA416:AD416"/>
    <mergeCell ref="AE416:AH416"/>
    <mergeCell ref="A464:B464"/>
    <mergeCell ref="C464:G464"/>
    <mergeCell ref="H464:O464"/>
    <mergeCell ref="P464:U464"/>
    <mergeCell ref="V464:X464"/>
    <mergeCell ref="Y464:Z464"/>
    <mergeCell ref="AA464:AD464"/>
    <mergeCell ref="AE464:AH464"/>
    <mergeCell ref="AI464:AP464"/>
    <mergeCell ref="AQ464:AS464"/>
    <mergeCell ref="AT464:AU464"/>
    <mergeCell ref="AV464:AY464"/>
    <mergeCell ref="AZ464:BC464"/>
    <mergeCell ref="BD464:BG464"/>
    <mergeCell ref="BH464:BK464"/>
    <mergeCell ref="BL464:BO464"/>
    <mergeCell ref="A412:B412"/>
    <mergeCell ref="C412:G412"/>
    <mergeCell ref="H412:O412"/>
    <mergeCell ref="P412:U412"/>
    <mergeCell ref="V412:X412"/>
    <mergeCell ref="Y412:Z412"/>
    <mergeCell ref="AA412:AD412"/>
    <mergeCell ref="AE412:AH412"/>
    <mergeCell ref="AI412:AP412"/>
    <mergeCell ref="AQ412:AS412"/>
    <mergeCell ref="AT412:AU412"/>
    <mergeCell ref="AV412:AY412"/>
    <mergeCell ref="AZ412:BC412"/>
    <mergeCell ref="BD412:BG412"/>
    <mergeCell ref="BH412:BK412"/>
    <mergeCell ref="BL412:BO412"/>
  </mergeCells>
  <phoneticPr fontId="2"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Y744"/>
  <sheetViews>
    <sheetView topLeftCell="A93" zoomScaleNormal="100" workbookViewId="0">
      <selection activeCell="AU100" sqref="AU100:AZ103"/>
    </sheetView>
  </sheetViews>
  <sheetFormatPr defaultColWidth="2.75" defaultRowHeight="16.5"/>
  <cols>
    <col min="1" max="1" width="2.75" style="4" customWidth="1"/>
    <col min="2" max="6" width="2.75" style="4"/>
    <col min="7" max="7" width="2.75" style="4" customWidth="1"/>
    <col min="8" max="11" width="2.75" style="4"/>
    <col min="12" max="12" width="2.75" style="4" customWidth="1"/>
    <col min="13" max="15" width="2.75" style="4"/>
    <col min="16" max="27" width="2.75" style="4" customWidth="1"/>
    <col min="28" max="34" width="2.75" style="52" customWidth="1"/>
    <col min="35" max="47" width="2.75" style="11" customWidth="1"/>
    <col min="48" max="55" width="2.75" style="53" customWidth="1"/>
    <col min="56" max="63" width="2.75" style="11" customWidth="1"/>
    <col min="64" max="66" width="2.75" style="13" customWidth="1"/>
    <col min="67" max="67" width="2.75" style="14" customWidth="1"/>
    <col min="68" max="74" width="2.75" style="8" customWidth="1"/>
    <col min="75" max="129" width="2.75" style="4" customWidth="1"/>
    <col min="130" max="16384" width="2.75" style="4"/>
  </cols>
  <sheetData>
    <row r="1" spans="1:74" ht="35.1" customHeight="1">
      <c r="A1" s="135" t="s">
        <v>84</v>
      </c>
      <c r="B1" s="135"/>
      <c r="C1" s="135"/>
      <c r="D1" s="135"/>
      <c r="E1" s="135"/>
      <c r="F1" s="135"/>
      <c r="G1" s="135"/>
      <c r="H1" s="135"/>
      <c r="I1" s="135"/>
      <c r="J1" s="135"/>
      <c r="K1" s="135"/>
      <c r="L1" s="135"/>
      <c r="M1" s="135"/>
      <c r="N1" s="135"/>
      <c r="O1" s="111"/>
      <c r="P1" s="111"/>
      <c r="Q1" s="137" t="s">
        <v>249</v>
      </c>
      <c r="R1" s="137"/>
      <c r="S1" s="137"/>
      <c r="T1" s="137"/>
      <c r="U1" s="137"/>
      <c r="V1" s="137"/>
      <c r="W1" s="137"/>
      <c r="X1" s="137"/>
      <c r="Y1" s="137"/>
      <c r="Z1" s="138" t="s">
        <v>257</v>
      </c>
      <c r="AA1" s="138"/>
      <c r="AB1" s="138"/>
      <c r="AC1" s="138"/>
      <c r="AD1" s="138"/>
      <c r="AE1" s="138"/>
      <c r="AF1" s="138"/>
      <c r="AG1" s="138"/>
      <c r="AH1" s="138"/>
      <c r="AI1" s="418" t="s">
        <v>522</v>
      </c>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
      <c r="BQ1" s="4"/>
      <c r="BR1" s="4"/>
      <c r="BS1" s="4"/>
      <c r="BT1" s="4"/>
      <c r="BU1" s="4"/>
      <c r="BV1" s="4"/>
    </row>
    <row r="2" spans="1:74" ht="26.1" customHeight="1">
      <c r="A2" s="139" t="s">
        <v>4</v>
      </c>
      <c r="B2" s="139"/>
      <c r="C2" s="139"/>
      <c r="D2" s="139"/>
      <c r="E2" s="139"/>
      <c r="F2" s="139"/>
      <c r="G2" s="139"/>
      <c r="H2" s="139"/>
      <c r="I2" s="139"/>
      <c r="J2" s="139"/>
      <c r="K2" s="139"/>
      <c r="L2" s="139"/>
      <c r="M2" s="139"/>
      <c r="N2" s="139"/>
      <c r="O2" s="111"/>
      <c r="P2" s="111"/>
      <c r="Q2" s="140" t="s">
        <v>250</v>
      </c>
      <c r="R2" s="140"/>
      <c r="S2" s="140"/>
      <c r="T2" s="140"/>
      <c r="U2" s="140"/>
      <c r="V2" s="140"/>
      <c r="W2" s="140"/>
      <c r="X2" s="140"/>
      <c r="Y2" s="140"/>
      <c r="Z2" s="141" t="s">
        <v>256</v>
      </c>
      <c r="AA2" s="141"/>
      <c r="AB2" s="141"/>
      <c r="AC2" s="141"/>
      <c r="AD2" s="141"/>
      <c r="AE2" s="141"/>
      <c r="AF2" s="141"/>
      <c r="AG2" s="141"/>
      <c r="AH2" s="141"/>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
      <c r="BQ2" s="4"/>
      <c r="BR2" s="4"/>
      <c r="BS2" s="4"/>
      <c r="BT2" s="4"/>
      <c r="BU2" s="4"/>
      <c r="BV2" s="4"/>
    </row>
    <row r="3" spans="1:7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
      <c r="BQ3" s="4"/>
      <c r="BR3" s="4"/>
      <c r="BS3" s="4"/>
      <c r="BT3" s="4"/>
      <c r="BU3" s="4"/>
      <c r="BV3" s="4"/>
    </row>
    <row r="4" spans="1:74"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
      <c r="BQ4" s="4"/>
      <c r="BR4" s="4"/>
      <c r="BS4" s="4"/>
      <c r="BT4" s="4"/>
      <c r="BU4" s="4"/>
      <c r="BV4" s="4"/>
    </row>
    <row r="5" spans="1:74" s="2" customFormat="1" ht="20.100000000000001" customHeight="1">
      <c r="A5" s="166" t="s">
        <v>303</v>
      </c>
      <c r="B5" s="166"/>
      <c r="C5" s="179" t="s">
        <v>304</v>
      </c>
      <c r="D5" s="196"/>
      <c r="E5" s="196"/>
      <c r="F5" s="196"/>
      <c r="G5" s="197"/>
      <c r="H5" s="179" t="s">
        <v>199</v>
      </c>
      <c r="I5" s="196"/>
      <c r="J5" s="196"/>
      <c r="K5" s="196"/>
      <c r="L5" s="196"/>
      <c r="M5" s="196"/>
      <c r="N5" s="196"/>
      <c r="O5" s="197"/>
      <c r="P5" s="166" t="s">
        <v>305</v>
      </c>
      <c r="Q5" s="166"/>
      <c r="R5" s="166"/>
      <c r="S5" s="166"/>
      <c r="T5" s="166"/>
      <c r="U5" s="166"/>
      <c r="V5" s="166" t="s">
        <v>171</v>
      </c>
      <c r="W5" s="166"/>
      <c r="X5" s="166"/>
      <c r="Y5" s="166" t="s">
        <v>306</v>
      </c>
      <c r="Z5" s="166"/>
      <c r="AA5" s="446" t="s">
        <v>197</v>
      </c>
      <c r="AB5" s="446"/>
      <c r="AC5" s="446"/>
      <c r="AD5" s="446"/>
      <c r="AE5" s="447" t="s">
        <v>307</v>
      </c>
      <c r="AF5" s="448"/>
      <c r="AG5" s="448"/>
      <c r="AH5" s="449"/>
      <c r="AI5" s="376" t="s">
        <v>199</v>
      </c>
      <c r="AJ5" s="377"/>
      <c r="AK5" s="377"/>
      <c r="AL5" s="377"/>
      <c r="AM5" s="377"/>
      <c r="AN5" s="377"/>
      <c r="AO5" s="377"/>
      <c r="AP5" s="378"/>
      <c r="AQ5" s="172" t="s">
        <v>171</v>
      </c>
      <c r="AR5" s="172"/>
      <c r="AS5" s="172"/>
      <c r="AT5" s="172" t="s">
        <v>306</v>
      </c>
      <c r="AU5" s="172"/>
      <c r="AV5" s="454" t="s">
        <v>197</v>
      </c>
      <c r="AW5" s="454"/>
      <c r="AX5" s="454"/>
      <c r="AY5" s="454"/>
      <c r="AZ5" s="454" t="s">
        <v>307</v>
      </c>
      <c r="BA5" s="454"/>
      <c r="BB5" s="454"/>
      <c r="BC5" s="454"/>
      <c r="BD5" s="172" t="s">
        <v>308</v>
      </c>
      <c r="BE5" s="172"/>
      <c r="BF5" s="172"/>
      <c r="BG5" s="172"/>
      <c r="BH5" s="172" t="s">
        <v>309</v>
      </c>
      <c r="BI5" s="172"/>
      <c r="BJ5" s="172"/>
      <c r="BK5" s="172"/>
      <c r="BL5" s="172" t="s">
        <v>310</v>
      </c>
      <c r="BM5" s="172"/>
      <c r="BN5" s="172"/>
      <c r="BO5" s="172"/>
    </row>
    <row r="6" spans="1:74" s="3" customFormat="1" ht="15" customHeight="1" thickBot="1">
      <c r="A6" s="168" t="s">
        <v>0</v>
      </c>
      <c r="B6" s="168"/>
      <c r="C6" s="182" t="s">
        <v>1</v>
      </c>
      <c r="D6" s="183"/>
      <c r="E6" s="183"/>
      <c r="F6" s="183"/>
      <c r="G6" s="195"/>
      <c r="H6" s="182" t="s">
        <v>7</v>
      </c>
      <c r="I6" s="183"/>
      <c r="J6" s="183"/>
      <c r="K6" s="183"/>
      <c r="L6" s="183"/>
      <c r="M6" s="183"/>
      <c r="N6" s="183"/>
      <c r="O6" s="195"/>
      <c r="P6" s="168" t="s">
        <v>10</v>
      </c>
      <c r="Q6" s="168"/>
      <c r="R6" s="168"/>
      <c r="S6" s="168"/>
      <c r="T6" s="168"/>
      <c r="U6" s="168"/>
      <c r="V6" s="168" t="s">
        <v>16</v>
      </c>
      <c r="W6" s="168"/>
      <c r="X6" s="168"/>
      <c r="Y6" s="168" t="s">
        <v>17</v>
      </c>
      <c r="Z6" s="168"/>
      <c r="AA6" s="450" t="s">
        <v>18</v>
      </c>
      <c r="AB6" s="450"/>
      <c r="AC6" s="450"/>
      <c r="AD6" s="450"/>
      <c r="AE6" s="451" t="s">
        <v>19</v>
      </c>
      <c r="AF6" s="452"/>
      <c r="AG6" s="452"/>
      <c r="AH6" s="453"/>
      <c r="AI6" s="379" t="s">
        <v>7</v>
      </c>
      <c r="AJ6" s="380"/>
      <c r="AK6" s="380"/>
      <c r="AL6" s="380"/>
      <c r="AM6" s="380"/>
      <c r="AN6" s="380"/>
      <c r="AO6" s="380"/>
      <c r="AP6" s="381"/>
      <c r="AQ6" s="173" t="s">
        <v>16</v>
      </c>
      <c r="AR6" s="173"/>
      <c r="AS6" s="173"/>
      <c r="AT6" s="173" t="s">
        <v>17</v>
      </c>
      <c r="AU6" s="173"/>
      <c r="AV6" s="445" t="s">
        <v>18</v>
      </c>
      <c r="AW6" s="445"/>
      <c r="AX6" s="445"/>
      <c r="AY6" s="445"/>
      <c r="AZ6" s="445" t="s">
        <v>19</v>
      </c>
      <c r="BA6" s="445"/>
      <c r="BB6" s="445"/>
      <c r="BC6" s="445"/>
      <c r="BD6" s="173" t="s">
        <v>20</v>
      </c>
      <c r="BE6" s="173"/>
      <c r="BF6" s="173"/>
      <c r="BG6" s="173"/>
      <c r="BH6" s="173" t="s">
        <v>21</v>
      </c>
      <c r="BI6" s="173"/>
      <c r="BJ6" s="173"/>
      <c r="BK6" s="173"/>
      <c r="BL6" s="173" t="s">
        <v>22</v>
      </c>
      <c r="BM6" s="173"/>
      <c r="BN6" s="173"/>
      <c r="BO6" s="173"/>
    </row>
    <row r="7" spans="1:74" ht="20.100000000000001" customHeight="1">
      <c r="A7" s="222" t="s">
        <v>260</v>
      </c>
      <c r="B7" s="222"/>
      <c r="C7" s="127" t="s">
        <v>1585</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9"/>
      <c r="AI7" s="335" t="str">
        <f>C7</f>
        <v>代訂製訂購家具項目</v>
      </c>
      <c r="AJ7" s="335"/>
      <c r="AK7" s="335"/>
      <c r="AL7" s="335"/>
      <c r="AM7" s="335"/>
      <c r="AN7" s="335"/>
      <c r="AO7" s="335"/>
      <c r="AP7" s="335"/>
      <c r="AQ7" s="335"/>
      <c r="AR7" s="335"/>
      <c r="AS7" s="335"/>
      <c r="AT7" s="335"/>
      <c r="AU7" s="335"/>
      <c r="AV7" s="432" t="s">
        <v>348</v>
      </c>
      <c r="AW7" s="432"/>
      <c r="AX7" s="432"/>
      <c r="AY7" s="432"/>
      <c r="AZ7" s="432"/>
      <c r="BA7" s="432"/>
      <c r="BB7" s="432"/>
      <c r="BC7" s="432"/>
      <c r="BD7" s="325" t="s">
        <v>313</v>
      </c>
      <c r="BE7" s="325"/>
      <c r="BF7" s="325"/>
      <c r="BG7" s="325"/>
      <c r="BH7" s="325"/>
      <c r="BI7" s="325"/>
      <c r="BJ7" s="325"/>
      <c r="BK7" s="325"/>
      <c r="BL7" s="325"/>
      <c r="BM7" s="325"/>
      <c r="BN7" s="325"/>
      <c r="BO7" s="325"/>
      <c r="BP7" s="4"/>
      <c r="BQ7" s="4"/>
      <c r="BR7" s="4"/>
      <c r="BS7" s="4"/>
      <c r="BT7" s="4"/>
      <c r="BU7" s="4"/>
      <c r="BV7" s="4"/>
    </row>
    <row r="8" spans="1:74" ht="20.100000000000001" customHeight="1">
      <c r="A8" s="109">
        <v>1</v>
      </c>
      <c r="B8" s="109"/>
      <c r="C8" s="125" t="s">
        <v>1841</v>
      </c>
      <c r="D8" s="125"/>
      <c r="E8" s="125"/>
      <c r="F8" s="125"/>
      <c r="G8" s="125"/>
      <c r="H8" s="125" t="s">
        <v>1884</v>
      </c>
      <c r="I8" s="125"/>
      <c r="J8" s="125"/>
      <c r="K8" s="125"/>
      <c r="L8" s="125"/>
      <c r="M8" s="125"/>
      <c r="N8" s="125"/>
      <c r="O8" s="125"/>
      <c r="P8" s="125" t="s">
        <v>1886</v>
      </c>
      <c r="Q8" s="125"/>
      <c r="R8" s="125"/>
      <c r="S8" s="125"/>
      <c r="T8" s="125"/>
      <c r="U8" s="125"/>
      <c r="V8" s="109">
        <v>1</v>
      </c>
      <c r="W8" s="109"/>
      <c r="X8" s="109"/>
      <c r="Y8" s="109" t="s">
        <v>400</v>
      </c>
      <c r="Z8" s="109"/>
      <c r="AA8" s="125">
        <v>10000</v>
      </c>
      <c r="AB8" s="125"/>
      <c r="AC8" s="125"/>
      <c r="AD8" s="125"/>
      <c r="AE8" s="125">
        <f>V8*AA8</f>
        <v>10000</v>
      </c>
      <c r="AF8" s="125"/>
      <c r="AG8" s="125"/>
      <c r="AH8" s="125"/>
      <c r="AI8" s="216" t="str">
        <f>H8</f>
        <v>指紋密碼保險箱</v>
      </c>
      <c r="AJ8" s="216"/>
      <c r="AK8" s="216"/>
      <c r="AL8" s="216"/>
      <c r="AM8" s="216"/>
      <c r="AN8" s="216"/>
      <c r="AO8" s="216"/>
      <c r="AP8" s="216"/>
      <c r="AQ8" s="312">
        <f>V8</f>
        <v>1</v>
      </c>
      <c r="AR8" s="312"/>
      <c r="AS8" s="312"/>
      <c r="AT8" s="312" t="str">
        <f>Y8</f>
        <v>部</v>
      </c>
      <c r="AU8" s="312"/>
      <c r="AV8" s="216">
        <v>2700</v>
      </c>
      <c r="AW8" s="216"/>
      <c r="AX8" s="216"/>
      <c r="AY8" s="216"/>
      <c r="AZ8" s="216">
        <f>AQ8*AV8</f>
        <v>2700</v>
      </c>
      <c r="BA8" s="216"/>
      <c r="BB8" s="216"/>
      <c r="BC8" s="216"/>
      <c r="BD8" s="313">
        <v>45351</v>
      </c>
      <c r="BE8" s="313"/>
      <c r="BF8" s="313"/>
      <c r="BG8" s="313"/>
      <c r="BH8" s="216" t="s">
        <v>1885</v>
      </c>
      <c r="BI8" s="216"/>
      <c r="BJ8" s="216"/>
      <c r="BK8" s="216"/>
      <c r="BL8" s="216">
        <f>AZ8</f>
        <v>2700</v>
      </c>
      <c r="BM8" s="216"/>
      <c r="BN8" s="216"/>
      <c r="BO8" s="216"/>
      <c r="BP8" s="4"/>
      <c r="BQ8" s="6"/>
      <c r="BR8" s="6"/>
      <c r="BS8" s="6"/>
      <c r="BT8" s="6"/>
      <c r="BU8" s="6"/>
      <c r="BV8" s="6"/>
    </row>
    <row r="9" spans="1:74" ht="20.100000000000001" customHeight="1">
      <c r="A9" s="109">
        <v>2</v>
      </c>
      <c r="B9" s="109"/>
      <c r="C9" s="125" t="s">
        <v>388</v>
      </c>
      <c r="D9" s="125"/>
      <c r="E9" s="125"/>
      <c r="F9" s="125"/>
      <c r="G9" s="125"/>
      <c r="H9" s="123" t="s">
        <v>1887</v>
      </c>
      <c r="I9" s="124"/>
      <c r="J9" s="124"/>
      <c r="K9" s="124"/>
      <c r="L9" s="124"/>
      <c r="M9" s="124"/>
      <c r="N9" s="124"/>
      <c r="O9" s="131"/>
      <c r="P9" s="123" t="s">
        <v>451</v>
      </c>
      <c r="Q9" s="124"/>
      <c r="R9" s="124"/>
      <c r="S9" s="124"/>
      <c r="T9" s="124"/>
      <c r="U9" s="131"/>
      <c r="V9" s="109">
        <v>1</v>
      </c>
      <c r="W9" s="109"/>
      <c r="X9" s="109"/>
      <c r="Y9" s="109" t="s">
        <v>404</v>
      </c>
      <c r="Z9" s="109"/>
      <c r="AA9" s="125">
        <v>80000</v>
      </c>
      <c r="AB9" s="125"/>
      <c r="AC9" s="125"/>
      <c r="AD9" s="125"/>
      <c r="AE9" s="125">
        <f t="shared" ref="AE9:AE18" si="0">V9*AA9</f>
        <v>80000</v>
      </c>
      <c r="AF9" s="125"/>
      <c r="AG9" s="125"/>
      <c r="AH9" s="125"/>
      <c r="AI9" s="200" t="str">
        <f t="shared" ref="AI9:AI18" si="1">H9</f>
        <v>獨立筒一字沙發</v>
      </c>
      <c r="AJ9" s="200"/>
      <c r="AK9" s="200"/>
      <c r="AL9" s="200"/>
      <c r="AM9" s="200"/>
      <c r="AN9" s="200"/>
      <c r="AO9" s="200"/>
      <c r="AP9" s="200"/>
      <c r="AQ9" s="170">
        <f t="shared" ref="AQ9:AQ18" si="2">V9</f>
        <v>1</v>
      </c>
      <c r="AR9" s="170"/>
      <c r="AS9" s="170"/>
      <c r="AT9" s="170" t="str">
        <f t="shared" ref="AT9:AT18" si="3">Y9</f>
        <v>套</v>
      </c>
      <c r="AU9" s="170"/>
      <c r="AV9" s="200">
        <f>AA9*0.97</f>
        <v>77600</v>
      </c>
      <c r="AW9" s="200"/>
      <c r="AX9" s="200"/>
      <c r="AY9" s="200"/>
      <c r="AZ9" s="200">
        <f t="shared" ref="AZ9:AZ18" si="4">AQ9*AV9</f>
        <v>77600</v>
      </c>
      <c r="BA9" s="200"/>
      <c r="BB9" s="200"/>
      <c r="BC9" s="200"/>
      <c r="BD9" s="314"/>
      <c r="BE9" s="315"/>
      <c r="BF9" s="315"/>
      <c r="BG9" s="316"/>
      <c r="BH9" s="209"/>
      <c r="BI9" s="210"/>
      <c r="BJ9" s="210"/>
      <c r="BK9" s="211"/>
      <c r="BL9" s="209">
        <v>0</v>
      </c>
      <c r="BM9" s="210"/>
      <c r="BN9" s="210"/>
      <c r="BO9" s="211"/>
      <c r="BP9" s="4"/>
      <c r="BQ9" s="6"/>
    </row>
    <row r="10" spans="1:74" ht="20.100000000000001" customHeight="1">
      <c r="A10" s="109">
        <v>3</v>
      </c>
      <c r="B10" s="109"/>
      <c r="C10" s="125" t="s">
        <v>392</v>
      </c>
      <c r="D10" s="125"/>
      <c r="E10" s="125"/>
      <c r="F10" s="125"/>
      <c r="G10" s="125"/>
      <c r="H10" s="123" t="s">
        <v>999</v>
      </c>
      <c r="I10" s="124"/>
      <c r="J10" s="124"/>
      <c r="K10" s="124"/>
      <c r="L10" s="124"/>
      <c r="M10" s="124"/>
      <c r="N10" s="124"/>
      <c r="O10" s="131"/>
      <c r="P10" s="123" t="s">
        <v>451</v>
      </c>
      <c r="Q10" s="124"/>
      <c r="R10" s="124"/>
      <c r="S10" s="124"/>
      <c r="T10" s="124"/>
      <c r="U10" s="131"/>
      <c r="V10" s="109">
        <v>1</v>
      </c>
      <c r="W10" s="109"/>
      <c r="X10" s="109"/>
      <c r="Y10" s="109" t="s">
        <v>1000</v>
      </c>
      <c r="Z10" s="109"/>
      <c r="AA10" s="125">
        <v>30000</v>
      </c>
      <c r="AB10" s="125"/>
      <c r="AC10" s="125"/>
      <c r="AD10" s="125"/>
      <c r="AE10" s="125">
        <f t="shared" si="0"/>
        <v>30000</v>
      </c>
      <c r="AF10" s="125"/>
      <c r="AG10" s="125"/>
      <c r="AH10" s="125"/>
      <c r="AI10" s="200" t="str">
        <f t="shared" si="1"/>
        <v>六人份餐桌</v>
      </c>
      <c r="AJ10" s="200"/>
      <c r="AK10" s="200"/>
      <c r="AL10" s="200"/>
      <c r="AM10" s="200"/>
      <c r="AN10" s="200"/>
      <c r="AO10" s="200"/>
      <c r="AP10" s="200"/>
      <c r="AQ10" s="170">
        <f t="shared" si="2"/>
        <v>1</v>
      </c>
      <c r="AR10" s="170"/>
      <c r="AS10" s="170"/>
      <c r="AT10" s="170" t="str">
        <f t="shared" si="3"/>
        <v>張</v>
      </c>
      <c r="AU10" s="170"/>
      <c r="AV10" s="200">
        <f>AA10*0.97</f>
        <v>29100</v>
      </c>
      <c r="AW10" s="200"/>
      <c r="AX10" s="200"/>
      <c r="AY10" s="200"/>
      <c r="AZ10" s="200">
        <f t="shared" si="4"/>
        <v>29100</v>
      </c>
      <c r="BA10" s="200"/>
      <c r="BB10" s="200"/>
      <c r="BC10" s="200"/>
      <c r="BD10" s="314"/>
      <c r="BE10" s="315"/>
      <c r="BF10" s="315"/>
      <c r="BG10" s="316"/>
      <c r="BH10" s="209"/>
      <c r="BI10" s="210"/>
      <c r="BJ10" s="210"/>
      <c r="BK10" s="211"/>
      <c r="BL10" s="209">
        <v>0</v>
      </c>
      <c r="BM10" s="210"/>
      <c r="BN10" s="210"/>
      <c r="BO10" s="211"/>
      <c r="BP10" s="4"/>
      <c r="BQ10" s="6"/>
    </row>
    <row r="11" spans="1:74" ht="20.100000000000001" customHeight="1">
      <c r="A11" s="109">
        <v>4</v>
      </c>
      <c r="B11" s="109"/>
      <c r="C11" s="125" t="s">
        <v>392</v>
      </c>
      <c r="D11" s="125"/>
      <c r="E11" s="125"/>
      <c r="F11" s="125"/>
      <c r="G11" s="125"/>
      <c r="H11" s="123" t="s">
        <v>1001</v>
      </c>
      <c r="I11" s="124"/>
      <c r="J11" s="124"/>
      <c r="K11" s="124"/>
      <c r="L11" s="124"/>
      <c r="M11" s="124"/>
      <c r="N11" s="124"/>
      <c r="O11" s="131"/>
      <c r="P11" s="123" t="s">
        <v>451</v>
      </c>
      <c r="Q11" s="124"/>
      <c r="R11" s="124"/>
      <c r="S11" s="124"/>
      <c r="T11" s="124"/>
      <c r="U11" s="131"/>
      <c r="V11" s="109">
        <v>6</v>
      </c>
      <c r="W11" s="109"/>
      <c r="X11" s="109"/>
      <c r="Y11" s="109" t="s">
        <v>1000</v>
      </c>
      <c r="Z11" s="109"/>
      <c r="AA11" s="125">
        <v>3500</v>
      </c>
      <c r="AB11" s="125"/>
      <c r="AC11" s="125"/>
      <c r="AD11" s="125"/>
      <c r="AE11" s="125">
        <f t="shared" si="0"/>
        <v>21000</v>
      </c>
      <c r="AF11" s="125"/>
      <c r="AG11" s="125"/>
      <c r="AH11" s="125"/>
      <c r="AI11" s="200" t="str">
        <f t="shared" si="1"/>
        <v>餐椅</v>
      </c>
      <c r="AJ11" s="200"/>
      <c r="AK11" s="200"/>
      <c r="AL11" s="200"/>
      <c r="AM11" s="200"/>
      <c r="AN11" s="200"/>
      <c r="AO11" s="200"/>
      <c r="AP11" s="200"/>
      <c r="AQ11" s="170">
        <f t="shared" si="2"/>
        <v>6</v>
      </c>
      <c r="AR11" s="170"/>
      <c r="AS11" s="170"/>
      <c r="AT11" s="170" t="str">
        <f t="shared" si="3"/>
        <v>張</v>
      </c>
      <c r="AU11" s="170"/>
      <c r="AV11" s="200">
        <f>AA11*0.97</f>
        <v>3395</v>
      </c>
      <c r="AW11" s="200"/>
      <c r="AX11" s="200"/>
      <c r="AY11" s="200"/>
      <c r="AZ11" s="200">
        <f t="shared" si="4"/>
        <v>20370</v>
      </c>
      <c r="BA11" s="200"/>
      <c r="BB11" s="200"/>
      <c r="BC11" s="200"/>
      <c r="BD11" s="314"/>
      <c r="BE11" s="315"/>
      <c r="BF11" s="315"/>
      <c r="BG11" s="316"/>
      <c r="BH11" s="209"/>
      <c r="BI11" s="210"/>
      <c r="BJ11" s="210"/>
      <c r="BK11" s="211"/>
      <c r="BL11" s="209">
        <v>0</v>
      </c>
      <c r="BM11" s="210"/>
      <c r="BN11" s="210"/>
      <c r="BO11" s="211"/>
      <c r="BP11" s="4"/>
      <c r="BQ11" s="6"/>
    </row>
    <row r="12" spans="1:74" ht="20.100000000000001" customHeight="1">
      <c r="A12" s="109">
        <v>5</v>
      </c>
      <c r="B12" s="109"/>
      <c r="C12" s="125" t="s">
        <v>1002</v>
      </c>
      <c r="D12" s="125"/>
      <c r="E12" s="125"/>
      <c r="F12" s="125"/>
      <c r="G12" s="125"/>
      <c r="H12" s="123" t="s">
        <v>1003</v>
      </c>
      <c r="I12" s="124"/>
      <c r="J12" s="124"/>
      <c r="K12" s="124"/>
      <c r="L12" s="124"/>
      <c r="M12" s="124"/>
      <c r="N12" s="124"/>
      <c r="O12" s="131"/>
      <c r="P12" s="123" t="s">
        <v>451</v>
      </c>
      <c r="Q12" s="124"/>
      <c r="R12" s="124"/>
      <c r="S12" s="124"/>
      <c r="T12" s="124"/>
      <c r="U12" s="131"/>
      <c r="V12" s="109">
        <v>1</v>
      </c>
      <c r="W12" s="109"/>
      <c r="X12" s="109"/>
      <c r="Y12" s="109" t="s">
        <v>1000</v>
      </c>
      <c r="Z12" s="109"/>
      <c r="AA12" s="125">
        <v>3500</v>
      </c>
      <c r="AB12" s="125"/>
      <c r="AC12" s="125"/>
      <c r="AD12" s="125"/>
      <c r="AE12" s="125">
        <f t="shared" si="0"/>
        <v>3500</v>
      </c>
      <c r="AF12" s="125"/>
      <c r="AG12" s="125"/>
      <c r="AH12" s="125"/>
      <c r="AI12" s="200" t="str">
        <f t="shared" si="1"/>
        <v>梳妝椅</v>
      </c>
      <c r="AJ12" s="200"/>
      <c r="AK12" s="200"/>
      <c r="AL12" s="200"/>
      <c r="AM12" s="200"/>
      <c r="AN12" s="200"/>
      <c r="AO12" s="200"/>
      <c r="AP12" s="200"/>
      <c r="AQ12" s="170">
        <f t="shared" si="2"/>
        <v>1</v>
      </c>
      <c r="AR12" s="170"/>
      <c r="AS12" s="170"/>
      <c r="AT12" s="170" t="str">
        <f t="shared" si="3"/>
        <v>張</v>
      </c>
      <c r="AU12" s="170"/>
      <c r="AV12" s="200">
        <f>AA12*0.97</f>
        <v>3395</v>
      </c>
      <c r="AW12" s="200"/>
      <c r="AX12" s="200"/>
      <c r="AY12" s="200"/>
      <c r="AZ12" s="200">
        <f t="shared" si="4"/>
        <v>3395</v>
      </c>
      <c r="BA12" s="200"/>
      <c r="BB12" s="200"/>
      <c r="BC12" s="200"/>
      <c r="BD12" s="314"/>
      <c r="BE12" s="315"/>
      <c r="BF12" s="315"/>
      <c r="BG12" s="316"/>
      <c r="BH12" s="209"/>
      <c r="BI12" s="210"/>
      <c r="BJ12" s="210"/>
      <c r="BK12" s="211"/>
      <c r="BL12" s="209">
        <v>0</v>
      </c>
      <c r="BM12" s="210"/>
      <c r="BN12" s="210"/>
      <c r="BO12" s="211"/>
      <c r="BP12" s="4"/>
      <c r="BQ12" s="6"/>
    </row>
    <row r="13" spans="1:74" ht="20.100000000000001" customHeight="1">
      <c r="A13" s="109">
        <v>6</v>
      </c>
      <c r="B13" s="109"/>
      <c r="C13" s="125" t="str">
        <f>代購項目!A9</f>
        <v>全室</v>
      </c>
      <c r="D13" s="125"/>
      <c r="E13" s="125"/>
      <c r="F13" s="125"/>
      <c r="G13" s="125"/>
      <c r="H13" s="123" t="str">
        <f>代購項目!F9</f>
        <v>企業版人體工學椅</v>
      </c>
      <c r="I13" s="124"/>
      <c r="J13" s="124"/>
      <c r="K13" s="124"/>
      <c r="L13" s="124"/>
      <c r="M13" s="124"/>
      <c r="N13" s="124"/>
      <c r="O13" s="131"/>
      <c r="P13" s="123" t="str">
        <f>代購項目!W9</f>
        <v>BRANT</v>
      </c>
      <c r="Q13" s="124"/>
      <c r="R13" s="124"/>
      <c r="S13" s="124"/>
      <c r="T13" s="124"/>
      <c r="U13" s="131"/>
      <c r="V13" s="109">
        <v>4</v>
      </c>
      <c r="W13" s="109"/>
      <c r="X13" s="109"/>
      <c r="Y13" s="109" t="s">
        <v>1000</v>
      </c>
      <c r="Z13" s="109"/>
      <c r="AA13" s="125">
        <f>代購項目!AQ9</f>
        <v>7650</v>
      </c>
      <c r="AB13" s="125"/>
      <c r="AC13" s="125"/>
      <c r="AD13" s="125"/>
      <c r="AE13" s="125">
        <f t="shared" si="0"/>
        <v>30600</v>
      </c>
      <c r="AF13" s="125"/>
      <c r="AG13" s="125"/>
      <c r="AH13" s="125"/>
      <c r="AI13" s="200" t="str">
        <f t="shared" si="1"/>
        <v>企業版人體工學椅</v>
      </c>
      <c r="AJ13" s="200"/>
      <c r="AK13" s="200"/>
      <c r="AL13" s="200"/>
      <c r="AM13" s="200"/>
      <c r="AN13" s="200"/>
      <c r="AO13" s="200"/>
      <c r="AP13" s="200"/>
      <c r="AQ13" s="170">
        <f t="shared" si="2"/>
        <v>4</v>
      </c>
      <c r="AR13" s="170"/>
      <c r="AS13" s="170"/>
      <c r="AT13" s="170" t="str">
        <f t="shared" si="3"/>
        <v>張</v>
      </c>
      <c r="AU13" s="170"/>
      <c r="AV13" s="200">
        <f>代購項目!AY9</f>
        <v>6800</v>
      </c>
      <c r="AW13" s="200"/>
      <c r="AX13" s="200"/>
      <c r="AY13" s="200"/>
      <c r="AZ13" s="200">
        <f t="shared" si="4"/>
        <v>27200</v>
      </c>
      <c r="BA13" s="200"/>
      <c r="BB13" s="200"/>
      <c r="BC13" s="200"/>
      <c r="BD13" s="314"/>
      <c r="BE13" s="315"/>
      <c r="BF13" s="315"/>
      <c r="BG13" s="316"/>
      <c r="BH13" s="209"/>
      <c r="BI13" s="210"/>
      <c r="BJ13" s="210"/>
      <c r="BK13" s="211"/>
      <c r="BL13" s="209">
        <v>0</v>
      </c>
      <c r="BM13" s="210"/>
      <c r="BN13" s="210"/>
      <c r="BO13" s="211"/>
      <c r="BP13" s="4"/>
      <c r="BQ13" s="6"/>
    </row>
    <row r="14" spans="1:74" ht="20.100000000000001" customHeight="1">
      <c r="A14" s="109">
        <v>7</v>
      </c>
      <c r="B14" s="109"/>
      <c r="C14" s="125" t="str">
        <f>代購項目!A10</f>
        <v>全室</v>
      </c>
      <c r="D14" s="125"/>
      <c r="E14" s="125"/>
      <c r="F14" s="125"/>
      <c r="G14" s="125"/>
      <c r="H14" s="123" t="str">
        <f>代購項目!F10</f>
        <v>人體工學跨腳凳</v>
      </c>
      <c r="I14" s="124"/>
      <c r="J14" s="124"/>
      <c r="K14" s="124"/>
      <c r="L14" s="124"/>
      <c r="M14" s="124"/>
      <c r="N14" s="124"/>
      <c r="O14" s="131"/>
      <c r="P14" s="123" t="str">
        <f>代購項目!W10</f>
        <v>URGOHOMAN</v>
      </c>
      <c r="Q14" s="124"/>
      <c r="R14" s="124"/>
      <c r="S14" s="124"/>
      <c r="T14" s="124"/>
      <c r="U14" s="131"/>
      <c r="V14" s="109">
        <v>0</v>
      </c>
      <c r="W14" s="109"/>
      <c r="X14" s="109"/>
      <c r="Y14" s="109" t="s">
        <v>1000</v>
      </c>
      <c r="Z14" s="109"/>
      <c r="AA14" s="125">
        <f>代購項目!AQ10</f>
        <v>1050</v>
      </c>
      <c r="AB14" s="125"/>
      <c r="AC14" s="125"/>
      <c r="AD14" s="125"/>
      <c r="AE14" s="125">
        <f t="shared" si="0"/>
        <v>0</v>
      </c>
      <c r="AF14" s="125"/>
      <c r="AG14" s="125"/>
      <c r="AH14" s="125"/>
      <c r="AI14" s="200" t="str">
        <f t="shared" si="1"/>
        <v>人體工學跨腳凳</v>
      </c>
      <c r="AJ14" s="200"/>
      <c r="AK14" s="200"/>
      <c r="AL14" s="200"/>
      <c r="AM14" s="200"/>
      <c r="AN14" s="200"/>
      <c r="AO14" s="200"/>
      <c r="AP14" s="200"/>
      <c r="AQ14" s="170">
        <f t="shared" si="2"/>
        <v>0</v>
      </c>
      <c r="AR14" s="170"/>
      <c r="AS14" s="170"/>
      <c r="AT14" s="170" t="str">
        <f t="shared" si="3"/>
        <v>張</v>
      </c>
      <c r="AU14" s="170"/>
      <c r="AV14" s="200">
        <f>代購項目!AY10</f>
        <v>800</v>
      </c>
      <c r="AW14" s="200"/>
      <c r="AX14" s="200"/>
      <c r="AY14" s="200"/>
      <c r="AZ14" s="200">
        <f t="shared" si="4"/>
        <v>0</v>
      </c>
      <c r="BA14" s="200"/>
      <c r="BB14" s="200"/>
      <c r="BC14" s="200"/>
      <c r="BD14" s="314"/>
      <c r="BE14" s="315"/>
      <c r="BF14" s="315"/>
      <c r="BG14" s="316"/>
      <c r="BH14" s="209"/>
      <c r="BI14" s="210"/>
      <c r="BJ14" s="210"/>
      <c r="BK14" s="211"/>
      <c r="BL14" s="209">
        <v>0</v>
      </c>
      <c r="BM14" s="210"/>
      <c r="BN14" s="210"/>
      <c r="BO14" s="211"/>
      <c r="BP14" s="4"/>
      <c r="BQ14" s="6"/>
    </row>
    <row r="15" spans="1:74" ht="20.100000000000001" customHeight="1">
      <c r="A15" s="109">
        <v>8</v>
      </c>
      <c r="B15" s="109"/>
      <c r="C15" s="125" t="s">
        <v>1841</v>
      </c>
      <c r="D15" s="125"/>
      <c r="E15" s="125"/>
      <c r="F15" s="125"/>
      <c r="G15" s="125"/>
      <c r="H15" s="125" t="s">
        <v>1004</v>
      </c>
      <c r="I15" s="125"/>
      <c r="J15" s="125"/>
      <c r="K15" s="125"/>
      <c r="L15" s="125"/>
      <c r="M15" s="125"/>
      <c r="N15" s="125"/>
      <c r="O15" s="125"/>
      <c r="P15" s="125" t="s">
        <v>137</v>
      </c>
      <c r="Q15" s="125" t="s">
        <v>23</v>
      </c>
      <c r="R15" s="125">
        <v>300</v>
      </c>
      <c r="S15" s="125"/>
      <c r="T15" s="125" t="s">
        <v>320</v>
      </c>
      <c r="U15" s="125"/>
      <c r="V15" s="109">
        <v>1</v>
      </c>
      <c r="W15" s="109"/>
      <c r="X15" s="109"/>
      <c r="Y15" s="109" t="s">
        <v>1000</v>
      </c>
      <c r="Z15" s="109"/>
      <c r="AA15" s="125">
        <v>9000</v>
      </c>
      <c r="AB15" s="125"/>
      <c r="AC15" s="125"/>
      <c r="AD15" s="125"/>
      <c r="AE15" s="125">
        <f t="shared" si="0"/>
        <v>9000</v>
      </c>
      <c r="AF15" s="125"/>
      <c r="AG15" s="125"/>
      <c r="AH15" s="125"/>
      <c r="AI15" s="200" t="str">
        <f t="shared" si="1"/>
        <v>加厚底板掀床床底</v>
      </c>
      <c r="AJ15" s="200"/>
      <c r="AK15" s="200"/>
      <c r="AL15" s="200"/>
      <c r="AM15" s="200"/>
      <c r="AN15" s="200"/>
      <c r="AO15" s="200"/>
      <c r="AP15" s="200"/>
      <c r="AQ15" s="170">
        <f t="shared" si="2"/>
        <v>1</v>
      </c>
      <c r="AR15" s="170"/>
      <c r="AS15" s="170"/>
      <c r="AT15" s="170" t="str">
        <f t="shared" si="3"/>
        <v>張</v>
      </c>
      <c r="AU15" s="170"/>
      <c r="AV15" s="200">
        <v>8000</v>
      </c>
      <c r="AW15" s="200"/>
      <c r="AX15" s="200"/>
      <c r="AY15" s="200"/>
      <c r="AZ15" s="200">
        <f t="shared" si="4"/>
        <v>8000</v>
      </c>
      <c r="BA15" s="200"/>
      <c r="BB15" s="200"/>
      <c r="BC15" s="200"/>
      <c r="BD15" s="311"/>
      <c r="BE15" s="311"/>
      <c r="BF15" s="311"/>
      <c r="BG15" s="311"/>
      <c r="BH15" s="200"/>
      <c r="BI15" s="200"/>
      <c r="BJ15" s="200"/>
      <c r="BK15" s="200"/>
      <c r="BL15" s="200">
        <v>0</v>
      </c>
      <c r="BM15" s="200"/>
      <c r="BN15" s="200"/>
      <c r="BO15" s="200"/>
      <c r="BP15" s="4"/>
      <c r="BQ15" s="6"/>
    </row>
    <row r="16" spans="1:74" ht="20.100000000000001" customHeight="1">
      <c r="A16" s="109">
        <v>9</v>
      </c>
      <c r="B16" s="109"/>
      <c r="C16" s="125" t="s">
        <v>1841</v>
      </c>
      <c r="D16" s="125"/>
      <c r="E16" s="125"/>
      <c r="F16" s="125"/>
      <c r="G16" s="125"/>
      <c r="H16" s="125" t="s">
        <v>1005</v>
      </c>
      <c r="I16" s="125"/>
      <c r="J16" s="125"/>
      <c r="K16" s="125"/>
      <c r="L16" s="125"/>
      <c r="M16" s="125"/>
      <c r="N16" s="125"/>
      <c r="O16" s="125"/>
      <c r="P16" s="125" t="s">
        <v>137</v>
      </c>
      <c r="Q16" s="125" t="s">
        <v>23</v>
      </c>
      <c r="R16" s="125">
        <v>301</v>
      </c>
      <c r="S16" s="125"/>
      <c r="T16" s="125" t="s">
        <v>320</v>
      </c>
      <c r="U16" s="125"/>
      <c r="V16" s="109">
        <v>1</v>
      </c>
      <c r="W16" s="109"/>
      <c r="X16" s="109"/>
      <c r="Y16" s="109" t="s">
        <v>1000</v>
      </c>
      <c r="Z16" s="109"/>
      <c r="AA16" s="125">
        <v>26000</v>
      </c>
      <c r="AB16" s="125"/>
      <c r="AC16" s="125"/>
      <c r="AD16" s="125"/>
      <c r="AE16" s="125">
        <f t="shared" si="0"/>
        <v>26000</v>
      </c>
      <c r="AF16" s="125"/>
      <c r="AG16" s="125"/>
      <c r="AH16" s="125"/>
      <c r="AI16" s="200" t="str">
        <f t="shared" si="1"/>
        <v>獨立筒雙人床墊</v>
      </c>
      <c r="AJ16" s="200"/>
      <c r="AK16" s="200"/>
      <c r="AL16" s="200"/>
      <c r="AM16" s="200"/>
      <c r="AN16" s="200"/>
      <c r="AO16" s="200"/>
      <c r="AP16" s="200"/>
      <c r="AQ16" s="170">
        <f t="shared" si="2"/>
        <v>1</v>
      </c>
      <c r="AR16" s="170"/>
      <c r="AS16" s="170"/>
      <c r="AT16" s="170" t="str">
        <f t="shared" si="3"/>
        <v>張</v>
      </c>
      <c r="AU16" s="170"/>
      <c r="AV16" s="200">
        <v>18000</v>
      </c>
      <c r="AW16" s="200"/>
      <c r="AX16" s="200"/>
      <c r="AY16" s="200"/>
      <c r="AZ16" s="200">
        <f t="shared" si="4"/>
        <v>18000</v>
      </c>
      <c r="BA16" s="200"/>
      <c r="BB16" s="200"/>
      <c r="BC16" s="200"/>
      <c r="BD16" s="311"/>
      <c r="BE16" s="311"/>
      <c r="BF16" s="311"/>
      <c r="BG16" s="311"/>
      <c r="BH16" s="200"/>
      <c r="BI16" s="200"/>
      <c r="BJ16" s="200"/>
      <c r="BK16" s="200"/>
      <c r="BL16" s="200">
        <v>0</v>
      </c>
      <c r="BM16" s="200"/>
      <c r="BN16" s="200"/>
      <c r="BO16" s="200"/>
      <c r="BP16" s="4"/>
      <c r="BQ16" s="6"/>
    </row>
    <row r="17" spans="1:74" ht="20.100000000000001" customHeight="1">
      <c r="A17" s="109">
        <v>10</v>
      </c>
      <c r="B17" s="109"/>
      <c r="C17" s="125" t="s">
        <v>1888</v>
      </c>
      <c r="D17" s="125"/>
      <c r="E17" s="125"/>
      <c r="F17" s="125"/>
      <c r="G17" s="125"/>
      <c r="H17" s="125" t="s">
        <v>1004</v>
      </c>
      <c r="I17" s="125"/>
      <c r="J17" s="125"/>
      <c r="K17" s="125"/>
      <c r="L17" s="125"/>
      <c r="M17" s="125"/>
      <c r="N17" s="125"/>
      <c r="O17" s="125"/>
      <c r="P17" s="125" t="s">
        <v>138</v>
      </c>
      <c r="Q17" s="125" t="s">
        <v>23</v>
      </c>
      <c r="R17" s="125">
        <v>300</v>
      </c>
      <c r="S17" s="125"/>
      <c r="T17" s="125" t="s">
        <v>320</v>
      </c>
      <c r="U17" s="125"/>
      <c r="V17" s="109">
        <v>1</v>
      </c>
      <c r="W17" s="109"/>
      <c r="X17" s="109"/>
      <c r="Y17" s="109" t="s">
        <v>1000</v>
      </c>
      <c r="Z17" s="109"/>
      <c r="AA17" s="125">
        <v>6000</v>
      </c>
      <c r="AB17" s="125"/>
      <c r="AC17" s="125"/>
      <c r="AD17" s="125"/>
      <c r="AE17" s="125">
        <f t="shared" si="0"/>
        <v>6000</v>
      </c>
      <c r="AF17" s="125"/>
      <c r="AG17" s="125"/>
      <c r="AH17" s="125"/>
      <c r="AI17" s="200" t="str">
        <f t="shared" si="1"/>
        <v>加厚底板掀床床底</v>
      </c>
      <c r="AJ17" s="200"/>
      <c r="AK17" s="200"/>
      <c r="AL17" s="200"/>
      <c r="AM17" s="200"/>
      <c r="AN17" s="200"/>
      <c r="AO17" s="200"/>
      <c r="AP17" s="200"/>
      <c r="AQ17" s="170">
        <f t="shared" si="2"/>
        <v>1</v>
      </c>
      <c r="AR17" s="170"/>
      <c r="AS17" s="170"/>
      <c r="AT17" s="170" t="str">
        <f t="shared" si="3"/>
        <v>張</v>
      </c>
      <c r="AU17" s="170"/>
      <c r="AV17" s="200">
        <v>5000</v>
      </c>
      <c r="AW17" s="200"/>
      <c r="AX17" s="200"/>
      <c r="AY17" s="200"/>
      <c r="AZ17" s="200">
        <f t="shared" si="4"/>
        <v>5000</v>
      </c>
      <c r="BA17" s="200"/>
      <c r="BB17" s="200"/>
      <c r="BC17" s="200"/>
      <c r="BD17" s="311"/>
      <c r="BE17" s="311"/>
      <c r="BF17" s="311"/>
      <c r="BG17" s="311"/>
      <c r="BH17" s="200"/>
      <c r="BI17" s="200"/>
      <c r="BJ17" s="200"/>
      <c r="BK17" s="200"/>
      <c r="BL17" s="200">
        <v>0</v>
      </c>
      <c r="BM17" s="200"/>
      <c r="BN17" s="200"/>
      <c r="BO17" s="200"/>
      <c r="BP17" s="4"/>
      <c r="BQ17" s="6"/>
    </row>
    <row r="18" spans="1:74" ht="20.100000000000001" customHeight="1">
      <c r="A18" s="109">
        <v>11</v>
      </c>
      <c r="B18" s="109"/>
      <c r="C18" s="125" t="s">
        <v>1888</v>
      </c>
      <c r="D18" s="125"/>
      <c r="E18" s="125"/>
      <c r="F18" s="125"/>
      <c r="G18" s="125"/>
      <c r="H18" s="125" t="s">
        <v>1006</v>
      </c>
      <c r="I18" s="125"/>
      <c r="J18" s="125"/>
      <c r="K18" s="125"/>
      <c r="L18" s="125"/>
      <c r="M18" s="125"/>
      <c r="N18" s="125"/>
      <c r="O18" s="125"/>
      <c r="P18" s="125" t="s">
        <v>138</v>
      </c>
      <c r="Q18" s="125" t="s">
        <v>23</v>
      </c>
      <c r="R18" s="125">
        <v>301</v>
      </c>
      <c r="S18" s="125"/>
      <c r="T18" s="125" t="s">
        <v>320</v>
      </c>
      <c r="U18" s="125"/>
      <c r="V18" s="109">
        <v>2</v>
      </c>
      <c r="W18" s="109"/>
      <c r="X18" s="109"/>
      <c r="Y18" s="109" t="s">
        <v>1000</v>
      </c>
      <c r="Z18" s="109"/>
      <c r="AA18" s="125">
        <v>12250</v>
      </c>
      <c r="AB18" s="125"/>
      <c r="AC18" s="125"/>
      <c r="AD18" s="125"/>
      <c r="AE18" s="125">
        <f t="shared" si="0"/>
        <v>24500</v>
      </c>
      <c r="AF18" s="125"/>
      <c r="AG18" s="125"/>
      <c r="AH18" s="125"/>
      <c r="AI18" s="200" t="str">
        <f t="shared" si="1"/>
        <v>獨立筒單人床墊</v>
      </c>
      <c r="AJ18" s="200"/>
      <c r="AK18" s="200"/>
      <c r="AL18" s="200"/>
      <c r="AM18" s="200"/>
      <c r="AN18" s="200"/>
      <c r="AO18" s="200"/>
      <c r="AP18" s="200"/>
      <c r="AQ18" s="170">
        <f t="shared" si="2"/>
        <v>2</v>
      </c>
      <c r="AR18" s="170"/>
      <c r="AS18" s="170"/>
      <c r="AT18" s="170" t="str">
        <f t="shared" si="3"/>
        <v>張</v>
      </c>
      <c r="AU18" s="170"/>
      <c r="AV18" s="200">
        <v>10500</v>
      </c>
      <c r="AW18" s="200"/>
      <c r="AX18" s="200"/>
      <c r="AY18" s="200"/>
      <c r="AZ18" s="200">
        <f t="shared" si="4"/>
        <v>21000</v>
      </c>
      <c r="BA18" s="200"/>
      <c r="BB18" s="200"/>
      <c r="BC18" s="200"/>
      <c r="BD18" s="311"/>
      <c r="BE18" s="311"/>
      <c r="BF18" s="311"/>
      <c r="BG18" s="311"/>
      <c r="BH18" s="200"/>
      <c r="BI18" s="200"/>
      <c r="BJ18" s="200"/>
      <c r="BK18" s="200"/>
      <c r="BL18" s="200">
        <v>0</v>
      </c>
      <c r="BM18" s="200"/>
      <c r="BN18" s="200"/>
      <c r="BO18" s="200"/>
      <c r="BP18" s="4"/>
      <c r="BQ18" s="6"/>
    </row>
    <row r="19" spans="1:74" ht="20.100000000000001" customHeight="1">
      <c r="A19" s="109">
        <v>12</v>
      </c>
      <c r="B19" s="109"/>
      <c r="C19" s="125"/>
      <c r="D19" s="125"/>
      <c r="E19" s="125"/>
      <c r="F19" s="125"/>
      <c r="G19" s="125"/>
      <c r="H19" s="125" t="s">
        <v>1007</v>
      </c>
      <c r="I19" s="125"/>
      <c r="J19" s="125"/>
      <c r="K19" s="125"/>
      <c r="L19" s="125"/>
      <c r="M19" s="125"/>
      <c r="N19" s="125"/>
      <c r="O19" s="125"/>
      <c r="P19" s="125" t="s">
        <v>1008</v>
      </c>
      <c r="Q19" s="125" t="s">
        <v>23</v>
      </c>
      <c r="R19" s="125">
        <v>60</v>
      </c>
      <c r="S19" s="125"/>
      <c r="T19" s="125" t="s">
        <v>320</v>
      </c>
      <c r="U19" s="125"/>
      <c r="V19" s="109">
        <v>0</v>
      </c>
      <c r="W19" s="109"/>
      <c r="X19" s="109"/>
      <c r="Y19" s="109" t="s">
        <v>369</v>
      </c>
      <c r="Z19" s="109"/>
      <c r="AA19" s="125">
        <v>200</v>
      </c>
      <c r="AB19" s="125"/>
      <c r="AC19" s="125"/>
      <c r="AD19" s="125"/>
      <c r="AE19" s="125">
        <f>V19*AA19</f>
        <v>0</v>
      </c>
      <c r="AF19" s="125"/>
      <c r="AG19" s="125"/>
      <c r="AH19" s="125"/>
      <c r="AI19" s="200" t="str">
        <f>H19</f>
        <v>檯面8㎜透明玻璃</v>
      </c>
      <c r="AJ19" s="200"/>
      <c r="AK19" s="200"/>
      <c r="AL19" s="200"/>
      <c r="AM19" s="200"/>
      <c r="AN19" s="200"/>
      <c r="AO19" s="200"/>
      <c r="AP19" s="200"/>
      <c r="AQ19" s="170">
        <f>V19</f>
        <v>0</v>
      </c>
      <c r="AR19" s="170"/>
      <c r="AS19" s="170"/>
      <c r="AT19" s="170" t="str">
        <f>Y19</f>
        <v>才</v>
      </c>
      <c r="AU19" s="170"/>
      <c r="AV19" s="200">
        <v>160</v>
      </c>
      <c r="AW19" s="200"/>
      <c r="AX19" s="200"/>
      <c r="AY19" s="200"/>
      <c r="AZ19" s="200">
        <f>AQ19*AV19</f>
        <v>0</v>
      </c>
      <c r="BA19" s="200"/>
      <c r="BB19" s="200"/>
      <c r="BC19" s="200"/>
      <c r="BD19" s="311"/>
      <c r="BE19" s="311"/>
      <c r="BF19" s="311"/>
      <c r="BG19" s="311"/>
      <c r="BH19" s="200"/>
      <c r="BI19" s="200"/>
      <c r="BJ19" s="200"/>
      <c r="BK19" s="200"/>
      <c r="BL19" s="200">
        <v>0</v>
      </c>
      <c r="BM19" s="200"/>
      <c r="BN19" s="200"/>
      <c r="BO19" s="200"/>
      <c r="BP19" s="4"/>
      <c r="BQ19" s="6"/>
    </row>
    <row r="20" spans="1:74" ht="20.100000000000001" customHeight="1">
      <c r="A20" s="109">
        <v>13</v>
      </c>
      <c r="B20" s="109"/>
      <c r="C20" s="125"/>
      <c r="D20" s="125"/>
      <c r="E20" s="125"/>
      <c r="F20" s="125"/>
      <c r="G20" s="125"/>
      <c r="H20" s="125"/>
      <c r="I20" s="125"/>
      <c r="J20" s="125"/>
      <c r="K20" s="125"/>
      <c r="L20" s="125"/>
      <c r="M20" s="125"/>
      <c r="N20" s="125"/>
      <c r="O20" s="125"/>
      <c r="P20" s="125"/>
      <c r="Q20" s="125"/>
      <c r="R20" s="125"/>
      <c r="S20" s="125"/>
      <c r="T20" s="125"/>
      <c r="U20" s="125"/>
      <c r="V20" s="109">
        <v>0</v>
      </c>
      <c r="W20" s="109"/>
      <c r="X20" s="109"/>
      <c r="Y20" s="109" t="s">
        <v>315</v>
      </c>
      <c r="Z20" s="109"/>
      <c r="AA20" s="125">
        <v>0</v>
      </c>
      <c r="AB20" s="125"/>
      <c r="AC20" s="125"/>
      <c r="AD20" s="125"/>
      <c r="AE20" s="125">
        <f>V20*AA20</f>
        <v>0</v>
      </c>
      <c r="AF20" s="125"/>
      <c r="AG20" s="125"/>
      <c r="AH20" s="125"/>
      <c r="AI20" s="200">
        <f>H20</f>
        <v>0</v>
      </c>
      <c r="AJ20" s="200"/>
      <c r="AK20" s="200"/>
      <c r="AL20" s="200"/>
      <c r="AM20" s="200"/>
      <c r="AN20" s="200"/>
      <c r="AO20" s="200"/>
      <c r="AP20" s="200"/>
      <c r="AQ20" s="170">
        <f>V20</f>
        <v>0</v>
      </c>
      <c r="AR20" s="170"/>
      <c r="AS20" s="170"/>
      <c r="AT20" s="170" t="str">
        <f>Y20</f>
        <v>式</v>
      </c>
      <c r="AU20" s="170"/>
      <c r="AV20" s="200">
        <v>0</v>
      </c>
      <c r="AW20" s="200"/>
      <c r="AX20" s="200"/>
      <c r="AY20" s="200"/>
      <c r="AZ20" s="200">
        <f>AQ20*AV20</f>
        <v>0</v>
      </c>
      <c r="BA20" s="200"/>
      <c r="BB20" s="200"/>
      <c r="BC20" s="200"/>
      <c r="BD20" s="311"/>
      <c r="BE20" s="311"/>
      <c r="BF20" s="311"/>
      <c r="BG20" s="311"/>
      <c r="BH20" s="200"/>
      <c r="BI20" s="200"/>
      <c r="BJ20" s="200"/>
      <c r="BK20" s="200"/>
      <c r="BL20" s="200">
        <v>0</v>
      </c>
      <c r="BM20" s="200"/>
      <c r="BN20" s="200"/>
      <c r="BO20" s="200"/>
      <c r="BP20" s="4"/>
      <c r="BQ20" s="4"/>
      <c r="BR20" s="4"/>
      <c r="BS20" s="4"/>
      <c r="BT20" s="4"/>
      <c r="BU20" s="4"/>
      <c r="BV20" s="4"/>
    </row>
    <row r="21" spans="1:74" s="5" customFormat="1" ht="20.100000000000001" customHeight="1">
      <c r="A21" s="117" t="s">
        <v>318</v>
      </c>
      <c r="B21" s="117"/>
      <c r="C21" s="117"/>
      <c r="D21" s="117"/>
      <c r="E21" s="328" t="str">
        <f>C7</f>
        <v>代訂製訂購家具項目</v>
      </c>
      <c r="F21" s="329"/>
      <c r="G21" s="329"/>
      <c r="H21" s="329"/>
      <c r="I21" s="329"/>
      <c r="J21" s="329"/>
      <c r="K21" s="329"/>
      <c r="L21" s="329"/>
      <c r="M21" s="329"/>
      <c r="N21" s="329"/>
      <c r="O21" s="329"/>
      <c r="P21" s="329"/>
      <c r="Q21" s="329"/>
      <c r="R21" s="329"/>
      <c r="S21" s="329"/>
      <c r="T21" s="329"/>
      <c r="U21" s="329"/>
      <c r="V21" s="330" t="s">
        <v>322</v>
      </c>
      <c r="W21" s="330"/>
      <c r="X21" s="330"/>
      <c r="Y21" s="330"/>
      <c r="Z21" s="331"/>
      <c r="AA21" s="318">
        <f>SUM(AE8:AH20)</f>
        <v>240600</v>
      </c>
      <c r="AB21" s="318"/>
      <c r="AC21" s="318"/>
      <c r="AD21" s="318"/>
      <c r="AE21" s="318"/>
      <c r="AF21" s="318"/>
      <c r="AG21" s="318"/>
      <c r="AH21" s="318"/>
      <c r="AI21" s="319" t="str">
        <f>C7</f>
        <v>代訂製訂購家具項目</v>
      </c>
      <c r="AJ21" s="320"/>
      <c r="AK21" s="320"/>
      <c r="AL21" s="320"/>
      <c r="AM21" s="320"/>
      <c r="AN21" s="320"/>
      <c r="AO21" s="320"/>
      <c r="AP21" s="320"/>
      <c r="AQ21" s="321" t="s">
        <v>323</v>
      </c>
      <c r="AR21" s="321"/>
      <c r="AS21" s="321"/>
      <c r="AT21" s="321"/>
      <c r="AU21" s="322"/>
      <c r="AV21" s="317">
        <f>SUM(AZ8:BC20)</f>
        <v>212365</v>
      </c>
      <c r="AW21" s="317"/>
      <c r="AX21" s="317"/>
      <c r="AY21" s="317"/>
      <c r="AZ21" s="317"/>
      <c r="BA21" s="317"/>
      <c r="BB21" s="317"/>
      <c r="BC21" s="317"/>
      <c r="BD21" s="323" t="s">
        <v>324</v>
      </c>
      <c r="BE21" s="323"/>
      <c r="BF21" s="323"/>
      <c r="BG21" s="323"/>
      <c r="BH21" s="323"/>
      <c r="BI21" s="323"/>
      <c r="BJ21" s="317">
        <f>SUM(BL8:BO20)</f>
        <v>2700</v>
      </c>
      <c r="BK21" s="317"/>
      <c r="BL21" s="317"/>
      <c r="BM21" s="317"/>
      <c r="BN21" s="317"/>
      <c r="BO21" s="317"/>
    </row>
    <row r="22" spans="1:74" ht="20.100000000000001" customHeight="1">
      <c r="A22" s="109" t="s">
        <v>325</v>
      </c>
      <c r="B22" s="109"/>
      <c r="C22" s="109">
        <v>1</v>
      </c>
      <c r="D22" s="109"/>
      <c r="E22" s="388" t="s">
        <v>1577</v>
      </c>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87" t="s">
        <v>326</v>
      </c>
      <c r="BE22" s="387"/>
      <c r="BF22" s="387"/>
      <c r="BG22" s="387"/>
      <c r="BH22" s="387"/>
      <c r="BI22" s="387"/>
      <c r="BJ22" s="326">
        <f>AV21-BJ21</f>
        <v>209665</v>
      </c>
      <c r="BK22" s="326"/>
      <c r="BL22" s="326"/>
      <c r="BM22" s="326"/>
      <c r="BN22" s="326"/>
      <c r="BO22" s="326"/>
      <c r="BP22" s="4"/>
      <c r="BQ22" s="4"/>
      <c r="BR22" s="6"/>
      <c r="BS22" s="6"/>
      <c r="BT22" s="6"/>
      <c r="BU22" s="6"/>
      <c r="BV22" s="6"/>
    </row>
    <row r="23" spans="1:74" ht="20.100000000000001" customHeight="1">
      <c r="A23" s="109"/>
      <c r="B23" s="109"/>
      <c r="C23" s="109">
        <v>2</v>
      </c>
      <c r="D23" s="109"/>
      <c r="E23" s="337" t="s">
        <v>1494</v>
      </c>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209"/>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1"/>
      <c r="BP23" s="4"/>
      <c r="BQ23" s="4"/>
      <c r="BR23" s="6"/>
      <c r="BS23" s="6"/>
      <c r="BT23" s="6"/>
      <c r="BU23" s="6"/>
      <c r="BV23" s="6"/>
    </row>
    <row r="24" spans="1:74" ht="20.100000000000001"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4"/>
      <c r="BQ24" s="4"/>
      <c r="BR24" s="6"/>
      <c r="BS24" s="6"/>
      <c r="BT24" s="6"/>
      <c r="BU24" s="6"/>
      <c r="BV24" s="6"/>
    </row>
    <row r="25" spans="1:74" ht="20.100000000000001" customHeight="1">
      <c r="A25" s="203" t="s">
        <v>327</v>
      </c>
      <c r="B25" s="115"/>
      <c r="C25" s="127" t="s">
        <v>1584</v>
      </c>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9"/>
      <c r="AI25" s="366" t="str">
        <f>C25</f>
        <v>家電空調排換氣視聽設備</v>
      </c>
      <c r="AJ25" s="367"/>
      <c r="AK25" s="367"/>
      <c r="AL25" s="367"/>
      <c r="AM25" s="367"/>
      <c r="AN25" s="367"/>
      <c r="AO25" s="367"/>
      <c r="AP25" s="367"/>
      <c r="AQ25" s="367"/>
      <c r="AR25" s="367"/>
      <c r="AS25" s="367"/>
      <c r="AT25" s="367"/>
      <c r="AU25" s="439"/>
      <c r="AV25" s="356" t="s">
        <v>348</v>
      </c>
      <c r="AW25" s="440"/>
      <c r="AX25" s="440"/>
      <c r="AY25" s="440"/>
      <c r="AZ25" s="440"/>
      <c r="BA25" s="440"/>
      <c r="BB25" s="440"/>
      <c r="BC25" s="441"/>
      <c r="BD25" s="442" t="s">
        <v>313</v>
      </c>
      <c r="BE25" s="443"/>
      <c r="BF25" s="443"/>
      <c r="BG25" s="443"/>
      <c r="BH25" s="443"/>
      <c r="BI25" s="443"/>
      <c r="BJ25" s="443"/>
      <c r="BK25" s="443"/>
      <c r="BL25" s="443"/>
      <c r="BM25" s="443"/>
      <c r="BN25" s="443"/>
      <c r="BO25" s="444"/>
      <c r="BP25" s="4"/>
      <c r="BQ25" s="4"/>
      <c r="BR25" s="6"/>
      <c r="BS25" s="6"/>
      <c r="BT25" s="6"/>
      <c r="BU25" s="6"/>
      <c r="BV25" s="6"/>
    </row>
    <row r="26" spans="1:74" ht="20.100000000000001" customHeight="1">
      <c r="A26" s="109">
        <v>1</v>
      </c>
      <c r="B26" s="109"/>
      <c r="C26" s="125" t="str">
        <f>代購項目!A16</f>
        <v>男孩房陽台</v>
      </c>
      <c r="D26" s="125"/>
      <c r="E26" s="125"/>
      <c r="F26" s="125"/>
      <c r="G26" s="125"/>
      <c r="H26" s="125" t="str">
        <f>代購項目!F16</f>
        <v>電子強排熱水器</v>
      </c>
      <c r="I26" s="125"/>
      <c r="J26" s="125"/>
      <c r="K26" s="125"/>
      <c r="L26" s="125"/>
      <c r="M26" s="125"/>
      <c r="N26" s="125"/>
      <c r="O26" s="125"/>
      <c r="P26" s="125" t="str">
        <f>代購項目!W16</f>
        <v>RUA-C1600WF</v>
      </c>
      <c r="Q26" s="125"/>
      <c r="R26" s="125"/>
      <c r="S26" s="125"/>
      <c r="T26" s="125"/>
      <c r="U26" s="125"/>
      <c r="V26" s="109">
        <v>1</v>
      </c>
      <c r="W26" s="109"/>
      <c r="X26" s="109"/>
      <c r="Y26" s="109" t="s">
        <v>400</v>
      </c>
      <c r="Z26" s="109"/>
      <c r="AA26" s="125">
        <f>代購項目!AQ16</f>
        <v>20300</v>
      </c>
      <c r="AB26" s="125"/>
      <c r="AC26" s="125"/>
      <c r="AD26" s="125"/>
      <c r="AE26" s="125">
        <f t="shared" ref="AE26:AE38" si="5">V26*AA26</f>
        <v>20300</v>
      </c>
      <c r="AF26" s="125"/>
      <c r="AG26" s="125"/>
      <c r="AH26" s="125"/>
      <c r="AI26" s="200" t="str">
        <f t="shared" ref="AI26:AI38" si="6">H26</f>
        <v>電子強排熱水器</v>
      </c>
      <c r="AJ26" s="200"/>
      <c r="AK26" s="200"/>
      <c r="AL26" s="200"/>
      <c r="AM26" s="200"/>
      <c r="AN26" s="200"/>
      <c r="AO26" s="200"/>
      <c r="AP26" s="200"/>
      <c r="AQ26" s="170">
        <f t="shared" ref="AQ26:AQ38" si="7">V26</f>
        <v>1</v>
      </c>
      <c r="AR26" s="170"/>
      <c r="AS26" s="170"/>
      <c r="AT26" s="170" t="str">
        <f t="shared" ref="AT26:AT38" si="8">Y26</f>
        <v>部</v>
      </c>
      <c r="AU26" s="170"/>
      <c r="AV26" s="200">
        <f>代購項目!AY16</f>
        <v>17255</v>
      </c>
      <c r="AW26" s="200"/>
      <c r="AX26" s="200"/>
      <c r="AY26" s="200"/>
      <c r="AZ26" s="200">
        <f t="shared" ref="AZ26:AZ38" si="9">AQ26*AV26</f>
        <v>17255</v>
      </c>
      <c r="BA26" s="200"/>
      <c r="BB26" s="200"/>
      <c r="BC26" s="200"/>
      <c r="BD26" s="311">
        <v>44197</v>
      </c>
      <c r="BE26" s="311"/>
      <c r="BF26" s="311"/>
      <c r="BG26" s="311"/>
      <c r="BH26" s="200" t="s">
        <v>316</v>
      </c>
      <c r="BI26" s="200"/>
      <c r="BJ26" s="200"/>
      <c r="BK26" s="200"/>
      <c r="BL26" s="200">
        <v>0</v>
      </c>
      <c r="BM26" s="200"/>
      <c r="BN26" s="200"/>
      <c r="BO26" s="200"/>
      <c r="BP26" s="4"/>
      <c r="BQ26" s="4"/>
      <c r="BR26" s="6"/>
      <c r="BS26" s="6"/>
      <c r="BT26" s="6"/>
      <c r="BU26" s="6"/>
      <c r="BV26" s="6"/>
    </row>
    <row r="27" spans="1:74" ht="20.100000000000001" customHeight="1">
      <c r="A27" s="109">
        <v>2</v>
      </c>
      <c r="B27" s="109"/>
      <c r="C27" s="125" t="str">
        <f>代購項目!A43</f>
        <v>客廳</v>
      </c>
      <c r="D27" s="125"/>
      <c r="E27" s="125"/>
      <c r="F27" s="125"/>
      <c r="G27" s="125"/>
      <c r="H27" s="125" t="str">
        <f>代購項目!F43</f>
        <v>壁掛式冷暖變頻空調</v>
      </c>
      <c r="I27" s="125"/>
      <c r="J27" s="125"/>
      <c r="K27" s="125"/>
      <c r="L27" s="125"/>
      <c r="M27" s="125"/>
      <c r="N27" s="125"/>
      <c r="O27" s="125"/>
      <c r="P27" s="125" t="str">
        <f>代購項目!W43</f>
        <v>RXV/FTXV50UVLT</v>
      </c>
      <c r="Q27" s="125"/>
      <c r="R27" s="125"/>
      <c r="S27" s="125"/>
      <c r="T27" s="125"/>
      <c r="U27" s="125"/>
      <c r="V27" s="109">
        <v>1</v>
      </c>
      <c r="W27" s="109"/>
      <c r="X27" s="109"/>
      <c r="Y27" s="109" t="s">
        <v>400</v>
      </c>
      <c r="Z27" s="109"/>
      <c r="AA27" s="125">
        <f>代購項目!AI43</f>
        <v>70200</v>
      </c>
      <c r="AB27" s="125"/>
      <c r="AC27" s="125"/>
      <c r="AD27" s="125"/>
      <c r="AE27" s="125">
        <f t="shared" si="5"/>
        <v>70200</v>
      </c>
      <c r="AF27" s="125"/>
      <c r="AG27" s="125"/>
      <c r="AH27" s="125"/>
      <c r="AI27" s="200" t="str">
        <f t="shared" si="6"/>
        <v>壁掛式冷暖變頻空調</v>
      </c>
      <c r="AJ27" s="200"/>
      <c r="AK27" s="200"/>
      <c r="AL27" s="200"/>
      <c r="AM27" s="200"/>
      <c r="AN27" s="200"/>
      <c r="AO27" s="200"/>
      <c r="AP27" s="200"/>
      <c r="AQ27" s="170">
        <f t="shared" si="7"/>
        <v>1</v>
      </c>
      <c r="AR27" s="170"/>
      <c r="AS27" s="170"/>
      <c r="AT27" s="170" t="str">
        <f t="shared" si="8"/>
        <v>部</v>
      </c>
      <c r="AU27" s="170"/>
      <c r="AV27" s="200">
        <f>代購項目!AM43</f>
        <v>61000</v>
      </c>
      <c r="AW27" s="200"/>
      <c r="AX27" s="200"/>
      <c r="AY27" s="200"/>
      <c r="AZ27" s="200">
        <f t="shared" si="9"/>
        <v>61000</v>
      </c>
      <c r="BA27" s="200"/>
      <c r="BB27" s="200"/>
      <c r="BC27" s="200"/>
      <c r="BD27" s="313">
        <v>45456</v>
      </c>
      <c r="BE27" s="313"/>
      <c r="BF27" s="313"/>
      <c r="BG27" s="313"/>
      <c r="BH27" s="216" t="s">
        <v>316</v>
      </c>
      <c r="BI27" s="216"/>
      <c r="BJ27" s="216"/>
      <c r="BK27" s="216"/>
      <c r="BL27" s="216">
        <v>200000</v>
      </c>
      <c r="BM27" s="216"/>
      <c r="BN27" s="216"/>
      <c r="BO27" s="216"/>
      <c r="BP27" s="4"/>
      <c r="BQ27" s="6"/>
    </row>
    <row r="28" spans="1:74" ht="20.100000000000001" customHeight="1">
      <c r="A28" s="109">
        <v>3</v>
      </c>
      <c r="B28" s="109"/>
      <c r="C28" s="125" t="str">
        <f>代購項目!A44</f>
        <v>餐廳</v>
      </c>
      <c r="D28" s="125"/>
      <c r="E28" s="125"/>
      <c r="F28" s="125"/>
      <c r="G28" s="125"/>
      <c r="H28" s="125" t="str">
        <f>代購項目!F44</f>
        <v>壁掛式冷暖變頻空調</v>
      </c>
      <c r="I28" s="125"/>
      <c r="J28" s="125"/>
      <c r="K28" s="125"/>
      <c r="L28" s="125"/>
      <c r="M28" s="125"/>
      <c r="N28" s="125"/>
      <c r="O28" s="125"/>
      <c r="P28" s="125" t="str">
        <f>代購項目!W44</f>
        <v>RXV/FTXV28UVLT</v>
      </c>
      <c r="Q28" s="125"/>
      <c r="R28" s="125"/>
      <c r="S28" s="125"/>
      <c r="T28" s="125"/>
      <c r="U28" s="125"/>
      <c r="V28" s="109">
        <v>1</v>
      </c>
      <c r="W28" s="109"/>
      <c r="X28" s="109"/>
      <c r="Y28" s="109" t="s">
        <v>400</v>
      </c>
      <c r="Z28" s="109"/>
      <c r="AA28" s="125">
        <f>代購項目!AI44</f>
        <v>48300</v>
      </c>
      <c r="AB28" s="125"/>
      <c r="AC28" s="125"/>
      <c r="AD28" s="125"/>
      <c r="AE28" s="125">
        <f t="shared" si="5"/>
        <v>48300</v>
      </c>
      <c r="AF28" s="125"/>
      <c r="AG28" s="125"/>
      <c r="AH28" s="125"/>
      <c r="AI28" s="200" t="str">
        <f t="shared" si="6"/>
        <v>壁掛式冷暖變頻空調</v>
      </c>
      <c r="AJ28" s="200"/>
      <c r="AK28" s="200"/>
      <c r="AL28" s="200"/>
      <c r="AM28" s="200"/>
      <c r="AN28" s="200"/>
      <c r="AO28" s="200"/>
      <c r="AP28" s="200"/>
      <c r="AQ28" s="170">
        <f t="shared" si="7"/>
        <v>1</v>
      </c>
      <c r="AR28" s="170"/>
      <c r="AS28" s="170"/>
      <c r="AT28" s="170" t="str">
        <f t="shared" si="8"/>
        <v>部</v>
      </c>
      <c r="AU28" s="170"/>
      <c r="AV28" s="200">
        <f>代購項目!AM44</f>
        <v>42000</v>
      </c>
      <c r="AW28" s="200"/>
      <c r="AX28" s="200"/>
      <c r="AY28" s="200"/>
      <c r="AZ28" s="200">
        <f t="shared" si="9"/>
        <v>42000</v>
      </c>
      <c r="BA28" s="200"/>
      <c r="BB28" s="200"/>
      <c r="BC28" s="200"/>
      <c r="BD28" s="311"/>
      <c r="BE28" s="311"/>
      <c r="BF28" s="311"/>
      <c r="BG28" s="311"/>
      <c r="BH28" s="200"/>
      <c r="BI28" s="200"/>
      <c r="BJ28" s="200"/>
      <c r="BK28" s="200"/>
      <c r="BL28" s="200">
        <v>0</v>
      </c>
      <c r="BM28" s="200"/>
      <c r="BN28" s="200"/>
      <c r="BO28" s="200"/>
      <c r="BP28" s="4"/>
      <c r="BQ28" s="6"/>
    </row>
    <row r="29" spans="1:74" ht="20.100000000000001" customHeight="1">
      <c r="A29" s="109">
        <v>4</v>
      </c>
      <c r="B29" s="109"/>
      <c r="C29" s="125" t="str">
        <f>代購項目!A45</f>
        <v>工作室</v>
      </c>
      <c r="D29" s="125"/>
      <c r="E29" s="125"/>
      <c r="F29" s="125"/>
      <c r="G29" s="125"/>
      <c r="H29" s="125" t="str">
        <f>代購項目!F45</f>
        <v>壁掛式冷暖變頻空調</v>
      </c>
      <c r="I29" s="125"/>
      <c r="J29" s="125"/>
      <c r="K29" s="125"/>
      <c r="L29" s="125"/>
      <c r="M29" s="125"/>
      <c r="N29" s="125"/>
      <c r="O29" s="125"/>
      <c r="P29" s="125" t="str">
        <f>代購項目!W45</f>
        <v>RXV/FTXV36UVLT</v>
      </c>
      <c r="Q29" s="125"/>
      <c r="R29" s="125"/>
      <c r="S29" s="125"/>
      <c r="T29" s="125"/>
      <c r="U29" s="125"/>
      <c r="V29" s="109">
        <v>1</v>
      </c>
      <c r="W29" s="109"/>
      <c r="X29" s="109"/>
      <c r="Y29" s="109" t="s">
        <v>400</v>
      </c>
      <c r="Z29" s="109"/>
      <c r="AA29" s="125">
        <f>代購項目!AI45</f>
        <v>55800</v>
      </c>
      <c r="AB29" s="125"/>
      <c r="AC29" s="125"/>
      <c r="AD29" s="125"/>
      <c r="AE29" s="125">
        <f t="shared" ref="AE29:AE35" si="10">V29*AA29</f>
        <v>55800</v>
      </c>
      <c r="AF29" s="125"/>
      <c r="AG29" s="125"/>
      <c r="AH29" s="125"/>
      <c r="AI29" s="200" t="str">
        <f t="shared" ref="AI29:AI35" si="11">H29</f>
        <v>壁掛式冷暖變頻空調</v>
      </c>
      <c r="AJ29" s="200"/>
      <c r="AK29" s="200"/>
      <c r="AL29" s="200"/>
      <c r="AM29" s="200"/>
      <c r="AN29" s="200"/>
      <c r="AO29" s="200"/>
      <c r="AP29" s="200"/>
      <c r="AQ29" s="170">
        <f t="shared" ref="AQ29:AQ35" si="12">V29</f>
        <v>1</v>
      </c>
      <c r="AR29" s="170"/>
      <c r="AS29" s="170"/>
      <c r="AT29" s="170" t="str">
        <f t="shared" ref="AT29:AT35" si="13">Y29</f>
        <v>部</v>
      </c>
      <c r="AU29" s="170"/>
      <c r="AV29" s="200">
        <f>代購項目!AM45</f>
        <v>48500</v>
      </c>
      <c r="AW29" s="200"/>
      <c r="AX29" s="200"/>
      <c r="AY29" s="200"/>
      <c r="AZ29" s="200">
        <f t="shared" ref="AZ29:AZ35" si="14">AQ29*AV29</f>
        <v>48500</v>
      </c>
      <c r="BA29" s="200"/>
      <c r="BB29" s="200"/>
      <c r="BC29" s="200"/>
      <c r="BD29" s="311"/>
      <c r="BE29" s="311"/>
      <c r="BF29" s="311"/>
      <c r="BG29" s="311"/>
      <c r="BH29" s="200"/>
      <c r="BI29" s="200"/>
      <c r="BJ29" s="200"/>
      <c r="BK29" s="200"/>
      <c r="BL29" s="200">
        <v>0</v>
      </c>
      <c r="BM29" s="200"/>
      <c r="BN29" s="200"/>
      <c r="BO29" s="200"/>
      <c r="BP29" s="4"/>
      <c r="BQ29" s="6"/>
    </row>
    <row r="30" spans="1:74" ht="20.100000000000001" customHeight="1">
      <c r="A30" s="109">
        <v>5</v>
      </c>
      <c r="B30" s="109"/>
      <c r="C30" s="125" t="str">
        <f>代購項目!A46</f>
        <v>主臥房</v>
      </c>
      <c r="D30" s="125"/>
      <c r="E30" s="125"/>
      <c r="F30" s="125"/>
      <c r="G30" s="125"/>
      <c r="H30" s="125" t="str">
        <f>代購項目!F46</f>
        <v>壁掛式冷暖變頻空調</v>
      </c>
      <c r="I30" s="125"/>
      <c r="J30" s="125"/>
      <c r="K30" s="125"/>
      <c r="L30" s="125"/>
      <c r="M30" s="125"/>
      <c r="N30" s="125"/>
      <c r="O30" s="125"/>
      <c r="P30" s="125" t="str">
        <f>代購項目!W46</f>
        <v>RXV/FTXV36UVLT</v>
      </c>
      <c r="Q30" s="125"/>
      <c r="R30" s="125"/>
      <c r="S30" s="125"/>
      <c r="T30" s="125"/>
      <c r="U30" s="125"/>
      <c r="V30" s="109">
        <v>1</v>
      </c>
      <c r="W30" s="109"/>
      <c r="X30" s="109"/>
      <c r="Y30" s="109" t="s">
        <v>400</v>
      </c>
      <c r="Z30" s="109"/>
      <c r="AA30" s="125">
        <f>代購項目!AI46</f>
        <v>55800</v>
      </c>
      <c r="AB30" s="125"/>
      <c r="AC30" s="125"/>
      <c r="AD30" s="125"/>
      <c r="AE30" s="125">
        <f t="shared" si="10"/>
        <v>55800</v>
      </c>
      <c r="AF30" s="125"/>
      <c r="AG30" s="125"/>
      <c r="AH30" s="125"/>
      <c r="AI30" s="200" t="str">
        <f t="shared" si="11"/>
        <v>壁掛式冷暖變頻空調</v>
      </c>
      <c r="AJ30" s="200"/>
      <c r="AK30" s="200"/>
      <c r="AL30" s="200"/>
      <c r="AM30" s="200"/>
      <c r="AN30" s="200"/>
      <c r="AO30" s="200"/>
      <c r="AP30" s="200"/>
      <c r="AQ30" s="170">
        <f t="shared" si="12"/>
        <v>1</v>
      </c>
      <c r="AR30" s="170"/>
      <c r="AS30" s="170"/>
      <c r="AT30" s="170" t="str">
        <f t="shared" si="13"/>
        <v>部</v>
      </c>
      <c r="AU30" s="170"/>
      <c r="AV30" s="200">
        <f>代購項目!AM46</f>
        <v>48500</v>
      </c>
      <c r="AW30" s="200"/>
      <c r="AX30" s="200"/>
      <c r="AY30" s="200"/>
      <c r="AZ30" s="200">
        <f t="shared" si="14"/>
        <v>48500</v>
      </c>
      <c r="BA30" s="200"/>
      <c r="BB30" s="200"/>
      <c r="BC30" s="200"/>
      <c r="BD30" s="311"/>
      <c r="BE30" s="311"/>
      <c r="BF30" s="311"/>
      <c r="BG30" s="311"/>
      <c r="BH30" s="200"/>
      <c r="BI30" s="200"/>
      <c r="BJ30" s="200"/>
      <c r="BK30" s="200"/>
      <c r="BL30" s="200">
        <v>0</v>
      </c>
      <c r="BM30" s="200"/>
      <c r="BN30" s="200"/>
      <c r="BO30" s="200"/>
      <c r="BP30" s="4"/>
      <c r="BQ30" s="6"/>
    </row>
    <row r="31" spans="1:74" ht="20.100000000000001" customHeight="1">
      <c r="A31" s="109">
        <v>6</v>
      </c>
      <c r="B31" s="109"/>
      <c r="C31" s="125" t="str">
        <f>代購項目!A47</f>
        <v>男孩房</v>
      </c>
      <c r="D31" s="125"/>
      <c r="E31" s="125"/>
      <c r="F31" s="125"/>
      <c r="G31" s="125"/>
      <c r="H31" s="125" t="str">
        <f>代購項目!F47</f>
        <v>壁掛式冷暖變頻空調</v>
      </c>
      <c r="I31" s="125"/>
      <c r="J31" s="125"/>
      <c r="K31" s="125"/>
      <c r="L31" s="125"/>
      <c r="M31" s="125"/>
      <c r="N31" s="125"/>
      <c r="O31" s="125"/>
      <c r="P31" s="125" t="str">
        <f>代購項目!W47</f>
        <v>RXV/FTXV28UVLT</v>
      </c>
      <c r="Q31" s="125"/>
      <c r="R31" s="125"/>
      <c r="S31" s="125"/>
      <c r="T31" s="125"/>
      <c r="U31" s="125"/>
      <c r="V31" s="109">
        <v>1</v>
      </c>
      <c r="W31" s="109"/>
      <c r="X31" s="109"/>
      <c r="Y31" s="109" t="s">
        <v>400</v>
      </c>
      <c r="Z31" s="109"/>
      <c r="AA31" s="125">
        <f>代購項目!AI47</f>
        <v>48300</v>
      </c>
      <c r="AB31" s="125"/>
      <c r="AC31" s="125"/>
      <c r="AD31" s="125"/>
      <c r="AE31" s="125">
        <f t="shared" si="10"/>
        <v>48300</v>
      </c>
      <c r="AF31" s="125"/>
      <c r="AG31" s="125"/>
      <c r="AH31" s="125"/>
      <c r="AI31" s="200" t="str">
        <f t="shared" si="11"/>
        <v>壁掛式冷暖變頻空調</v>
      </c>
      <c r="AJ31" s="200"/>
      <c r="AK31" s="200"/>
      <c r="AL31" s="200"/>
      <c r="AM31" s="200"/>
      <c r="AN31" s="200"/>
      <c r="AO31" s="200"/>
      <c r="AP31" s="200"/>
      <c r="AQ31" s="170">
        <f t="shared" si="12"/>
        <v>1</v>
      </c>
      <c r="AR31" s="170"/>
      <c r="AS31" s="170"/>
      <c r="AT31" s="170" t="str">
        <f t="shared" si="13"/>
        <v>部</v>
      </c>
      <c r="AU31" s="170"/>
      <c r="AV31" s="200">
        <f>代購項目!AM47</f>
        <v>42000</v>
      </c>
      <c r="AW31" s="200"/>
      <c r="AX31" s="200"/>
      <c r="AY31" s="200"/>
      <c r="AZ31" s="200">
        <f t="shared" si="14"/>
        <v>42000</v>
      </c>
      <c r="BA31" s="200"/>
      <c r="BB31" s="200"/>
      <c r="BC31" s="200"/>
      <c r="BD31" s="311"/>
      <c r="BE31" s="311"/>
      <c r="BF31" s="311"/>
      <c r="BG31" s="311"/>
      <c r="BH31" s="200"/>
      <c r="BI31" s="200"/>
      <c r="BJ31" s="200"/>
      <c r="BK31" s="200"/>
      <c r="BL31" s="200">
        <v>0</v>
      </c>
      <c r="BM31" s="200"/>
      <c r="BN31" s="200"/>
      <c r="BO31" s="200"/>
      <c r="BP31" s="4"/>
      <c r="BQ31" s="6"/>
    </row>
    <row r="32" spans="1:74" ht="20.100000000000001" customHeight="1">
      <c r="A32" s="109">
        <v>7</v>
      </c>
      <c r="B32" s="109"/>
      <c r="C32" s="125" t="str">
        <f>代購項目!A48</f>
        <v>女孩房</v>
      </c>
      <c r="D32" s="125"/>
      <c r="E32" s="125"/>
      <c r="F32" s="125"/>
      <c r="G32" s="125"/>
      <c r="H32" s="125" t="str">
        <f>代購項目!F48</f>
        <v>壁掛式冷暖變頻空調</v>
      </c>
      <c r="I32" s="125"/>
      <c r="J32" s="125"/>
      <c r="K32" s="125"/>
      <c r="L32" s="125"/>
      <c r="M32" s="125"/>
      <c r="N32" s="125"/>
      <c r="O32" s="125"/>
      <c r="P32" s="125" t="str">
        <f>代購項目!W48</f>
        <v>RXV/FTXV28UVLT</v>
      </c>
      <c r="Q32" s="125"/>
      <c r="R32" s="125"/>
      <c r="S32" s="125"/>
      <c r="T32" s="125"/>
      <c r="U32" s="125"/>
      <c r="V32" s="109">
        <v>1</v>
      </c>
      <c r="W32" s="109"/>
      <c r="X32" s="109"/>
      <c r="Y32" s="109" t="s">
        <v>400</v>
      </c>
      <c r="Z32" s="109"/>
      <c r="AA32" s="125">
        <f>代購項目!AI48</f>
        <v>48300</v>
      </c>
      <c r="AB32" s="125"/>
      <c r="AC32" s="125"/>
      <c r="AD32" s="125"/>
      <c r="AE32" s="125">
        <f t="shared" si="10"/>
        <v>48300</v>
      </c>
      <c r="AF32" s="125"/>
      <c r="AG32" s="125"/>
      <c r="AH32" s="125"/>
      <c r="AI32" s="200" t="str">
        <f t="shared" si="11"/>
        <v>壁掛式冷暖變頻空調</v>
      </c>
      <c r="AJ32" s="200"/>
      <c r="AK32" s="200"/>
      <c r="AL32" s="200"/>
      <c r="AM32" s="200"/>
      <c r="AN32" s="200"/>
      <c r="AO32" s="200"/>
      <c r="AP32" s="200"/>
      <c r="AQ32" s="170">
        <f t="shared" si="12"/>
        <v>1</v>
      </c>
      <c r="AR32" s="170"/>
      <c r="AS32" s="170"/>
      <c r="AT32" s="170" t="str">
        <f t="shared" si="13"/>
        <v>部</v>
      </c>
      <c r="AU32" s="170"/>
      <c r="AV32" s="200">
        <f>代購項目!AM48</f>
        <v>42000</v>
      </c>
      <c r="AW32" s="200"/>
      <c r="AX32" s="200"/>
      <c r="AY32" s="200"/>
      <c r="AZ32" s="200">
        <f t="shared" si="14"/>
        <v>42000</v>
      </c>
      <c r="BA32" s="200"/>
      <c r="BB32" s="200"/>
      <c r="BC32" s="200"/>
      <c r="BD32" s="311"/>
      <c r="BE32" s="311"/>
      <c r="BF32" s="311"/>
      <c r="BG32" s="311"/>
      <c r="BH32" s="200"/>
      <c r="BI32" s="200"/>
      <c r="BJ32" s="200"/>
      <c r="BK32" s="200"/>
      <c r="BL32" s="200">
        <v>0</v>
      </c>
      <c r="BM32" s="200"/>
      <c r="BN32" s="200"/>
      <c r="BO32" s="200"/>
      <c r="BP32" s="4"/>
      <c r="BQ32" s="6"/>
    </row>
    <row r="33" spans="1:77" ht="20.100000000000001" customHeight="1">
      <c r="A33" s="109">
        <v>8</v>
      </c>
      <c r="B33" s="109"/>
      <c r="C33" s="125" t="str">
        <f>代購項目!A50</f>
        <v>主臥更衣室</v>
      </c>
      <c r="D33" s="125"/>
      <c r="E33" s="125"/>
      <c r="F33" s="125"/>
      <c r="G33" s="125"/>
      <c r="H33" s="125" t="str">
        <f>代購項目!F50</f>
        <v>吊隱式除濕機</v>
      </c>
      <c r="I33" s="125"/>
      <c r="J33" s="125"/>
      <c r="K33" s="125"/>
      <c r="L33" s="125"/>
      <c r="M33" s="125"/>
      <c r="N33" s="125"/>
      <c r="O33" s="125"/>
      <c r="P33" s="125" t="str">
        <f>代購項目!W50</f>
        <v>ADH-147B</v>
      </c>
      <c r="Q33" s="125"/>
      <c r="R33" s="125"/>
      <c r="S33" s="125"/>
      <c r="T33" s="125"/>
      <c r="U33" s="125"/>
      <c r="V33" s="109">
        <v>1</v>
      </c>
      <c r="W33" s="109"/>
      <c r="X33" s="109"/>
      <c r="Y33" s="109" t="s">
        <v>400</v>
      </c>
      <c r="Z33" s="109"/>
      <c r="AA33" s="125">
        <f>代購項目!AI50</f>
        <v>39100</v>
      </c>
      <c r="AB33" s="125"/>
      <c r="AC33" s="125"/>
      <c r="AD33" s="125"/>
      <c r="AE33" s="125">
        <f t="shared" si="10"/>
        <v>39100</v>
      </c>
      <c r="AF33" s="125"/>
      <c r="AG33" s="125"/>
      <c r="AH33" s="125"/>
      <c r="AI33" s="200" t="str">
        <f t="shared" si="11"/>
        <v>吊隱式除濕機</v>
      </c>
      <c r="AJ33" s="200"/>
      <c r="AK33" s="200"/>
      <c r="AL33" s="200"/>
      <c r="AM33" s="200"/>
      <c r="AN33" s="200"/>
      <c r="AO33" s="200"/>
      <c r="AP33" s="200"/>
      <c r="AQ33" s="170">
        <f t="shared" si="12"/>
        <v>1</v>
      </c>
      <c r="AR33" s="170"/>
      <c r="AS33" s="170"/>
      <c r="AT33" s="170" t="str">
        <f t="shared" si="13"/>
        <v>部</v>
      </c>
      <c r="AU33" s="170"/>
      <c r="AV33" s="200">
        <f>代購項目!AM50</f>
        <v>34000</v>
      </c>
      <c r="AW33" s="200"/>
      <c r="AX33" s="200"/>
      <c r="AY33" s="200"/>
      <c r="AZ33" s="200">
        <f t="shared" si="14"/>
        <v>34000</v>
      </c>
      <c r="BA33" s="200"/>
      <c r="BB33" s="200"/>
      <c r="BC33" s="200"/>
      <c r="BD33" s="311"/>
      <c r="BE33" s="311"/>
      <c r="BF33" s="311"/>
      <c r="BG33" s="311"/>
      <c r="BH33" s="200"/>
      <c r="BI33" s="200"/>
      <c r="BJ33" s="200"/>
      <c r="BK33" s="200"/>
      <c r="BL33" s="200">
        <v>0</v>
      </c>
      <c r="BM33" s="200"/>
      <c r="BN33" s="200"/>
      <c r="BO33" s="200"/>
      <c r="BP33" s="4"/>
      <c r="BQ33" s="6"/>
    </row>
    <row r="34" spans="1:77" ht="20.100000000000001" customHeight="1">
      <c r="A34" s="109">
        <v>9</v>
      </c>
      <c r="B34" s="109"/>
      <c r="C34" s="125" t="str">
        <f>代購項目!A51</f>
        <v>男孩更衣室</v>
      </c>
      <c r="D34" s="125"/>
      <c r="E34" s="125"/>
      <c r="F34" s="125"/>
      <c r="G34" s="125"/>
      <c r="H34" s="125" t="str">
        <f>代購項目!F51</f>
        <v>吊隱式除濕機</v>
      </c>
      <c r="I34" s="125"/>
      <c r="J34" s="125"/>
      <c r="K34" s="125"/>
      <c r="L34" s="125"/>
      <c r="M34" s="125"/>
      <c r="N34" s="125"/>
      <c r="O34" s="125"/>
      <c r="P34" s="125" t="str">
        <f>代購項目!W51</f>
        <v>ADH-147B</v>
      </c>
      <c r="Q34" s="125"/>
      <c r="R34" s="125"/>
      <c r="S34" s="125"/>
      <c r="T34" s="125"/>
      <c r="U34" s="125"/>
      <c r="V34" s="109">
        <v>1</v>
      </c>
      <c r="W34" s="109"/>
      <c r="X34" s="109"/>
      <c r="Y34" s="109" t="s">
        <v>400</v>
      </c>
      <c r="Z34" s="109"/>
      <c r="AA34" s="125">
        <f>代購項目!AI51</f>
        <v>39100</v>
      </c>
      <c r="AB34" s="125"/>
      <c r="AC34" s="125"/>
      <c r="AD34" s="125"/>
      <c r="AE34" s="125">
        <f t="shared" si="10"/>
        <v>39100</v>
      </c>
      <c r="AF34" s="125"/>
      <c r="AG34" s="125"/>
      <c r="AH34" s="125"/>
      <c r="AI34" s="200" t="str">
        <f t="shared" si="11"/>
        <v>吊隱式除濕機</v>
      </c>
      <c r="AJ34" s="200"/>
      <c r="AK34" s="200"/>
      <c r="AL34" s="200"/>
      <c r="AM34" s="200"/>
      <c r="AN34" s="200"/>
      <c r="AO34" s="200"/>
      <c r="AP34" s="200"/>
      <c r="AQ34" s="170">
        <f t="shared" si="12"/>
        <v>1</v>
      </c>
      <c r="AR34" s="170"/>
      <c r="AS34" s="170"/>
      <c r="AT34" s="170" t="str">
        <f t="shared" si="13"/>
        <v>部</v>
      </c>
      <c r="AU34" s="170"/>
      <c r="AV34" s="200">
        <f>代購項目!AM51</f>
        <v>34000</v>
      </c>
      <c r="AW34" s="200"/>
      <c r="AX34" s="200"/>
      <c r="AY34" s="200"/>
      <c r="AZ34" s="200">
        <f t="shared" si="14"/>
        <v>34000</v>
      </c>
      <c r="BA34" s="200"/>
      <c r="BB34" s="200"/>
      <c r="BC34" s="200"/>
      <c r="BD34" s="311"/>
      <c r="BE34" s="311"/>
      <c r="BF34" s="311"/>
      <c r="BG34" s="311"/>
      <c r="BH34" s="200"/>
      <c r="BI34" s="200"/>
      <c r="BJ34" s="200"/>
      <c r="BK34" s="200"/>
      <c r="BL34" s="200">
        <v>0</v>
      </c>
      <c r="BM34" s="200"/>
      <c r="BN34" s="200"/>
      <c r="BO34" s="200"/>
      <c r="BP34" s="4"/>
      <c r="BQ34" s="6"/>
    </row>
    <row r="35" spans="1:77" ht="20.100000000000001" customHeight="1">
      <c r="A35" s="109">
        <v>10</v>
      </c>
      <c r="B35" s="109"/>
      <c r="C35" s="125" t="str">
        <f>代購項目!A49</f>
        <v>全室</v>
      </c>
      <c r="D35" s="125"/>
      <c r="E35" s="125"/>
      <c r="F35" s="125"/>
      <c r="G35" s="125"/>
      <c r="H35" s="125" t="str">
        <f>代購項目!F49</f>
        <v>吊隱式全熱交換機</v>
      </c>
      <c r="I35" s="125"/>
      <c r="J35" s="125"/>
      <c r="K35" s="125"/>
      <c r="L35" s="125"/>
      <c r="M35" s="125"/>
      <c r="N35" s="125"/>
      <c r="O35" s="125"/>
      <c r="P35" s="125" t="str">
        <f>代購項目!W49</f>
        <v>VAMF250HVLT</v>
      </c>
      <c r="Q35" s="125"/>
      <c r="R35" s="125"/>
      <c r="S35" s="125"/>
      <c r="T35" s="125"/>
      <c r="U35" s="125"/>
      <c r="V35" s="109">
        <v>1</v>
      </c>
      <c r="W35" s="109"/>
      <c r="X35" s="109"/>
      <c r="Y35" s="109" t="s">
        <v>400</v>
      </c>
      <c r="Z35" s="109"/>
      <c r="AA35" s="125">
        <f>代購項目!AI49</f>
        <v>94900</v>
      </c>
      <c r="AB35" s="125"/>
      <c r="AC35" s="125"/>
      <c r="AD35" s="125"/>
      <c r="AE35" s="125">
        <f t="shared" si="10"/>
        <v>94900</v>
      </c>
      <c r="AF35" s="125"/>
      <c r="AG35" s="125"/>
      <c r="AH35" s="125"/>
      <c r="AI35" s="200" t="str">
        <f t="shared" si="11"/>
        <v>吊隱式全熱交換機</v>
      </c>
      <c r="AJ35" s="200"/>
      <c r="AK35" s="200"/>
      <c r="AL35" s="200"/>
      <c r="AM35" s="200"/>
      <c r="AN35" s="200"/>
      <c r="AO35" s="200"/>
      <c r="AP35" s="200"/>
      <c r="AQ35" s="170">
        <f t="shared" si="12"/>
        <v>1</v>
      </c>
      <c r="AR35" s="170"/>
      <c r="AS35" s="170"/>
      <c r="AT35" s="170" t="str">
        <f t="shared" si="13"/>
        <v>部</v>
      </c>
      <c r="AU35" s="170"/>
      <c r="AV35" s="200">
        <f>代購項目!AM49</f>
        <v>82500</v>
      </c>
      <c r="AW35" s="200"/>
      <c r="AX35" s="200"/>
      <c r="AY35" s="200"/>
      <c r="AZ35" s="200">
        <f t="shared" si="14"/>
        <v>82500</v>
      </c>
      <c r="BA35" s="200"/>
      <c r="BB35" s="200"/>
      <c r="BC35" s="200"/>
      <c r="BD35" s="311"/>
      <c r="BE35" s="311"/>
      <c r="BF35" s="311"/>
      <c r="BG35" s="311"/>
      <c r="BH35" s="200"/>
      <c r="BI35" s="200"/>
      <c r="BJ35" s="200"/>
      <c r="BK35" s="200"/>
      <c r="BL35" s="200">
        <v>0</v>
      </c>
      <c r="BM35" s="200"/>
      <c r="BN35" s="200"/>
      <c r="BO35" s="200"/>
      <c r="BP35" s="4"/>
      <c r="BQ35" s="6"/>
    </row>
    <row r="36" spans="1:77" ht="20.100000000000001" customHeight="1">
      <c r="A36" s="109">
        <v>11</v>
      </c>
      <c r="B36" s="109"/>
      <c r="C36" s="125" t="str">
        <f>代購項目!A53</f>
        <v>走道區</v>
      </c>
      <c r="D36" s="125"/>
      <c r="E36" s="125"/>
      <c r="F36" s="125"/>
      <c r="G36" s="125"/>
      <c r="H36" s="125" t="str">
        <f>代購項目!F53</f>
        <v>吊隱式管道中繼風扇</v>
      </c>
      <c r="I36" s="125"/>
      <c r="J36" s="125"/>
      <c r="K36" s="125"/>
      <c r="L36" s="125"/>
      <c r="M36" s="125"/>
      <c r="N36" s="125"/>
      <c r="O36" s="125"/>
      <c r="P36" s="125" t="str">
        <f>代購項目!W53</f>
        <v>4"</v>
      </c>
      <c r="Q36" s="125"/>
      <c r="R36" s="125"/>
      <c r="S36" s="125"/>
      <c r="T36" s="125"/>
      <c r="U36" s="125"/>
      <c r="V36" s="109">
        <v>1</v>
      </c>
      <c r="W36" s="109"/>
      <c r="X36" s="109"/>
      <c r="Y36" s="109" t="s">
        <v>400</v>
      </c>
      <c r="Z36" s="109"/>
      <c r="AA36" s="125">
        <f>代購項目!AI53</f>
        <v>5000</v>
      </c>
      <c r="AB36" s="125"/>
      <c r="AC36" s="125"/>
      <c r="AD36" s="125"/>
      <c r="AE36" s="125">
        <f t="shared" si="5"/>
        <v>5000</v>
      </c>
      <c r="AF36" s="125"/>
      <c r="AG36" s="125"/>
      <c r="AH36" s="125"/>
      <c r="AI36" s="216" t="str">
        <f t="shared" si="6"/>
        <v>吊隱式管道中繼風扇</v>
      </c>
      <c r="AJ36" s="216"/>
      <c r="AK36" s="216"/>
      <c r="AL36" s="216"/>
      <c r="AM36" s="216"/>
      <c r="AN36" s="216"/>
      <c r="AO36" s="216"/>
      <c r="AP36" s="216"/>
      <c r="AQ36" s="312">
        <f t="shared" si="7"/>
        <v>1</v>
      </c>
      <c r="AR36" s="312"/>
      <c r="AS36" s="312"/>
      <c r="AT36" s="312" t="str">
        <f t="shared" si="8"/>
        <v>部</v>
      </c>
      <c r="AU36" s="312"/>
      <c r="AV36" s="216">
        <v>1750</v>
      </c>
      <c r="AW36" s="216"/>
      <c r="AX36" s="216"/>
      <c r="AY36" s="216"/>
      <c r="AZ36" s="216">
        <f t="shared" si="9"/>
        <v>1750</v>
      </c>
      <c r="BA36" s="216"/>
      <c r="BB36" s="216"/>
      <c r="BC36" s="216"/>
      <c r="BD36" s="313"/>
      <c r="BE36" s="313"/>
      <c r="BF36" s="313"/>
      <c r="BG36" s="313"/>
      <c r="BH36" s="216" t="s">
        <v>2103</v>
      </c>
      <c r="BI36" s="216"/>
      <c r="BJ36" s="216"/>
      <c r="BK36" s="216"/>
      <c r="BL36" s="216">
        <f>AZ36</f>
        <v>1750</v>
      </c>
      <c r="BM36" s="216"/>
      <c r="BN36" s="216"/>
      <c r="BO36" s="216"/>
      <c r="BP36" s="4"/>
      <c r="BQ36" s="6"/>
    </row>
    <row r="37" spans="1:77" ht="20.100000000000001" customHeight="1">
      <c r="A37" s="109">
        <v>12</v>
      </c>
      <c r="B37" s="109"/>
      <c r="C37" s="125" t="str">
        <f>代購項目!A52</f>
        <v>廚房</v>
      </c>
      <c r="D37" s="125"/>
      <c r="E37" s="125"/>
      <c r="F37" s="125"/>
      <c r="G37" s="125"/>
      <c r="H37" s="125" t="str">
        <f>代購項目!F52</f>
        <v>吊隱式管道中繼風扇</v>
      </c>
      <c r="I37" s="125"/>
      <c r="J37" s="125"/>
      <c r="K37" s="125"/>
      <c r="L37" s="125"/>
      <c r="M37" s="125"/>
      <c r="N37" s="125"/>
      <c r="O37" s="125"/>
      <c r="P37" s="125" t="str">
        <f>代購項目!W52</f>
        <v>6"</v>
      </c>
      <c r="Q37" s="125"/>
      <c r="R37" s="125"/>
      <c r="S37" s="125"/>
      <c r="T37" s="125"/>
      <c r="U37" s="125"/>
      <c r="V37" s="109">
        <v>1</v>
      </c>
      <c r="W37" s="109"/>
      <c r="X37" s="109"/>
      <c r="Y37" s="109" t="s">
        <v>400</v>
      </c>
      <c r="Z37" s="109"/>
      <c r="AA37" s="125">
        <f>代購項目!AI52</f>
        <v>4500</v>
      </c>
      <c r="AB37" s="125"/>
      <c r="AC37" s="125"/>
      <c r="AD37" s="125"/>
      <c r="AE37" s="125">
        <f t="shared" si="5"/>
        <v>4500</v>
      </c>
      <c r="AF37" s="125"/>
      <c r="AG37" s="125"/>
      <c r="AH37" s="125"/>
      <c r="AI37" s="216" t="str">
        <f t="shared" si="6"/>
        <v>吊隱式管道中繼風扇</v>
      </c>
      <c r="AJ37" s="216"/>
      <c r="AK37" s="216"/>
      <c r="AL37" s="216"/>
      <c r="AM37" s="216"/>
      <c r="AN37" s="216"/>
      <c r="AO37" s="216"/>
      <c r="AP37" s="216"/>
      <c r="AQ37" s="312">
        <f t="shared" si="7"/>
        <v>1</v>
      </c>
      <c r="AR37" s="312"/>
      <c r="AS37" s="312"/>
      <c r="AT37" s="312" t="str">
        <f t="shared" si="8"/>
        <v>部</v>
      </c>
      <c r="AU37" s="312"/>
      <c r="AV37" s="216">
        <f>代購項目!AM52</f>
        <v>1200</v>
      </c>
      <c r="AW37" s="216"/>
      <c r="AX37" s="216"/>
      <c r="AY37" s="216"/>
      <c r="AZ37" s="216">
        <f t="shared" si="9"/>
        <v>1200</v>
      </c>
      <c r="BA37" s="216"/>
      <c r="BB37" s="216"/>
      <c r="BC37" s="216"/>
      <c r="BD37" s="313">
        <v>45439</v>
      </c>
      <c r="BE37" s="313"/>
      <c r="BF37" s="313"/>
      <c r="BG37" s="313"/>
      <c r="BH37" s="216" t="s">
        <v>2065</v>
      </c>
      <c r="BI37" s="216"/>
      <c r="BJ37" s="216"/>
      <c r="BK37" s="216"/>
      <c r="BL37" s="216">
        <f>AZ37</f>
        <v>1200</v>
      </c>
      <c r="BM37" s="216"/>
      <c r="BN37" s="216"/>
      <c r="BO37" s="216"/>
      <c r="BP37" s="4"/>
      <c r="BQ37" s="6"/>
      <c r="BT37" s="111">
        <f>SUM(AE27:AH38)</f>
        <v>518300</v>
      </c>
      <c r="BU37" s="111"/>
      <c r="BV37" s="111"/>
      <c r="BW37" s="111"/>
      <c r="BX37" s="111"/>
      <c r="BY37" s="111"/>
    </row>
    <row r="38" spans="1:77" ht="20.100000000000001" customHeight="1">
      <c r="A38" s="109">
        <v>13</v>
      </c>
      <c r="B38" s="109"/>
      <c r="C38" s="125" t="s">
        <v>318</v>
      </c>
      <c r="D38" s="125"/>
      <c r="E38" s="125"/>
      <c r="F38" s="125"/>
      <c r="G38" s="125"/>
      <c r="H38" s="125" t="s">
        <v>1009</v>
      </c>
      <c r="I38" s="125"/>
      <c r="J38" s="125"/>
      <c r="K38" s="125"/>
      <c r="L38" s="125"/>
      <c r="M38" s="125"/>
      <c r="N38" s="125"/>
      <c r="O38" s="125"/>
      <c r="P38" s="125"/>
      <c r="Q38" s="125" t="s">
        <v>23</v>
      </c>
      <c r="R38" s="125">
        <v>300</v>
      </c>
      <c r="S38" s="125"/>
      <c r="T38" s="125" t="s">
        <v>320</v>
      </c>
      <c r="U38" s="125"/>
      <c r="V38" s="109">
        <v>6</v>
      </c>
      <c r="W38" s="109"/>
      <c r="X38" s="109"/>
      <c r="Y38" s="109" t="s">
        <v>380</v>
      </c>
      <c r="Z38" s="109"/>
      <c r="AA38" s="125">
        <v>1500</v>
      </c>
      <c r="AB38" s="125"/>
      <c r="AC38" s="125"/>
      <c r="AD38" s="125"/>
      <c r="AE38" s="125">
        <f t="shared" si="5"/>
        <v>9000</v>
      </c>
      <c r="AF38" s="125"/>
      <c r="AG38" s="125"/>
      <c r="AH38" s="125"/>
      <c r="AI38" s="200" t="str">
        <f t="shared" si="6"/>
        <v>空調主機室內外排水</v>
      </c>
      <c r="AJ38" s="200"/>
      <c r="AK38" s="200"/>
      <c r="AL38" s="200"/>
      <c r="AM38" s="200"/>
      <c r="AN38" s="200"/>
      <c r="AO38" s="200"/>
      <c r="AP38" s="200"/>
      <c r="AQ38" s="170">
        <f t="shared" si="7"/>
        <v>6</v>
      </c>
      <c r="AR38" s="170"/>
      <c r="AS38" s="170"/>
      <c r="AT38" s="170" t="str">
        <f t="shared" si="8"/>
        <v>口</v>
      </c>
      <c r="AU38" s="170"/>
      <c r="AV38" s="200">
        <v>1000</v>
      </c>
      <c r="AW38" s="200"/>
      <c r="AX38" s="200"/>
      <c r="AY38" s="200"/>
      <c r="AZ38" s="200">
        <f t="shared" si="9"/>
        <v>6000</v>
      </c>
      <c r="BA38" s="200"/>
      <c r="BB38" s="200"/>
      <c r="BC38" s="200"/>
      <c r="BD38" s="311"/>
      <c r="BE38" s="311"/>
      <c r="BF38" s="311"/>
      <c r="BG38" s="311"/>
      <c r="BH38" s="200"/>
      <c r="BI38" s="200"/>
      <c r="BJ38" s="200"/>
      <c r="BK38" s="200"/>
      <c r="BL38" s="200">
        <v>0</v>
      </c>
      <c r="BM38" s="200"/>
      <c r="BN38" s="200"/>
      <c r="BO38" s="200"/>
      <c r="BP38" s="4"/>
      <c r="BQ38" s="6"/>
      <c r="BT38" s="111">
        <f>SUM(AZ27:BC38)</f>
        <v>443450</v>
      </c>
      <c r="BU38" s="111"/>
      <c r="BV38" s="111"/>
      <c r="BW38" s="111"/>
      <c r="BX38" s="111"/>
      <c r="BY38" s="111"/>
    </row>
    <row r="39" spans="1:77" ht="20.100000000000001" customHeight="1">
      <c r="A39" s="109">
        <v>14</v>
      </c>
      <c r="B39" s="109"/>
      <c r="C39" s="125" t="str">
        <f>代購項目!A54</f>
        <v>大盥洗室</v>
      </c>
      <c r="D39" s="125"/>
      <c r="E39" s="125"/>
      <c r="F39" s="125"/>
      <c r="G39" s="125"/>
      <c r="H39" s="125" t="str">
        <f>代購項目!F54</f>
        <v>嵌入式三合一暖風機</v>
      </c>
      <c r="I39" s="125"/>
      <c r="J39" s="125"/>
      <c r="K39" s="125"/>
      <c r="L39" s="125"/>
      <c r="M39" s="125"/>
      <c r="N39" s="125"/>
      <c r="O39" s="125"/>
      <c r="P39" s="125" t="str">
        <f>代購項目!W54</f>
        <v>FV30BU3W</v>
      </c>
      <c r="Q39" s="125"/>
      <c r="R39" s="125"/>
      <c r="S39" s="125"/>
      <c r="T39" s="125"/>
      <c r="U39" s="125"/>
      <c r="V39" s="109">
        <v>1</v>
      </c>
      <c r="W39" s="109"/>
      <c r="X39" s="109"/>
      <c r="Y39" s="109" t="s">
        <v>400</v>
      </c>
      <c r="Z39" s="109"/>
      <c r="AA39" s="125">
        <f>代購項目!AI54</f>
        <v>8700</v>
      </c>
      <c r="AB39" s="125"/>
      <c r="AC39" s="125"/>
      <c r="AD39" s="125"/>
      <c r="AE39" s="125">
        <f t="shared" ref="AE39:AE49" si="15">V39*AA39</f>
        <v>8700</v>
      </c>
      <c r="AF39" s="125"/>
      <c r="AG39" s="125"/>
      <c r="AH39" s="125"/>
      <c r="AI39" s="200" t="str">
        <f>H39</f>
        <v>嵌入式三合一暖風機</v>
      </c>
      <c r="AJ39" s="200"/>
      <c r="AK39" s="200"/>
      <c r="AL39" s="200"/>
      <c r="AM39" s="200"/>
      <c r="AN39" s="200"/>
      <c r="AO39" s="200"/>
      <c r="AP39" s="200"/>
      <c r="AQ39" s="170">
        <f t="shared" ref="AQ39:AQ49" si="16">V39</f>
        <v>1</v>
      </c>
      <c r="AR39" s="170"/>
      <c r="AS39" s="170"/>
      <c r="AT39" s="170" t="str">
        <f t="shared" ref="AT39:AT49" si="17">Y39</f>
        <v>部</v>
      </c>
      <c r="AU39" s="170"/>
      <c r="AV39" s="200">
        <f>代購項目!AM54</f>
        <v>6960</v>
      </c>
      <c r="AW39" s="200"/>
      <c r="AX39" s="200"/>
      <c r="AY39" s="200"/>
      <c r="AZ39" s="200">
        <f t="shared" ref="AZ39:AZ49" si="18">AQ39*AV39</f>
        <v>6960</v>
      </c>
      <c r="BA39" s="200"/>
      <c r="BB39" s="200"/>
      <c r="BC39" s="200"/>
      <c r="BD39" s="311"/>
      <c r="BE39" s="311"/>
      <c r="BF39" s="311"/>
      <c r="BG39" s="311"/>
      <c r="BH39" s="200"/>
      <c r="BI39" s="200"/>
      <c r="BJ39" s="200"/>
      <c r="BK39" s="200"/>
      <c r="BL39" s="200">
        <v>0</v>
      </c>
      <c r="BM39" s="200"/>
      <c r="BN39" s="200"/>
      <c r="BO39" s="200"/>
      <c r="BP39" s="4"/>
      <c r="BQ39" s="6"/>
    </row>
    <row r="40" spans="1:77" ht="20.100000000000001" customHeight="1">
      <c r="A40" s="109">
        <v>15</v>
      </c>
      <c r="B40" s="109"/>
      <c r="C40" s="125" t="str">
        <f>代購項目!A55</f>
        <v>衛生間</v>
      </c>
      <c r="D40" s="125"/>
      <c r="E40" s="125"/>
      <c r="F40" s="125"/>
      <c r="G40" s="125"/>
      <c r="H40" s="125" t="str">
        <f>代購項目!F55</f>
        <v>嵌入式抽風機</v>
      </c>
      <c r="I40" s="125"/>
      <c r="J40" s="125"/>
      <c r="K40" s="125"/>
      <c r="L40" s="125"/>
      <c r="M40" s="125"/>
      <c r="N40" s="125"/>
      <c r="O40" s="125"/>
      <c r="P40" s="125" t="str">
        <f>代購項目!W55</f>
        <v>BVT21A006</v>
      </c>
      <c r="Q40" s="125"/>
      <c r="R40" s="125"/>
      <c r="S40" s="125"/>
      <c r="T40" s="125"/>
      <c r="U40" s="125"/>
      <c r="V40" s="109">
        <v>1</v>
      </c>
      <c r="W40" s="109"/>
      <c r="X40" s="109"/>
      <c r="Y40" s="109" t="s">
        <v>400</v>
      </c>
      <c r="Z40" s="109"/>
      <c r="AA40" s="125">
        <f>代購項目!AI55</f>
        <v>2500</v>
      </c>
      <c r="AB40" s="125"/>
      <c r="AC40" s="125"/>
      <c r="AD40" s="125"/>
      <c r="AE40" s="125">
        <f t="shared" ref="AE40" si="19">V40*AA40</f>
        <v>2500</v>
      </c>
      <c r="AF40" s="125"/>
      <c r="AG40" s="125"/>
      <c r="AH40" s="125"/>
      <c r="AI40" s="200" t="str">
        <f>H40</f>
        <v>嵌入式抽風機</v>
      </c>
      <c r="AJ40" s="200"/>
      <c r="AK40" s="200"/>
      <c r="AL40" s="200"/>
      <c r="AM40" s="200"/>
      <c r="AN40" s="200"/>
      <c r="AO40" s="200"/>
      <c r="AP40" s="200"/>
      <c r="AQ40" s="170">
        <f t="shared" ref="AQ40" si="20">V40</f>
        <v>1</v>
      </c>
      <c r="AR40" s="170"/>
      <c r="AS40" s="170"/>
      <c r="AT40" s="170" t="str">
        <f t="shared" ref="AT40" si="21">Y40</f>
        <v>部</v>
      </c>
      <c r="AU40" s="170"/>
      <c r="AV40" s="200">
        <f>代購項目!AM55</f>
        <v>2000</v>
      </c>
      <c r="AW40" s="200"/>
      <c r="AX40" s="200"/>
      <c r="AY40" s="200"/>
      <c r="AZ40" s="200">
        <f t="shared" ref="AZ40" si="22">AQ40*AV40</f>
        <v>2000</v>
      </c>
      <c r="BA40" s="200"/>
      <c r="BB40" s="200"/>
      <c r="BC40" s="200"/>
      <c r="BD40" s="311"/>
      <c r="BE40" s="311"/>
      <c r="BF40" s="311"/>
      <c r="BG40" s="311"/>
      <c r="BH40" s="200"/>
      <c r="BI40" s="200"/>
      <c r="BJ40" s="200"/>
      <c r="BK40" s="200"/>
      <c r="BL40" s="200">
        <v>0</v>
      </c>
      <c r="BM40" s="200"/>
      <c r="BN40" s="200"/>
      <c r="BO40" s="200"/>
      <c r="BP40" s="4"/>
      <c r="BQ40" s="6"/>
    </row>
    <row r="41" spans="1:77" ht="20.100000000000001" customHeight="1">
      <c r="A41" s="109">
        <v>16</v>
      </c>
      <c r="B41" s="109"/>
      <c r="C41" s="125" t="str">
        <f>代購項目!A56</f>
        <v>小盥洗室</v>
      </c>
      <c r="D41" s="125"/>
      <c r="E41" s="125"/>
      <c r="F41" s="125"/>
      <c r="G41" s="125"/>
      <c r="H41" s="125" t="str">
        <f>代購項目!F56</f>
        <v>嵌入式抽風機</v>
      </c>
      <c r="I41" s="125"/>
      <c r="J41" s="125"/>
      <c r="K41" s="125"/>
      <c r="L41" s="125"/>
      <c r="M41" s="125"/>
      <c r="N41" s="125"/>
      <c r="O41" s="125"/>
      <c r="P41" s="125" t="str">
        <f>代購項目!W56</f>
        <v>BVT21A006</v>
      </c>
      <c r="Q41" s="125"/>
      <c r="R41" s="125"/>
      <c r="S41" s="125"/>
      <c r="T41" s="125"/>
      <c r="U41" s="125"/>
      <c r="V41" s="109">
        <v>1</v>
      </c>
      <c r="W41" s="109"/>
      <c r="X41" s="109"/>
      <c r="Y41" s="109" t="s">
        <v>400</v>
      </c>
      <c r="Z41" s="109"/>
      <c r="AA41" s="125">
        <f>代購項目!AI56</f>
        <v>2500</v>
      </c>
      <c r="AB41" s="125"/>
      <c r="AC41" s="125"/>
      <c r="AD41" s="125"/>
      <c r="AE41" s="125">
        <f t="shared" si="15"/>
        <v>2500</v>
      </c>
      <c r="AF41" s="125"/>
      <c r="AG41" s="125"/>
      <c r="AH41" s="125"/>
      <c r="AI41" s="200" t="str">
        <f>H41</f>
        <v>嵌入式抽風機</v>
      </c>
      <c r="AJ41" s="200"/>
      <c r="AK41" s="200"/>
      <c r="AL41" s="200"/>
      <c r="AM41" s="200"/>
      <c r="AN41" s="200"/>
      <c r="AO41" s="200"/>
      <c r="AP41" s="200"/>
      <c r="AQ41" s="170">
        <f t="shared" si="16"/>
        <v>1</v>
      </c>
      <c r="AR41" s="170"/>
      <c r="AS41" s="170"/>
      <c r="AT41" s="170" t="str">
        <f t="shared" si="17"/>
        <v>部</v>
      </c>
      <c r="AU41" s="170"/>
      <c r="AV41" s="200">
        <f>代購項目!AM56</f>
        <v>2000</v>
      </c>
      <c r="AW41" s="200"/>
      <c r="AX41" s="200"/>
      <c r="AY41" s="200"/>
      <c r="AZ41" s="200">
        <f t="shared" si="18"/>
        <v>2000</v>
      </c>
      <c r="BA41" s="200"/>
      <c r="BB41" s="200"/>
      <c r="BC41" s="200"/>
      <c r="BD41" s="311"/>
      <c r="BE41" s="311"/>
      <c r="BF41" s="311"/>
      <c r="BG41" s="311"/>
      <c r="BH41" s="200"/>
      <c r="BI41" s="200"/>
      <c r="BJ41" s="200"/>
      <c r="BK41" s="200"/>
      <c r="BL41" s="200">
        <v>0</v>
      </c>
      <c r="BM41" s="200"/>
      <c r="BN41" s="200"/>
      <c r="BO41" s="200"/>
      <c r="BP41" s="4"/>
      <c r="BQ41" s="6"/>
    </row>
    <row r="42" spans="1:77" ht="20.100000000000001" customHeight="1">
      <c r="A42" s="109">
        <v>17</v>
      </c>
      <c r="B42" s="109"/>
      <c r="C42" s="125" t="s">
        <v>318</v>
      </c>
      <c r="D42" s="125"/>
      <c r="E42" s="125"/>
      <c r="F42" s="125"/>
      <c r="G42" s="125"/>
      <c r="H42" s="125" t="s">
        <v>1010</v>
      </c>
      <c r="I42" s="125"/>
      <c r="J42" s="125"/>
      <c r="K42" s="125"/>
      <c r="L42" s="125"/>
      <c r="M42" s="125"/>
      <c r="N42" s="125"/>
      <c r="O42" s="125"/>
      <c r="P42" s="125" t="s">
        <v>1883</v>
      </c>
      <c r="Q42" s="125" t="s">
        <v>23</v>
      </c>
      <c r="R42" s="125">
        <v>60</v>
      </c>
      <c r="S42" s="125"/>
      <c r="T42" s="125" t="s">
        <v>320</v>
      </c>
      <c r="U42" s="125"/>
      <c r="V42" s="109">
        <v>1</v>
      </c>
      <c r="W42" s="109"/>
      <c r="X42" s="109"/>
      <c r="Y42" s="109" t="s">
        <v>404</v>
      </c>
      <c r="Z42" s="109"/>
      <c r="AA42" s="125">
        <v>6000</v>
      </c>
      <c r="AB42" s="125"/>
      <c r="AC42" s="125"/>
      <c r="AD42" s="125"/>
      <c r="AE42" s="125">
        <f t="shared" si="15"/>
        <v>6000</v>
      </c>
      <c r="AF42" s="125"/>
      <c r="AG42" s="125"/>
      <c r="AH42" s="125"/>
      <c r="AI42" s="200" t="str">
        <f>H42</f>
        <v>盥洗室抽風扇排風管</v>
      </c>
      <c r="AJ42" s="200"/>
      <c r="AK42" s="200"/>
      <c r="AL42" s="200"/>
      <c r="AM42" s="200"/>
      <c r="AN42" s="200"/>
      <c r="AO42" s="200"/>
      <c r="AP42" s="200"/>
      <c r="AQ42" s="170">
        <f t="shared" si="16"/>
        <v>1</v>
      </c>
      <c r="AR42" s="170"/>
      <c r="AS42" s="170"/>
      <c r="AT42" s="170" t="str">
        <f t="shared" si="17"/>
        <v>套</v>
      </c>
      <c r="AU42" s="170"/>
      <c r="AV42" s="200">
        <v>4500</v>
      </c>
      <c r="AW42" s="200"/>
      <c r="AX42" s="200"/>
      <c r="AY42" s="200"/>
      <c r="AZ42" s="200">
        <f t="shared" si="18"/>
        <v>4500</v>
      </c>
      <c r="BA42" s="200"/>
      <c r="BB42" s="200"/>
      <c r="BC42" s="200"/>
      <c r="BD42" s="311"/>
      <c r="BE42" s="311"/>
      <c r="BF42" s="311"/>
      <c r="BG42" s="311"/>
      <c r="BH42" s="200"/>
      <c r="BI42" s="200"/>
      <c r="BJ42" s="200"/>
      <c r="BK42" s="200"/>
      <c r="BL42" s="200">
        <v>0</v>
      </c>
      <c r="BM42" s="200"/>
      <c r="BN42" s="200"/>
      <c r="BO42" s="200"/>
      <c r="BP42" s="4"/>
      <c r="BQ42" s="6"/>
    </row>
    <row r="43" spans="1:77" ht="20.100000000000001" customHeight="1">
      <c r="A43" s="109">
        <v>18</v>
      </c>
      <c r="B43" s="109"/>
      <c r="C43" s="123" t="str">
        <f>代購項目!A17</f>
        <v>廚房</v>
      </c>
      <c r="D43" s="124"/>
      <c r="E43" s="124"/>
      <c r="F43" s="124"/>
      <c r="G43" s="131"/>
      <c r="H43" s="123" t="str">
        <f>代購項目!F17</f>
        <v>雙溫飲水機</v>
      </c>
      <c r="I43" s="124"/>
      <c r="J43" s="124"/>
      <c r="K43" s="124"/>
      <c r="L43" s="124"/>
      <c r="M43" s="124"/>
      <c r="N43" s="124"/>
      <c r="O43" s="131"/>
      <c r="P43" s="123" t="str">
        <f>代購項目!W17</f>
        <v>JT-7522</v>
      </c>
      <c r="Q43" s="124"/>
      <c r="R43" s="124"/>
      <c r="S43" s="124"/>
      <c r="T43" s="124"/>
      <c r="U43" s="131"/>
      <c r="V43" s="121">
        <v>1</v>
      </c>
      <c r="W43" s="119"/>
      <c r="X43" s="122"/>
      <c r="Y43" s="121" t="s">
        <v>400</v>
      </c>
      <c r="Z43" s="122"/>
      <c r="AA43" s="123">
        <f>代購項目!AQ17</f>
        <v>17375</v>
      </c>
      <c r="AB43" s="124"/>
      <c r="AC43" s="124"/>
      <c r="AD43" s="131"/>
      <c r="AE43" s="123">
        <f t="shared" si="15"/>
        <v>17375</v>
      </c>
      <c r="AF43" s="124"/>
      <c r="AG43" s="124"/>
      <c r="AH43" s="131"/>
      <c r="AI43" s="209" t="str">
        <f t="shared" ref="AI43:AI49" si="23">H43</f>
        <v>雙溫飲水機</v>
      </c>
      <c r="AJ43" s="210"/>
      <c r="AK43" s="210"/>
      <c r="AL43" s="210"/>
      <c r="AM43" s="210"/>
      <c r="AN43" s="210"/>
      <c r="AO43" s="210"/>
      <c r="AP43" s="211"/>
      <c r="AQ43" s="257">
        <f t="shared" si="16"/>
        <v>1</v>
      </c>
      <c r="AR43" s="258"/>
      <c r="AS43" s="259"/>
      <c r="AT43" s="257" t="str">
        <f t="shared" si="17"/>
        <v>部</v>
      </c>
      <c r="AU43" s="259"/>
      <c r="AV43" s="209">
        <f>代購項目!AY17</f>
        <v>13900</v>
      </c>
      <c r="AW43" s="210"/>
      <c r="AX43" s="210"/>
      <c r="AY43" s="211"/>
      <c r="AZ43" s="209">
        <f t="shared" si="18"/>
        <v>13900</v>
      </c>
      <c r="BA43" s="210"/>
      <c r="BB43" s="210"/>
      <c r="BC43" s="211"/>
      <c r="BD43" s="314"/>
      <c r="BE43" s="315"/>
      <c r="BF43" s="315"/>
      <c r="BG43" s="316"/>
      <c r="BH43" s="209"/>
      <c r="BI43" s="210"/>
      <c r="BJ43" s="210"/>
      <c r="BK43" s="211"/>
      <c r="BL43" s="209">
        <v>0</v>
      </c>
      <c r="BM43" s="210"/>
      <c r="BN43" s="210"/>
      <c r="BO43" s="211"/>
      <c r="BP43" s="4"/>
      <c r="BQ43" s="4"/>
      <c r="BR43" s="6"/>
      <c r="BS43" s="6"/>
      <c r="BT43" s="6"/>
      <c r="BU43" s="6"/>
      <c r="BV43" s="6"/>
    </row>
    <row r="44" spans="1:77" ht="20.100000000000001" customHeight="1">
      <c r="A44" s="109">
        <v>19</v>
      </c>
      <c r="B44" s="109"/>
      <c r="C44" s="123" t="str">
        <f>代購項目!A18</f>
        <v>廚房</v>
      </c>
      <c r="D44" s="124"/>
      <c r="E44" s="124"/>
      <c r="F44" s="124"/>
      <c r="G44" s="131"/>
      <c r="H44" s="123" t="str">
        <f>代購項目!F18</f>
        <v>飲水前置過濾器</v>
      </c>
      <c r="I44" s="124"/>
      <c r="J44" s="124"/>
      <c r="K44" s="124"/>
      <c r="L44" s="124"/>
      <c r="M44" s="124"/>
      <c r="N44" s="124"/>
      <c r="O44" s="131"/>
      <c r="P44" s="123" t="str">
        <f>代購項目!W18</f>
        <v>S100</v>
      </c>
      <c r="Q44" s="124"/>
      <c r="R44" s="124"/>
      <c r="S44" s="124"/>
      <c r="T44" s="124"/>
      <c r="U44" s="131"/>
      <c r="V44" s="121">
        <v>1</v>
      </c>
      <c r="W44" s="119"/>
      <c r="X44" s="122"/>
      <c r="Y44" s="121" t="s">
        <v>400</v>
      </c>
      <c r="Z44" s="122"/>
      <c r="AA44" s="123">
        <f>代購項目!AQ18</f>
        <v>4000</v>
      </c>
      <c r="AB44" s="124"/>
      <c r="AC44" s="124"/>
      <c r="AD44" s="131"/>
      <c r="AE44" s="123">
        <f t="shared" si="15"/>
        <v>4000</v>
      </c>
      <c r="AF44" s="124"/>
      <c r="AG44" s="124"/>
      <c r="AH44" s="131"/>
      <c r="AI44" s="209" t="str">
        <f t="shared" si="23"/>
        <v>飲水前置過濾器</v>
      </c>
      <c r="AJ44" s="210"/>
      <c r="AK44" s="210"/>
      <c r="AL44" s="210"/>
      <c r="AM44" s="210"/>
      <c r="AN44" s="210"/>
      <c r="AO44" s="210"/>
      <c r="AP44" s="211"/>
      <c r="AQ44" s="257">
        <f t="shared" si="16"/>
        <v>1</v>
      </c>
      <c r="AR44" s="258"/>
      <c r="AS44" s="259"/>
      <c r="AT44" s="257" t="str">
        <f t="shared" si="17"/>
        <v>部</v>
      </c>
      <c r="AU44" s="259"/>
      <c r="AV44" s="209">
        <f>代購項目!AY18</f>
        <v>3400</v>
      </c>
      <c r="AW44" s="210"/>
      <c r="AX44" s="210"/>
      <c r="AY44" s="211"/>
      <c r="AZ44" s="209">
        <f t="shared" si="18"/>
        <v>3400</v>
      </c>
      <c r="BA44" s="210"/>
      <c r="BB44" s="210"/>
      <c r="BC44" s="211"/>
      <c r="BD44" s="314"/>
      <c r="BE44" s="315"/>
      <c r="BF44" s="315"/>
      <c r="BG44" s="316"/>
      <c r="BH44" s="209"/>
      <c r="BI44" s="210"/>
      <c r="BJ44" s="210"/>
      <c r="BK44" s="211"/>
      <c r="BL44" s="209">
        <v>0</v>
      </c>
      <c r="BM44" s="210"/>
      <c r="BN44" s="210"/>
      <c r="BO44" s="211"/>
      <c r="BP44" s="4"/>
      <c r="BQ44" s="4"/>
      <c r="BR44" s="6"/>
      <c r="BS44" s="6"/>
      <c r="BT44" s="6"/>
      <c r="BU44" s="6"/>
      <c r="BV44" s="6"/>
    </row>
    <row r="45" spans="1:77" ht="20.100000000000001" customHeight="1">
      <c r="A45" s="109">
        <v>20</v>
      </c>
      <c r="B45" s="109"/>
      <c r="C45" s="125" t="str">
        <f>代購項目!A20</f>
        <v>全室</v>
      </c>
      <c r="D45" s="125"/>
      <c r="E45" s="125"/>
      <c r="F45" s="125"/>
      <c r="G45" s="125"/>
      <c r="H45" s="123" t="str">
        <f>代購項目!F20</f>
        <v>電視壁掛架含安裝</v>
      </c>
      <c r="I45" s="124"/>
      <c r="J45" s="124"/>
      <c r="K45" s="124"/>
      <c r="L45" s="124"/>
      <c r="M45" s="124"/>
      <c r="N45" s="124"/>
      <c r="O45" s="131"/>
      <c r="P45" s="123">
        <f>代購項目!W20</f>
        <v>0</v>
      </c>
      <c r="Q45" s="124"/>
      <c r="R45" s="124"/>
      <c r="S45" s="124"/>
      <c r="T45" s="124"/>
      <c r="U45" s="131"/>
      <c r="V45" s="109">
        <v>3</v>
      </c>
      <c r="W45" s="109"/>
      <c r="X45" s="109"/>
      <c r="Y45" s="109" t="s">
        <v>400</v>
      </c>
      <c r="Z45" s="109"/>
      <c r="AA45" s="125">
        <f>代購項目!AQ20</f>
        <v>2500</v>
      </c>
      <c r="AB45" s="125"/>
      <c r="AC45" s="125"/>
      <c r="AD45" s="125"/>
      <c r="AE45" s="125">
        <f t="shared" si="15"/>
        <v>7500</v>
      </c>
      <c r="AF45" s="125"/>
      <c r="AG45" s="125"/>
      <c r="AH45" s="125"/>
      <c r="AI45" s="200" t="str">
        <f>H45</f>
        <v>電視壁掛架含安裝</v>
      </c>
      <c r="AJ45" s="200"/>
      <c r="AK45" s="200"/>
      <c r="AL45" s="200"/>
      <c r="AM45" s="200"/>
      <c r="AN45" s="200"/>
      <c r="AO45" s="200"/>
      <c r="AP45" s="200"/>
      <c r="AQ45" s="170">
        <f t="shared" si="16"/>
        <v>3</v>
      </c>
      <c r="AR45" s="170"/>
      <c r="AS45" s="170"/>
      <c r="AT45" s="170" t="str">
        <f t="shared" si="17"/>
        <v>部</v>
      </c>
      <c r="AU45" s="170"/>
      <c r="AV45" s="200">
        <f>代購項目!AY20</f>
        <v>1500</v>
      </c>
      <c r="AW45" s="200"/>
      <c r="AX45" s="200"/>
      <c r="AY45" s="200"/>
      <c r="AZ45" s="200">
        <f t="shared" si="18"/>
        <v>4500</v>
      </c>
      <c r="BA45" s="200"/>
      <c r="BB45" s="200"/>
      <c r="BC45" s="200"/>
      <c r="BD45" s="314"/>
      <c r="BE45" s="315"/>
      <c r="BF45" s="315"/>
      <c r="BG45" s="316"/>
      <c r="BH45" s="209"/>
      <c r="BI45" s="210"/>
      <c r="BJ45" s="210"/>
      <c r="BK45" s="211"/>
      <c r="BL45" s="209">
        <v>0</v>
      </c>
      <c r="BM45" s="210"/>
      <c r="BN45" s="210"/>
      <c r="BO45" s="211"/>
      <c r="BP45" s="4"/>
      <c r="BQ45" s="6"/>
    </row>
    <row r="46" spans="1:77" ht="20.100000000000001" customHeight="1">
      <c r="A46" s="109">
        <v>21</v>
      </c>
      <c r="B46" s="109"/>
      <c r="C46" s="125" t="str">
        <f>代購項目!A19</f>
        <v>客廳</v>
      </c>
      <c r="D46" s="125"/>
      <c r="E46" s="125"/>
      <c r="F46" s="125"/>
      <c r="G46" s="125"/>
      <c r="H46" s="125" t="str">
        <f>代購項目!F19</f>
        <v>高速HDMI線</v>
      </c>
      <c r="I46" s="125"/>
      <c r="J46" s="125"/>
      <c r="K46" s="125"/>
      <c r="L46" s="125"/>
      <c r="M46" s="125"/>
      <c r="N46" s="125"/>
      <c r="O46" s="125"/>
      <c r="P46" s="125" t="str">
        <f>代購項目!W19</f>
        <v>HDMI-5MX</v>
      </c>
      <c r="Q46" s="125"/>
      <c r="R46" s="125"/>
      <c r="S46" s="125"/>
      <c r="T46" s="125"/>
      <c r="U46" s="125"/>
      <c r="V46" s="109">
        <v>3</v>
      </c>
      <c r="W46" s="109"/>
      <c r="X46" s="109"/>
      <c r="Y46" s="109" t="s">
        <v>1011</v>
      </c>
      <c r="Z46" s="109"/>
      <c r="AA46" s="125">
        <f>代購項目!AQ19</f>
        <v>850</v>
      </c>
      <c r="AB46" s="125"/>
      <c r="AC46" s="125"/>
      <c r="AD46" s="125"/>
      <c r="AE46" s="125">
        <f t="shared" si="15"/>
        <v>2550</v>
      </c>
      <c r="AF46" s="125"/>
      <c r="AG46" s="125"/>
      <c r="AH46" s="125"/>
      <c r="AI46" s="200" t="str">
        <f>H46</f>
        <v>高速HDMI線</v>
      </c>
      <c r="AJ46" s="200"/>
      <c r="AK46" s="200"/>
      <c r="AL46" s="200"/>
      <c r="AM46" s="200"/>
      <c r="AN46" s="200"/>
      <c r="AO46" s="200"/>
      <c r="AP46" s="200"/>
      <c r="AQ46" s="170">
        <f t="shared" si="16"/>
        <v>3</v>
      </c>
      <c r="AR46" s="170"/>
      <c r="AS46" s="170"/>
      <c r="AT46" s="170" t="str">
        <f t="shared" si="17"/>
        <v>條</v>
      </c>
      <c r="AU46" s="170"/>
      <c r="AV46" s="200">
        <f>代購項目!AY19</f>
        <v>700</v>
      </c>
      <c r="AW46" s="200"/>
      <c r="AX46" s="200"/>
      <c r="AY46" s="200"/>
      <c r="AZ46" s="200">
        <f t="shared" si="18"/>
        <v>2100</v>
      </c>
      <c r="BA46" s="200"/>
      <c r="BB46" s="200"/>
      <c r="BC46" s="200"/>
      <c r="BD46" s="311"/>
      <c r="BE46" s="311"/>
      <c r="BF46" s="311"/>
      <c r="BG46" s="311"/>
      <c r="BH46" s="200"/>
      <c r="BI46" s="200"/>
      <c r="BJ46" s="200"/>
      <c r="BK46" s="200"/>
      <c r="BL46" s="200">
        <v>0</v>
      </c>
      <c r="BM46" s="200"/>
      <c r="BN46" s="200"/>
      <c r="BO46" s="200"/>
      <c r="BP46" s="4"/>
      <c r="BQ46" s="6"/>
      <c r="BR46" s="6"/>
      <c r="BS46" s="6"/>
      <c r="BT46" s="6"/>
      <c r="BU46" s="6"/>
      <c r="BV46" s="6"/>
    </row>
    <row r="47" spans="1:77" ht="20.100000000000001" customHeight="1">
      <c r="A47" s="109">
        <v>22</v>
      </c>
      <c r="B47" s="109"/>
      <c r="C47" s="125" t="s">
        <v>1984</v>
      </c>
      <c r="D47" s="125"/>
      <c r="E47" s="125"/>
      <c r="F47" s="125"/>
      <c r="G47" s="125"/>
      <c r="H47" s="125" t="s">
        <v>1985</v>
      </c>
      <c r="I47" s="125"/>
      <c r="J47" s="125"/>
      <c r="K47" s="125"/>
      <c r="L47" s="125"/>
      <c r="M47" s="125"/>
      <c r="N47" s="125"/>
      <c r="O47" s="125"/>
      <c r="P47" s="125"/>
      <c r="Q47" s="125"/>
      <c r="R47" s="125"/>
      <c r="S47" s="125"/>
      <c r="T47" s="125"/>
      <c r="U47" s="125"/>
      <c r="V47" s="109">
        <v>2</v>
      </c>
      <c r="W47" s="109"/>
      <c r="X47" s="109"/>
      <c r="Y47" s="109" t="s">
        <v>400</v>
      </c>
      <c r="Z47" s="109"/>
      <c r="AA47" s="125">
        <v>250</v>
      </c>
      <c r="AB47" s="125"/>
      <c r="AC47" s="125"/>
      <c r="AD47" s="125"/>
      <c r="AE47" s="125">
        <f t="shared" si="15"/>
        <v>500</v>
      </c>
      <c r="AF47" s="125"/>
      <c r="AG47" s="125"/>
      <c r="AH47" s="125"/>
      <c r="AI47" s="216" t="str">
        <f>H47</f>
        <v>櫃內直流散熱風扇</v>
      </c>
      <c r="AJ47" s="216"/>
      <c r="AK47" s="216"/>
      <c r="AL47" s="216"/>
      <c r="AM47" s="216"/>
      <c r="AN47" s="216"/>
      <c r="AO47" s="216"/>
      <c r="AP47" s="216"/>
      <c r="AQ47" s="312">
        <f t="shared" si="16"/>
        <v>2</v>
      </c>
      <c r="AR47" s="312"/>
      <c r="AS47" s="312"/>
      <c r="AT47" s="312" t="str">
        <f t="shared" si="17"/>
        <v>部</v>
      </c>
      <c r="AU47" s="312"/>
      <c r="AV47" s="216">
        <v>55</v>
      </c>
      <c r="AW47" s="216"/>
      <c r="AX47" s="216"/>
      <c r="AY47" s="216"/>
      <c r="AZ47" s="216">
        <f t="shared" si="18"/>
        <v>110</v>
      </c>
      <c r="BA47" s="216"/>
      <c r="BB47" s="216"/>
      <c r="BC47" s="216"/>
      <c r="BD47" s="313"/>
      <c r="BE47" s="313"/>
      <c r="BF47" s="313"/>
      <c r="BG47" s="313"/>
      <c r="BH47" s="216" t="s">
        <v>2065</v>
      </c>
      <c r="BI47" s="216"/>
      <c r="BJ47" s="216"/>
      <c r="BK47" s="216"/>
      <c r="BL47" s="216">
        <f>AZ47</f>
        <v>110</v>
      </c>
      <c r="BM47" s="216"/>
      <c r="BN47" s="216"/>
      <c r="BO47" s="216"/>
      <c r="BP47" s="4"/>
      <c r="BQ47" s="6"/>
      <c r="BR47" s="6"/>
      <c r="BS47" s="6"/>
      <c r="BT47" s="6"/>
      <c r="BU47" s="6"/>
      <c r="BV47" s="6"/>
    </row>
    <row r="48" spans="1:77" ht="20.100000000000001" customHeight="1">
      <c r="A48" s="109">
        <v>23</v>
      </c>
      <c r="B48" s="109"/>
      <c r="C48" s="125" t="s">
        <v>1838</v>
      </c>
      <c r="D48" s="125"/>
      <c r="E48" s="125"/>
      <c r="F48" s="125"/>
      <c r="G48" s="125"/>
      <c r="H48" s="125" t="s">
        <v>2090</v>
      </c>
      <c r="I48" s="125"/>
      <c r="J48" s="125"/>
      <c r="K48" s="125"/>
      <c r="L48" s="125"/>
      <c r="M48" s="125"/>
      <c r="N48" s="125"/>
      <c r="O48" s="125"/>
      <c r="P48" s="125"/>
      <c r="Q48" s="125"/>
      <c r="R48" s="125"/>
      <c r="S48" s="125"/>
      <c r="T48" s="125"/>
      <c r="U48" s="125"/>
      <c r="V48" s="109">
        <v>5</v>
      </c>
      <c r="W48" s="109"/>
      <c r="X48" s="109"/>
      <c r="Y48" s="109" t="s">
        <v>395</v>
      </c>
      <c r="Z48" s="109"/>
      <c r="AA48" s="125">
        <v>150</v>
      </c>
      <c r="AB48" s="125"/>
      <c r="AC48" s="125"/>
      <c r="AD48" s="125"/>
      <c r="AE48" s="125">
        <f t="shared" ref="AE48" si="24">V48*AA48</f>
        <v>750</v>
      </c>
      <c r="AF48" s="125"/>
      <c r="AG48" s="125"/>
      <c r="AH48" s="125"/>
      <c r="AI48" s="216" t="str">
        <f>H48</f>
        <v>NiceFoto燈具架</v>
      </c>
      <c r="AJ48" s="216"/>
      <c r="AK48" s="216"/>
      <c r="AL48" s="216"/>
      <c r="AM48" s="216"/>
      <c r="AN48" s="216"/>
      <c r="AO48" s="216"/>
      <c r="AP48" s="216"/>
      <c r="AQ48" s="312">
        <f t="shared" ref="AQ48" si="25">V48</f>
        <v>5</v>
      </c>
      <c r="AR48" s="312"/>
      <c r="AS48" s="312"/>
      <c r="AT48" s="312" t="str">
        <f t="shared" ref="AT48" si="26">Y48</f>
        <v>只</v>
      </c>
      <c r="AU48" s="312"/>
      <c r="AV48" s="216">
        <v>135</v>
      </c>
      <c r="AW48" s="216"/>
      <c r="AX48" s="216"/>
      <c r="AY48" s="216"/>
      <c r="AZ48" s="216">
        <f t="shared" ref="AZ48" si="27">AQ48*AV48</f>
        <v>675</v>
      </c>
      <c r="BA48" s="216"/>
      <c r="BB48" s="216"/>
      <c r="BC48" s="216"/>
      <c r="BD48" s="313">
        <v>45405</v>
      </c>
      <c r="BE48" s="313"/>
      <c r="BF48" s="313"/>
      <c r="BG48" s="313"/>
      <c r="BH48" s="216" t="s">
        <v>2065</v>
      </c>
      <c r="BI48" s="216"/>
      <c r="BJ48" s="216"/>
      <c r="BK48" s="216"/>
      <c r="BL48" s="216">
        <f>AZ48</f>
        <v>675</v>
      </c>
      <c r="BM48" s="216"/>
      <c r="BN48" s="216"/>
      <c r="BO48" s="216"/>
      <c r="BP48" s="4"/>
      <c r="BQ48" s="6"/>
      <c r="BR48" s="6"/>
      <c r="BS48" s="6"/>
      <c r="BT48" s="6"/>
      <c r="BU48" s="6"/>
      <c r="BV48" s="6"/>
    </row>
    <row r="49" spans="1:74" ht="20.100000000000001" customHeight="1">
      <c r="A49" s="109">
        <v>24</v>
      </c>
      <c r="B49" s="109"/>
      <c r="C49" s="123"/>
      <c r="D49" s="124"/>
      <c r="E49" s="124"/>
      <c r="F49" s="124"/>
      <c r="G49" s="131"/>
      <c r="H49" s="123"/>
      <c r="I49" s="124"/>
      <c r="J49" s="124"/>
      <c r="K49" s="124"/>
      <c r="L49" s="124"/>
      <c r="M49" s="124"/>
      <c r="N49" s="124"/>
      <c r="O49" s="131"/>
      <c r="P49" s="123"/>
      <c r="Q49" s="124"/>
      <c r="R49" s="124"/>
      <c r="S49" s="124"/>
      <c r="T49" s="124"/>
      <c r="U49" s="131"/>
      <c r="V49" s="121">
        <v>0</v>
      </c>
      <c r="W49" s="119"/>
      <c r="X49" s="122"/>
      <c r="Y49" s="121" t="s">
        <v>315</v>
      </c>
      <c r="Z49" s="122"/>
      <c r="AA49" s="123">
        <v>0</v>
      </c>
      <c r="AB49" s="124"/>
      <c r="AC49" s="124"/>
      <c r="AD49" s="131"/>
      <c r="AE49" s="123">
        <f t="shared" si="15"/>
        <v>0</v>
      </c>
      <c r="AF49" s="124"/>
      <c r="AG49" s="124"/>
      <c r="AH49" s="131"/>
      <c r="AI49" s="209">
        <f t="shared" si="23"/>
        <v>0</v>
      </c>
      <c r="AJ49" s="210"/>
      <c r="AK49" s="210"/>
      <c r="AL49" s="210"/>
      <c r="AM49" s="210"/>
      <c r="AN49" s="210"/>
      <c r="AO49" s="210"/>
      <c r="AP49" s="211"/>
      <c r="AQ49" s="257">
        <f t="shared" si="16"/>
        <v>0</v>
      </c>
      <c r="AR49" s="258"/>
      <c r="AS49" s="259"/>
      <c r="AT49" s="257" t="str">
        <f t="shared" si="17"/>
        <v>式</v>
      </c>
      <c r="AU49" s="259"/>
      <c r="AV49" s="209">
        <v>0</v>
      </c>
      <c r="AW49" s="210"/>
      <c r="AX49" s="210"/>
      <c r="AY49" s="211"/>
      <c r="AZ49" s="209">
        <f t="shared" si="18"/>
        <v>0</v>
      </c>
      <c r="BA49" s="210"/>
      <c r="BB49" s="210"/>
      <c r="BC49" s="211"/>
      <c r="BD49" s="314"/>
      <c r="BE49" s="315"/>
      <c r="BF49" s="315"/>
      <c r="BG49" s="316"/>
      <c r="BH49" s="209"/>
      <c r="BI49" s="210"/>
      <c r="BJ49" s="210"/>
      <c r="BK49" s="211"/>
      <c r="BL49" s="209">
        <v>0</v>
      </c>
      <c r="BM49" s="210"/>
      <c r="BN49" s="210"/>
      <c r="BO49" s="211"/>
      <c r="BP49" s="4"/>
      <c r="BQ49" s="4"/>
      <c r="BR49" s="6"/>
      <c r="BS49" s="6"/>
      <c r="BT49" s="6"/>
      <c r="BU49" s="6"/>
      <c r="BV49" s="6"/>
    </row>
    <row r="50" spans="1:74" s="5" customFormat="1" ht="20.100000000000001" customHeight="1">
      <c r="A50" s="117" t="s">
        <v>318</v>
      </c>
      <c r="B50" s="117"/>
      <c r="C50" s="117"/>
      <c r="D50" s="117"/>
      <c r="E50" s="328" t="str">
        <f>C25</f>
        <v>家電空調排換氣視聽設備</v>
      </c>
      <c r="F50" s="329"/>
      <c r="G50" s="329"/>
      <c r="H50" s="329"/>
      <c r="I50" s="329"/>
      <c r="J50" s="329"/>
      <c r="K50" s="329"/>
      <c r="L50" s="329"/>
      <c r="M50" s="329"/>
      <c r="N50" s="329"/>
      <c r="O50" s="329"/>
      <c r="P50" s="329"/>
      <c r="Q50" s="329"/>
      <c r="R50" s="329"/>
      <c r="S50" s="329"/>
      <c r="T50" s="329"/>
      <c r="U50" s="329"/>
      <c r="V50" s="330" t="s">
        <v>322</v>
      </c>
      <c r="W50" s="330"/>
      <c r="X50" s="330"/>
      <c r="Y50" s="330"/>
      <c r="Z50" s="331"/>
      <c r="AA50" s="318">
        <f>SUM(AE26:AH49)</f>
        <v>590975</v>
      </c>
      <c r="AB50" s="318"/>
      <c r="AC50" s="318"/>
      <c r="AD50" s="318"/>
      <c r="AE50" s="318"/>
      <c r="AF50" s="318"/>
      <c r="AG50" s="318"/>
      <c r="AH50" s="318"/>
      <c r="AI50" s="319" t="str">
        <f>C25</f>
        <v>家電空調排換氣視聽設備</v>
      </c>
      <c r="AJ50" s="320"/>
      <c r="AK50" s="320"/>
      <c r="AL50" s="320"/>
      <c r="AM50" s="320"/>
      <c r="AN50" s="320"/>
      <c r="AO50" s="320"/>
      <c r="AP50" s="320"/>
      <c r="AQ50" s="321" t="s">
        <v>323</v>
      </c>
      <c r="AR50" s="321"/>
      <c r="AS50" s="321"/>
      <c r="AT50" s="321"/>
      <c r="AU50" s="322"/>
      <c r="AV50" s="317">
        <f>SUM(AZ26:BC49)</f>
        <v>500850</v>
      </c>
      <c r="AW50" s="317"/>
      <c r="AX50" s="317"/>
      <c r="AY50" s="317"/>
      <c r="AZ50" s="317"/>
      <c r="BA50" s="317"/>
      <c r="BB50" s="317"/>
      <c r="BC50" s="317"/>
      <c r="BD50" s="323" t="s">
        <v>324</v>
      </c>
      <c r="BE50" s="323"/>
      <c r="BF50" s="323"/>
      <c r="BG50" s="323"/>
      <c r="BH50" s="323"/>
      <c r="BI50" s="323"/>
      <c r="BJ50" s="317">
        <f>SUM(BL26:BO49)</f>
        <v>203735</v>
      </c>
      <c r="BK50" s="317"/>
      <c r="BL50" s="317"/>
      <c r="BM50" s="317"/>
      <c r="BN50" s="317"/>
      <c r="BO50" s="317"/>
    </row>
    <row r="51" spans="1:74" ht="20.100000000000001" customHeight="1">
      <c r="A51" s="106" t="s">
        <v>325</v>
      </c>
      <c r="B51" s="106"/>
      <c r="C51" s="109">
        <v>1</v>
      </c>
      <c r="D51" s="109"/>
      <c r="E51" s="352" t="s">
        <v>1577</v>
      </c>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4" t="s">
        <v>326</v>
      </c>
      <c r="BE51" s="354"/>
      <c r="BF51" s="354"/>
      <c r="BG51" s="354"/>
      <c r="BH51" s="354"/>
      <c r="BI51" s="354"/>
      <c r="BJ51" s="355">
        <f>AV50-BJ50</f>
        <v>297115</v>
      </c>
      <c r="BK51" s="355"/>
      <c r="BL51" s="355"/>
      <c r="BM51" s="355"/>
      <c r="BN51" s="355"/>
      <c r="BO51" s="355"/>
      <c r="BP51" s="4"/>
      <c r="BQ51" s="4"/>
      <c r="BR51" s="6"/>
      <c r="BS51" s="6"/>
      <c r="BT51" s="6"/>
      <c r="BU51" s="6"/>
      <c r="BV51" s="6"/>
    </row>
    <row r="52" spans="1:74" ht="20.100000000000001" customHeight="1">
      <c r="A52" s="106"/>
      <c r="B52" s="106"/>
      <c r="C52" s="109">
        <v>2</v>
      </c>
      <c r="D52" s="109"/>
      <c r="E52" s="337" t="s">
        <v>1580</v>
      </c>
      <c r="F52" s="337"/>
      <c r="G52" s="337"/>
      <c r="H52" s="337"/>
      <c r="I52" s="337"/>
      <c r="J52" s="337"/>
      <c r="K52" s="337"/>
      <c r="L52" s="337"/>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4"/>
      <c r="BQ52" s="6"/>
    </row>
    <row r="53" spans="1:74" ht="20.100000000000001" customHeight="1">
      <c r="A53" s="106"/>
      <c r="B53" s="106"/>
      <c r="C53" s="109">
        <v>3</v>
      </c>
      <c r="D53" s="109"/>
      <c r="E53" s="337" t="s">
        <v>1581</v>
      </c>
      <c r="F53" s="337"/>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4"/>
      <c r="BQ53" s="6"/>
    </row>
    <row r="54" spans="1:74" ht="20.100000000000001" customHeight="1">
      <c r="A54" s="106"/>
      <c r="B54" s="106"/>
      <c r="C54" s="109">
        <v>4</v>
      </c>
      <c r="D54" s="109"/>
      <c r="E54" s="337" t="s">
        <v>1582</v>
      </c>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4"/>
      <c r="BQ54" s="6"/>
    </row>
    <row r="55" spans="1:74" ht="20.100000000000001" customHeight="1">
      <c r="A55" s="106"/>
      <c r="B55" s="106"/>
      <c r="C55" s="109">
        <v>5</v>
      </c>
      <c r="D55" s="109"/>
      <c r="E55" s="332" t="s">
        <v>1583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4"/>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4"/>
      <c r="BQ55" s="6"/>
    </row>
    <row r="56" spans="1:74" ht="20.100000000000001" customHeight="1">
      <c r="A56" s="106"/>
      <c r="B56" s="106"/>
      <c r="C56" s="109">
        <v>6</v>
      </c>
      <c r="D56" s="109"/>
      <c r="E56" s="337" t="s">
        <v>1494</v>
      </c>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209"/>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1"/>
      <c r="BP56" s="4"/>
      <c r="BQ56" s="4"/>
      <c r="BR56" s="6"/>
      <c r="BS56" s="6"/>
      <c r="BT56" s="6"/>
      <c r="BU56" s="6"/>
      <c r="BV56" s="6"/>
    </row>
    <row r="57" spans="1:74" ht="20.100000000000001" customHeight="1">
      <c r="A57" s="123"/>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31"/>
      <c r="AI57" s="209"/>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1"/>
      <c r="BP57" s="4"/>
      <c r="BQ57" s="4"/>
      <c r="BR57" s="6"/>
      <c r="BS57" s="6"/>
      <c r="BT57" s="6"/>
      <c r="BU57" s="6"/>
      <c r="BV57" s="6"/>
    </row>
    <row r="58" spans="1:74" ht="20.100000000000001" customHeight="1">
      <c r="A58" s="222" t="s">
        <v>346</v>
      </c>
      <c r="B58" s="222"/>
      <c r="C58" s="127" t="s">
        <v>1586</v>
      </c>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9"/>
      <c r="AI58" s="335" t="str">
        <f>C58</f>
        <v>居家配件、五金項目</v>
      </c>
      <c r="AJ58" s="335"/>
      <c r="AK58" s="335"/>
      <c r="AL58" s="335"/>
      <c r="AM58" s="335"/>
      <c r="AN58" s="335"/>
      <c r="AO58" s="335"/>
      <c r="AP58" s="335"/>
      <c r="AQ58" s="335"/>
      <c r="AR58" s="335"/>
      <c r="AS58" s="335"/>
      <c r="AT58" s="335"/>
      <c r="AU58" s="335"/>
      <c r="AV58" s="432" t="s">
        <v>348</v>
      </c>
      <c r="AW58" s="432"/>
      <c r="AX58" s="432"/>
      <c r="AY58" s="432"/>
      <c r="AZ58" s="432"/>
      <c r="BA58" s="432"/>
      <c r="BB58" s="432"/>
      <c r="BC58" s="432"/>
      <c r="BD58" s="325" t="s">
        <v>313</v>
      </c>
      <c r="BE58" s="325"/>
      <c r="BF58" s="325"/>
      <c r="BG58" s="325"/>
      <c r="BH58" s="325"/>
      <c r="BI58" s="325"/>
      <c r="BJ58" s="325"/>
      <c r="BK58" s="325"/>
      <c r="BL58" s="325"/>
      <c r="BM58" s="325"/>
      <c r="BN58" s="325"/>
      <c r="BO58" s="325"/>
      <c r="BP58" s="4"/>
      <c r="BQ58" s="4"/>
      <c r="BR58" s="6"/>
      <c r="BS58" s="6"/>
      <c r="BT58" s="6"/>
      <c r="BU58" s="6"/>
      <c r="BV58" s="6"/>
    </row>
    <row r="59" spans="1:74" ht="20.100000000000001" customHeight="1">
      <c r="A59" s="109">
        <v>1</v>
      </c>
      <c r="B59" s="109"/>
      <c r="C59" s="125" t="s">
        <v>318</v>
      </c>
      <c r="D59" s="125"/>
      <c r="E59" s="125"/>
      <c r="F59" s="125"/>
      <c r="G59" s="125"/>
      <c r="H59" s="125" t="s">
        <v>1012</v>
      </c>
      <c r="I59" s="125"/>
      <c r="J59" s="125"/>
      <c r="K59" s="125"/>
      <c r="L59" s="125"/>
      <c r="M59" s="125"/>
      <c r="N59" s="125"/>
      <c r="O59" s="125"/>
      <c r="P59" s="125" t="s">
        <v>1013</v>
      </c>
      <c r="Q59" s="125" t="s">
        <v>23</v>
      </c>
      <c r="R59" s="125">
        <v>60</v>
      </c>
      <c r="S59" s="125"/>
      <c r="T59" s="125" t="s">
        <v>320</v>
      </c>
      <c r="U59" s="125"/>
      <c r="V59" s="109">
        <v>0</v>
      </c>
      <c r="W59" s="109"/>
      <c r="X59" s="109"/>
      <c r="Y59" s="109" t="s">
        <v>395</v>
      </c>
      <c r="Z59" s="109"/>
      <c r="AA59" s="125">
        <v>160</v>
      </c>
      <c r="AB59" s="125"/>
      <c r="AC59" s="125"/>
      <c r="AD59" s="125"/>
      <c r="AE59" s="125">
        <f>V59*AA59</f>
        <v>0</v>
      </c>
      <c r="AF59" s="125"/>
      <c r="AG59" s="125"/>
      <c r="AH59" s="125"/>
      <c r="AI59" s="200" t="str">
        <f>H59</f>
        <v>活動式伸縮掛畫鉤</v>
      </c>
      <c r="AJ59" s="200"/>
      <c r="AK59" s="200"/>
      <c r="AL59" s="200"/>
      <c r="AM59" s="200"/>
      <c r="AN59" s="200"/>
      <c r="AO59" s="200"/>
      <c r="AP59" s="200"/>
      <c r="AQ59" s="170">
        <f>V59</f>
        <v>0</v>
      </c>
      <c r="AR59" s="170"/>
      <c r="AS59" s="170"/>
      <c r="AT59" s="170" t="str">
        <f>Y59</f>
        <v>只</v>
      </c>
      <c r="AU59" s="170"/>
      <c r="AV59" s="200">
        <v>140</v>
      </c>
      <c r="AW59" s="200"/>
      <c r="AX59" s="200"/>
      <c r="AY59" s="200"/>
      <c r="AZ59" s="200">
        <f>AQ59*AV59</f>
        <v>0</v>
      </c>
      <c r="BA59" s="200"/>
      <c r="BB59" s="200"/>
      <c r="BC59" s="200"/>
      <c r="BD59" s="311">
        <v>44197</v>
      </c>
      <c r="BE59" s="311"/>
      <c r="BF59" s="311"/>
      <c r="BG59" s="311"/>
      <c r="BH59" s="200" t="s">
        <v>431</v>
      </c>
      <c r="BI59" s="200"/>
      <c r="BJ59" s="200"/>
      <c r="BK59" s="200"/>
      <c r="BL59" s="432">
        <f>AZ59</f>
        <v>0</v>
      </c>
      <c r="BM59" s="200"/>
      <c r="BN59" s="200"/>
      <c r="BO59" s="200"/>
      <c r="BP59" s="4"/>
      <c r="BQ59" s="6"/>
    </row>
    <row r="60" spans="1:74" ht="20.100000000000001" customHeight="1">
      <c r="A60" s="109">
        <v>2</v>
      </c>
      <c r="B60" s="109"/>
      <c r="C60" s="125" t="str">
        <f>代購項目!A27</f>
        <v>廚房</v>
      </c>
      <c r="D60" s="125"/>
      <c r="E60" s="125"/>
      <c r="F60" s="125"/>
      <c r="G60" s="125"/>
      <c r="H60" s="125" t="str">
        <f>代購項目!F27</f>
        <v>易利鉤</v>
      </c>
      <c r="I60" s="125"/>
      <c r="J60" s="125"/>
      <c r="K60" s="125"/>
      <c r="L60" s="125"/>
      <c r="M60" s="125"/>
      <c r="N60" s="125"/>
      <c r="O60" s="125"/>
      <c r="P60" s="125" t="str">
        <f>代購項目!W27</f>
        <v>附掛鉤*10</v>
      </c>
      <c r="Q60" s="125"/>
      <c r="R60" s="125"/>
      <c r="S60" s="125"/>
      <c r="T60" s="125"/>
      <c r="U60" s="125"/>
      <c r="V60" s="109">
        <v>355</v>
      </c>
      <c r="W60" s="109"/>
      <c r="X60" s="109"/>
      <c r="Y60" s="109" t="s">
        <v>320</v>
      </c>
      <c r="Z60" s="109"/>
      <c r="AA60" s="125">
        <f>代購項目!AQ27</f>
        <v>15</v>
      </c>
      <c r="AB60" s="125"/>
      <c r="AC60" s="125"/>
      <c r="AD60" s="125"/>
      <c r="AE60" s="125">
        <f>V60*AA60</f>
        <v>5325</v>
      </c>
      <c r="AF60" s="125"/>
      <c r="AG60" s="125"/>
      <c r="AH60" s="125"/>
      <c r="AI60" s="200" t="str">
        <f>H60</f>
        <v>易利鉤</v>
      </c>
      <c r="AJ60" s="200"/>
      <c r="AK60" s="200"/>
      <c r="AL60" s="200"/>
      <c r="AM60" s="200"/>
      <c r="AN60" s="200"/>
      <c r="AO60" s="200"/>
      <c r="AP60" s="200"/>
      <c r="AQ60" s="170">
        <f>V60</f>
        <v>355</v>
      </c>
      <c r="AR60" s="170"/>
      <c r="AS60" s="170"/>
      <c r="AT60" s="170" t="str">
        <f>Y60</f>
        <v>㎝</v>
      </c>
      <c r="AU60" s="170"/>
      <c r="AV60" s="200">
        <f>代購項目!AY27</f>
        <v>12</v>
      </c>
      <c r="AW60" s="200"/>
      <c r="AX60" s="200"/>
      <c r="AY60" s="200"/>
      <c r="AZ60" s="200">
        <f>AQ60*AV60</f>
        <v>4260</v>
      </c>
      <c r="BA60" s="200"/>
      <c r="BB60" s="200"/>
      <c r="BC60" s="200"/>
      <c r="BD60" s="311"/>
      <c r="BE60" s="311"/>
      <c r="BF60" s="311"/>
      <c r="BG60" s="311"/>
      <c r="BH60" s="200"/>
      <c r="BI60" s="200"/>
      <c r="BJ60" s="200"/>
      <c r="BK60" s="200"/>
      <c r="BL60" s="200">
        <v>0</v>
      </c>
      <c r="BM60" s="200"/>
      <c r="BN60" s="200"/>
      <c r="BO60" s="200"/>
      <c r="BP60" s="4"/>
      <c r="BQ60" s="4"/>
      <c r="BR60" s="6"/>
      <c r="BS60" s="6"/>
      <c r="BT60" s="6"/>
      <c r="BU60" s="6"/>
      <c r="BV60" s="6"/>
    </row>
    <row r="61" spans="1:74" ht="20.100000000000001" customHeight="1">
      <c r="A61" s="109">
        <v>3</v>
      </c>
      <c r="B61" s="109"/>
      <c r="C61" s="125" t="str">
        <f>代購項目!A29</f>
        <v>大盥洗室</v>
      </c>
      <c r="D61" s="125"/>
      <c r="E61" s="125"/>
      <c r="F61" s="125"/>
      <c r="G61" s="125"/>
      <c r="H61" s="125" t="str">
        <f>代購項目!F29</f>
        <v>ABS抗菌一字扶手78㎝</v>
      </c>
      <c r="I61" s="125"/>
      <c r="J61" s="125"/>
      <c r="K61" s="125"/>
      <c r="L61" s="125"/>
      <c r="M61" s="125"/>
      <c r="N61" s="125"/>
      <c r="O61" s="125"/>
      <c r="P61" s="125" t="str">
        <f>代購項目!W29</f>
        <v>78㎝</v>
      </c>
      <c r="Q61" s="125"/>
      <c r="R61" s="125"/>
      <c r="S61" s="125"/>
      <c r="T61" s="125"/>
      <c r="U61" s="125"/>
      <c r="V61" s="109">
        <v>1</v>
      </c>
      <c r="W61" s="109"/>
      <c r="X61" s="109"/>
      <c r="Y61" s="109" t="s">
        <v>1014</v>
      </c>
      <c r="Z61" s="109"/>
      <c r="AA61" s="125">
        <f>代購項目!AQ29</f>
        <v>1800</v>
      </c>
      <c r="AB61" s="125"/>
      <c r="AC61" s="125"/>
      <c r="AD61" s="125"/>
      <c r="AE61" s="125">
        <f t="shared" ref="AE61:AE68" si="28">V61*AA61</f>
        <v>1800</v>
      </c>
      <c r="AF61" s="125"/>
      <c r="AG61" s="125"/>
      <c r="AH61" s="125"/>
      <c r="AI61" s="200" t="str">
        <f t="shared" ref="AI61:AI68" si="29">H61</f>
        <v>ABS抗菌一字扶手78㎝</v>
      </c>
      <c r="AJ61" s="200"/>
      <c r="AK61" s="200"/>
      <c r="AL61" s="200"/>
      <c r="AM61" s="200"/>
      <c r="AN61" s="200"/>
      <c r="AO61" s="200"/>
      <c r="AP61" s="200"/>
      <c r="AQ61" s="170">
        <f t="shared" ref="AQ61:AQ68" si="30">V61</f>
        <v>1</v>
      </c>
      <c r="AR61" s="170"/>
      <c r="AS61" s="170"/>
      <c r="AT61" s="170" t="str">
        <f t="shared" ref="AT61:AT68" si="31">Y61</f>
        <v>支</v>
      </c>
      <c r="AU61" s="170"/>
      <c r="AV61" s="200">
        <f>代購項目!AY29</f>
        <v>377</v>
      </c>
      <c r="AW61" s="200"/>
      <c r="AX61" s="200"/>
      <c r="AY61" s="200"/>
      <c r="AZ61" s="200">
        <f t="shared" ref="AZ61:AZ68" si="32">AQ61*AV61</f>
        <v>377</v>
      </c>
      <c r="BA61" s="200"/>
      <c r="BB61" s="200"/>
      <c r="BC61" s="200"/>
      <c r="BD61" s="311"/>
      <c r="BE61" s="311"/>
      <c r="BF61" s="311"/>
      <c r="BG61" s="311"/>
      <c r="BH61" s="200"/>
      <c r="BI61" s="200"/>
      <c r="BJ61" s="200"/>
      <c r="BK61" s="200"/>
      <c r="BL61" s="200">
        <v>0</v>
      </c>
      <c r="BM61" s="200"/>
      <c r="BN61" s="200"/>
      <c r="BO61" s="200"/>
      <c r="BP61" s="4"/>
      <c r="BQ61" s="4"/>
      <c r="BR61" s="6"/>
      <c r="BS61" s="6"/>
      <c r="BT61" s="6"/>
      <c r="BU61" s="6"/>
      <c r="BV61" s="6"/>
    </row>
    <row r="62" spans="1:74" ht="20.100000000000001" customHeight="1">
      <c r="A62" s="109">
        <v>4</v>
      </c>
      <c r="B62" s="109"/>
      <c r="C62" s="125" t="str">
        <f>代購項目!A30</f>
        <v>大盥洗室</v>
      </c>
      <c r="D62" s="125"/>
      <c r="E62" s="125"/>
      <c r="F62" s="125"/>
      <c r="G62" s="125"/>
      <c r="H62" s="125" t="str">
        <f>代購項目!F30</f>
        <v>毛巾桿</v>
      </c>
      <c r="I62" s="125"/>
      <c r="J62" s="125"/>
      <c r="K62" s="125"/>
      <c r="L62" s="125"/>
      <c r="M62" s="125"/>
      <c r="N62" s="125"/>
      <c r="O62" s="125"/>
      <c r="P62" s="125" t="str">
        <f>代購項目!W30</f>
        <v>STH2690C</v>
      </c>
      <c r="Q62" s="125"/>
      <c r="R62" s="125"/>
      <c r="S62" s="125"/>
      <c r="T62" s="125"/>
      <c r="U62" s="125"/>
      <c r="V62" s="109">
        <v>2</v>
      </c>
      <c r="W62" s="109"/>
      <c r="X62" s="109"/>
      <c r="Y62" s="109" t="s">
        <v>1014</v>
      </c>
      <c r="Z62" s="109"/>
      <c r="AA62" s="125">
        <f>代購項目!AQ30</f>
        <v>1275</v>
      </c>
      <c r="AB62" s="125"/>
      <c r="AC62" s="125"/>
      <c r="AD62" s="125"/>
      <c r="AE62" s="125">
        <f t="shared" si="28"/>
        <v>2550</v>
      </c>
      <c r="AF62" s="125"/>
      <c r="AG62" s="125"/>
      <c r="AH62" s="125"/>
      <c r="AI62" s="200" t="str">
        <f t="shared" si="29"/>
        <v>毛巾桿</v>
      </c>
      <c r="AJ62" s="200"/>
      <c r="AK62" s="200"/>
      <c r="AL62" s="200"/>
      <c r="AM62" s="200"/>
      <c r="AN62" s="200"/>
      <c r="AO62" s="200"/>
      <c r="AP62" s="200"/>
      <c r="AQ62" s="170">
        <f t="shared" si="30"/>
        <v>2</v>
      </c>
      <c r="AR62" s="170"/>
      <c r="AS62" s="170"/>
      <c r="AT62" s="170" t="str">
        <f t="shared" si="31"/>
        <v>支</v>
      </c>
      <c r="AU62" s="170"/>
      <c r="AV62" s="200">
        <f>代購項目!AY30</f>
        <v>850</v>
      </c>
      <c r="AW62" s="200"/>
      <c r="AX62" s="200"/>
      <c r="AY62" s="200"/>
      <c r="AZ62" s="200">
        <f t="shared" si="32"/>
        <v>1700</v>
      </c>
      <c r="BA62" s="200"/>
      <c r="BB62" s="200"/>
      <c r="BC62" s="200"/>
      <c r="BD62" s="311"/>
      <c r="BE62" s="311"/>
      <c r="BF62" s="311"/>
      <c r="BG62" s="311"/>
      <c r="BH62" s="200"/>
      <c r="BI62" s="200"/>
      <c r="BJ62" s="200"/>
      <c r="BK62" s="200"/>
      <c r="BL62" s="200">
        <v>0</v>
      </c>
      <c r="BM62" s="200"/>
      <c r="BN62" s="200"/>
      <c r="BO62" s="200"/>
      <c r="BP62" s="4"/>
      <c r="BQ62" s="4"/>
      <c r="BR62" s="6"/>
      <c r="BS62" s="6"/>
      <c r="BT62" s="6"/>
      <c r="BU62" s="6"/>
      <c r="BV62" s="6"/>
    </row>
    <row r="63" spans="1:74" ht="20.100000000000001" customHeight="1">
      <c r="A63" s="109">
        <v>5</v>
      </c>
      <c r="B63" s="109"/>
      <c r="C63" s="125" t="str">
        <f>代購項目!A31</f>
        <v>大盥洗室</v>
      </c>
      <c r="D63" s="125"/>
      <c r="E63" s="125"/>
      <c r="F63" s="125"/>
      <c r="G63" s="125"/>
      <c r="H63" s="125" t="str">
        <f>代購項目!F31</f>
        <v>吹風機架</v>
      </c>
      <c r="I63" s="125"/>
      <c r="J63" s="125"/>
      <c r="K63" s="125"/>
      <c r="L63" s="125"/>
      <c r="M63" s="125"/>
      <c r="N63" s="125"/>
      <c r="O63" s="125"/>
      <c r="P63" s="125">
        <f>代購項目!W31</f>
        <v>0</v>
      </c>
      <c r="Q63" s="125"/>
      <c r="R63" s="125"/>
      <c r="S63" s="125"/>
      <c r="T63" s="125"/>
      <c r="U63" s="125"/>
      <c r="V63" s="109">
        <v>1</v>
      </c>
      <c r="W63" s="109"/>
      <c r="X63" s="109"/>
      <c r="Y63" s="109" t="s">
        <v>352</v>
      </c>
      <c r="Z63" s="109"/>
      <c r="AA63" s="125">
        <f>代購項目!AQ31</f>
        <v>300</v>
      </c>
      <c r="AB63" s="125"/>
      <c r="AC63" s="125"/>
      <c r="AD63" s="125"/>
      <c r="AE63" s="125">
        <f>V63*AA63</f>
        <v>300</v>
      </c>
      <c r="AF63" s="125"/>
      <c r="AG63" s="125"/>
      <c r="AH63" s="125"/>
      <c r="AI63" s="200" t="str">
        <f>H63</f>
        <v>吹風機架</v>
      </c>
      <c r="AJ63" s="200"/>
      <c r="AK63" s="200"/>
      <c r="AL63" s="200"/>
      <c r="AM63" s="200"/>
      <c r="AN63" s="200"/>
      <c r="AO63" s="200"/>
      <c r="AP63" s="200"/>
      <c r="AQ63" s="170">
        <f>V63</f>
        <v>1</v>
      </c>
      <c r="AR63" s="170"/>
      <c r="AS63" s="170"/>
      <c r="AT63" s="170" t="str">
        <f>Y63</f>
        <v>座</v>
      </c>
      <c r="AU63" s="170"/>
      <c r="AV63" s="200">
        <f>代購項目!AY31</f>
        <v>200</v>
      </c>
      <c r="AW63" s="200"/>
      <c r="AX63" s="200"/>
      <c r="AY63" s="200"/>
      <c r="AZ63" s="200">
        <f>AQ63*AV63</f>
        <v>200</v>
      </c>
      <c r="BA63" s="200"/>
      <c r="BB63" s="200"/>
      <c r="BC63" s="200"/>
      <c r="BD63" s="311"/>
      <c r="BE63" s="311"/>
      <c r="BF63" s="311"/>
      <c r="BG63" s="311"/>
      <c r="BH63" s="200"/>
      <c r="BI63" s="200"/>
      <c r="BJ63" s="200"/>
      <c r="BK63" s="200"/>
      <c r="BL63" s="200">
        <v>0</v>
      </c>
      <c r="BM63" s="200"/>
      <c r="BN63" s="200"/>
      <c r="BO63" s="200"/>
      <c r="BP63" s="4"/>
      <c r="BQ63" s="4"/>
      <c r="BR63" s="6"/>
      <c r="BS63" s="6"/>
      <c r="BT63" s="6"/>
      <c r="BU63" s="6"/>
      <c r="BV63" s="6"/>
    </row>
    <row r="64" spans="1:74" ht="20.100000000000001" customHeight="1">
      <c r="A64" s="109">
        <v>6</v>
      </c>
      <c r="B64" s="109"/>
      <c r="C64" s="125" t="str">
        <f>代購項目!A32</f>
        <v>大盥洗室</v>
      </c>
      <c r="D64" s="125"/>
      <c r="E64" s="125"/>
      <c r="F64" s="125"/>
      <c r="G64" s="125"/>
      <c r="H64" s="125" t="str">
        <f>代購項目!F32</f>
        <v>浴巾環</v>
      </c>
      <c r="I64" s="125"/>
      <c r="J64" s="125"/>
      <c r="K64" s="125"/>
      <c r="L64" s="125"/>
      <c r="M64" s="125"/>
      <c r="N64" s="125"/>
      <c r="O64" s="125"/>
      <c r="P64" s="125" t="str">
        <f>代購項目!W32</f>
        <v>3100C</v>
      </c>
      <c r="Q64" s="125"/>
      <c r="R64" s="125"/>
      <c r="S64" s="125"/>
      <c r="T64" s="125"/>
      <c r="U64" s="125"/>
      <c r="V64" s="109">
        <v>1</v>
      </c>
      <c r="W64" s="109"/>
      <c r="X64" s="109"/>
      <c r="Y64" s="109" t="s">
        <v>395</v>
      </c>
      <c r="Z64" s="109"/>
      <c r="AA64" s="125">
        <f>代購項目!AQ32</f>
        <v>450</v>
      </c>
      <c r="AB64" s="125"/>
      <c r="AC64" s="125"/>
      <c r="AD64" s="125"/>
      <c r="AE64" s="125">
        <f t="shared" si="28"/>
        <v>450</v>
      </c>
      <c r="AF64" s="125"/>
      <c r="AG64" s="125"/>
      <c r="AH64" s="125"/>
      <c r="AI64" s="200" t="str">
        <f t="shared" si="29"/>
        <v>浴巾環</v>
      </c>
      <c r="AJ64" s="200"/>
      <c r="AK64" s="200"/>
      <c r="AL64" s="200"/>
      <c r="AM64" s="200"/>
      <c r="AN64" s="200"/>
      <c r="AO64" s="200"/>
      <c r="AP64" s="200"/>
      <c r="AQ64" s="170">
        <f t="shared" si="30"/>
        <v>1</v>
      </c>
      <c r="AR64" s="170"/>
      <c r="AS64" s="170"/>
      <c r="AT64" s="170" t="str">
        <f t="shared" si="31"/>
        <v>只</v>
      </c>
      <c r="AU64" s="170"/>
      <c r="AV64" s="200">
        <f>代購項目!AY32</f>
        <v>300</v>
      </c>
      <c r="AW64" s="200"/>
      <c r="AX64" s="200"/>
      <c r="AY64" s="200"/>
      <c r="AZ64" s="200">
        <f t="shared" si="32"/>
        <v>300</v>
      </c>
      <c r="BA64" s="200"/>
      <c r="BB64" s="200"/>
      <c r="BC64" s="200"/>
      <c r="BD64" s="311"/>
      <c r="BE64" s="311"/>
      <c r="BF64" s="311"/>
      <c r="BG64" s="311"/>
      <c r="BH64" s="200"/>
      <c r="BI64" s="200"/>
      <c r="BJ64" s="200"/>
      <c r="BK64" s="200"/>
      <c r="BL64" s="200">
        <v>0</v>
      </c>
      <c r="BM64" s="200"/>
      <c r="BN64" s="200"/>
      <c r="BO64" s="200"/>
      <c r="BP64" s="4"/>
      <c r="BQ64" s="4"/>
      <c r="BR64" s="6"/>
      <c r="BS64" s="6"/>
      <c r="BT64" s="6"/>
      <c r="BU64" s="6"/>
      <c r="BV64" s="6"/>
    </row>
    <row r="65" spans="1:74" ht="20.100000000000001" customHeight="1">
      <c r="A65" s="109">
        <v>7</v>
      </c>
      <c r="B65" s="109"/>
      <c r="C65" s="125" t="str">
        <f>代購項目!A33</f>
        <v>小盥洗室</v>
      </c>
      <c r="D65" s="125"/>
      <c r="E65" s="125"/>
      <c r="F65" s="125"/>
      <c r="G65" s="125"/>
      <c r="H65" s="125" t="str">
        <f>代購項目!F33</f>
        <v>ABS抗菌一字扶手78㎝</v>
      </c>
      <c r="I65" s="125"/>
      <c r="J65" s="125"/>
      <c r="K65" s="125"/>
      <c r="L65" s="125"/>
      <c r="M65" s="125"/>
      <c r="N65" s="125"/>
      <c r="O65" s="125"/>
      <c r="P65" s="125" t="str">
        <f>代購項目!W33</f>
        <v>78㎝</v>
      </c>
      <c r="Q65" s="125"/>
      <c r="R65" s="125"/>
      <c r="S65" s="125"/>
      <c r="T65" s="125"/>
      <c r="U65" s="125"/>
      <c r="V65" s="109">
        <v>1</v>
      </c>
      <c r="W65" s="109"/>
      <c r="X65" s="109"/>
      <c r="Y65" s="109" t="s">
        <v>1014</v>
      </c>
      <c r="Z65" s="109"/>
      <c r="AA65" s="125">
        <f>代購項目!AQ33</f>
        <v>1800</v>
      </c>
      <c r="AB65" s="125"/>
      <c r="AC65" s="125"/>
      <c r="AD65" s="125"/>
      <c r="AE65" s="125">
        <f t="shared" si="28"/>
        <v>1800</v>
      </c>
      <c r="AF65" s="125"/>
      <c r="AG65" s="125"/>
      <c r="AH65" s="125"/>
      <c r="AI65" s="200" t="str">
        <f t="shared" si="29"/>
        <v>ABS抗菌一字扶手78㎝</v>
      </c>
      <c r="AJ65" s="200"/>
      <c r="AK65" s="200"/>
      <c r="AL65" s="200"/>
      <c r="AM65" s="200"/>
      <c r="AN65" s="200"/>
      <c r="AO65" s="200"/>
      <c r="AP65" s="200"/>
      <c r="AQ65" s="170">
        <f t="shared" si="30"/>
        <v>1</v>
      </c>
      <c r="AR65" s="170"/>
      <c r="AS65" s="170"/>
      <c r="AT65" s="170" t="str">
        <f t="shared" si="31"/>
        <v>支</v>
      </c>
      <c r="AU65" s="170"/>
      <c r="AV65" s="200">
        <f>代購項目!AY33</f>
        <v>377</v>
      </c>
      <c r="AW65" s="200"/>
      <c r="AX65" s="200"/>
      <c r="AY65" s="200"/>
      <c r="AZ65" s="200">
        <f t="shared" si="32"/>
        <v>377</v>
      </c>
      <c r="BA65" s="200"/>
      <c r="BB65" s="200"/>
      <c r="BC65" s="200"/>
      <c r="BD65" s="311"/>
      <c r="BE65" s="311"/>
      <c r="BF65" s="311"/>
      <c r="BG65" s="311"/>
      <c r="BH65" s="200"/>
      <c r="BI65" s="200"/>
      <c r="BJ65" s="200"/>
      <c r="BK65" s="200"/>
      <c r="BL65" s="200">
        <v>0</v>
      </c>
      <c r="BM65" s="200"/>
      <c r="BN65" s="200"/>
      <c r="BO65" s="200"/>
      <c r="BP65" s="4"/>
      <c r="BQ65" s="4"/>
      <c r="BR65" s="6"/>
      <c r="BS65" s="6"/>
      <c r="BT65" s="6"/>
      <c r="BU65" s="6"/>
      <c r="BV65" s="6"/>
    </row>
    <row r="66" spans="1:74" ht="20.100000000000001" customHeight="1">
      <c r="A66" s="109">
        <v>8</v>
      </c>
      <c r="B66" s="109"/>
      <c r="C66" s="125" t="str">
        <f>代購項目!A34</f>
        <v>小盥洗室</v>
      </c>
      <c r="D66" s="125"/>
      <c r="E66" s="125"/>
      <c r="F66" s="125"/>
      <c r="G66" s="125"/>
      <c r="H66" s="125" t="str">
        <f>代購項目!F34</f>
        <v>毛巾桿</v>
      </c>
      <c r="I66" s="125"/>
      <c r="J66" s="125"/>
      <c r="K66" s="125"/>
      <c r="L66" s="125"/>
      <c r="M66" s="125"/>
      <c r="N66" s="125"/>
      <c r="O66" s="125"/>
      <c r="P66" s="125" t="str">
        <f>代購項目!W34</f>
        <v>STH2675C</v>
      </c>
      <c r="Q66" s="125"/>
      <c r="R66" s="125"/>
      <c r="S66" s="125"/>
      <c r="T66" s="125"/>
      <c r="U66" s="125"/>
      <c r="V66" s="109">
        <v>1</v>
      </c>
      <c r="W66" s="109"/>
      <c r="X66" s="109"/>
      <c r="Y66" s="109" t="s">
        <v>1014</v>
      </c>
      <c r="Z66" s="109"/>
      <c r="AA66" s="125">
        <f>代購項目!AQ34</f>
        <v>1200</v>
      </c>
      <c r="AB66" s="125"/>
      <c r="AC66" s="125"/>
      <c r="AD66" s="125"/>
      <c r="AE66" s="125">
        <f t="shared" si="28"/>
        <v>1200</v>
      </c>
      <c r="AF66" s="125"/>
      <c r="AG66" s="125"/>
      <c r="AH66" s="125"/>
      <c r="AI66" s="200" t="str">
        <f t="shared" si="29"/>
        <v>毛巾桿</v>
      </c>
      <c r="AJ66" s="200"/>
      <c r="AK66" s="200"/>
      <c r="AL66" s="200"/>
      <c r="AM66" s="200"/>
      <c r="AN66" s="200"/>
      <c r="AO66" s="200"/>
      <c r="AP66" s="200"/>
      <c r="AQ66" s="170">
        <f t="shared" si="30"/>
        <v>1</v>
      </c>
      <c r="AR66" s="170"/>
      <c r="AS66" s="170"/>
      <c r="AT66" s="170" t="str">
        <f t="shared" si="31"/>
        <v>支</v>
      </c>
      <c r="AU66" s="170"/>
      <c r="AV66" s="200">
        <f>代購項目!AY34</f>
        <v>800</v>
      </c>
      <c r="AW66" s="200"/>
      <c r="AX66" s="200"/>
      <c r="AY66" s="200"/>
      <c r="AZ66" s="200">
        <f t="shared" si="32"/>
        <v>800</v>
      </c>
      <c r="BA66" s="200"/>
      <c r="BB66" s="200"/>
      <c r="BC66" s="200"/>
      <c r="BD66" s="311"/>
      <c r="BE66" s="311"/>
      <c r="BF66" s="311"/>
      <c r="BG66" s="311"/>
      <c r="BH66" s="200"/>
      <c r="BI66" s="200"/>
      <c r="BJ66" s="200"/>
      <c r="BK66" s="200"/>
      <c r="BL66" s="200">
        <v>0</v>
      </c>
      <c r="BM66" s="200"/>
      <c r="BN66" s="200"/>
      <c r="BO66" s="200"/>
      <c r="BP66" s="4"/>
      <c r="BQ66" s="6"/>
      <c r="BR66" s="6"/>
      <c r="BS66" s="6"/>
      <c r="BT66" s="6"/>
      <c r="BU66" s="4"/>
      <c r="BV66" s="4"/>
    </row>
    <row r="67" spans="1:74" ht="20.100000000000001" customHeight="1">
      <c r="A67" s="109">
        <v>9</v>
      </c>
      <c r="B67" s="109"/>
      <c r="C67" s="125" t="str">
        <f>代購項目!A35</f>
        <v>小盥洗室</v>
      </c>
      <c r="D67" s="125"/>
      <c r="E67" s="125"/>
      <c r="F67" s="125"/>
      <c r="G67" s="125"/>
      <c r="H67" s="125" t="str">
        <f>代購項目!F35</f>
        <v>吹風機架</v>
      </c>
      <c r="I67" s="125"/>
      <c r="J67" s="125"/>
      <c r="K67" s="125"/>
      <c r="L67" s="125"/>
      <c r="M67" s="125"/>
      <c r="N67" s="125"/>
      <c r="O67" s="125"/>
      <c r="P67" s="125">
        <f>代購項目!W35</f>
        <v>0</v>
      </c>
      <c r="Q67" s="125"/>
      <c r="R67" s="125"/>
      <c r="S67" s="125"/>
      <c r="T67" s="125"/>
      <c r="U67" s="125"/>
      <c r="V67" s="109">
        <v>0</v>
      </c>
      <c r="W67" s="109"/>
      <c r="X67" s="109"/>
      <c r="Y67" s="109" t="s">
        <v>395</v>
      </c>
      <c r="Z67" s="109"/>
      <c r="AA67" s="125">
        <f>代購項目!AQ35</f>
        <v>300</v>
      </c>
      <c r="AB67" s="125"/>
      <c r="AC67" s="125"/>
      <c r="AD67" s="125"/>
      <c r="AE67" s="125">
        <f t="shared" si="28"/>
        <v>0</v>
      </c>
      <c r="AF67" s="125"/>
      <c r="AG67" s="125"/>
      <c r="AH67" s="125"/>
      <c r="AI67" s="200" t="str">
        <f t="shared" si="29"/>
        <v>吹風機架</v>
      </c>
      <c r="AJ67" s="200"/>
      <c r="AK67" s="200"/>
      <c r="AL67" s="200"/>
      <c r="AM67" s="200"/>
      <c r="AN67" s="200"/>
      <c r="AO67" s="200"/>
      <c r="AP67" s="200"/>
      <c r="AQ67" s="170">
        <f t="shared" si="30"/>
        <v>0</v>
      </c>
      <c r="AR67" s="170"/>
      <c r="AS67" s="170"/>
      <c r="AT67" s="170" t="str">
        <f t="shared" si="31"/>
        <v>只</v>
      </c>
      <c r="AU67" s="170"/>
      <c r="AV67" s="200">
        <f>代購項目!AY35</f>
        <v>200</v>
      </c>
      <c r="AW67" s="200"/>
      <c r="AX67" s="200"/>
      <c r="AY67" s="200"/>
      <c r="AZ67" s="200">
        <f t="shared" si="32"/>
        <v>0</v>
      </c>
      <c r="BA67" s="200"/>
      <c r="BB67" s="200"/>
      <c r="BC67" s="200"/>
      <c r="BD67" s="311"/>
      <c r="BE67" s="311"/>
      <c r="BF67" s="311"/>
      <c r="BG67" s="311"/>
      <c r="BH67" s="200"/>
      <c r="BI67" s="200"/>
      <c r="BJ67" s="200"/>
      <c r="BK67" s="200"/>
      <c r="BL67" s="200">
        <v>0</v>
      </c>
      <c r="BM67" s="200"/>
      <c r="BN67" s="200"/>
      <c r="BO67" s="200"/>
      <c r="BP67" s="4"/>
      <c r="BQ67" s="6"/>
      <c r="BR67" s="6"/>
      <c r="BS67" s="6"/>
      <c r="BT67" s="6"/>
      <c r="BU67" s="4"/>
      <c r="BV67" s="4"/>
    </row>
    <row r="68" spans="1:74" ht="20.100000000000001" customHeight="1">
      <c r="A68" s="109">
        <v>10</v>
      </c>
      <c r="B68" s="109"/>
      <c r="C68" s="125" t="str">
        <f>代購項目!A36</f>
        <v>小盥洗室</v>
      </c>
      <c r="D68" s="125"/>
      <c r="E68" s="125"/>
      <c r="F68" s="125"/>
      <c r="G68" s="125"/>
      <c r="H68" s="125" t="str">
        <f>代購項目!F36</f>
        <v>浴巾環</v>
      </c>
      <c r="I68" s="125"/>
      <c r="J68" s="125"/>
      <c r="K68" s="125"/>
      <c r="L68" s="125"/>
      <c r="M68" s="125"/>
      <c r="N68" s="125"/>
      <c r="O68" s="125"/>
      <c r="P68" s="125" t="str">
        <f>代購項目!W36</f>
        <v>3100C</v>
      </c>
      <c r="Q68" s="125"/>
      <c r="R68" s="125"/>
      <c r="S68" s="125"/>
      <c r="T68" s="125"/>
      <c r="U68" s="125"/>
      <c r="V68" s="109">
        <v>1</v>
      </c>
      <c r="W68" s="109"/>
      <c r="X68" s="109"/>
      <c r="Y68" s="109" t="s">
        <v>395</v>
      </c>
      <c r="Z68" s="109"/>
      <c r="AA68" s="125">
        <f>代購項目!AQ36</f>
        <v>420</v>
      </c>
      <c r="AB68" s="125"/>
      <c r="AC68" s="125"/>
      <c r="AD68" s="125"/>
      <c r="AE68" s="125">
        <f t="shared" si="28"/>
        <v>420</v>
      </c>
      <c r="AF68" s="125"/>
      <c r="AG68" s="125"/>
      <c r="AH68" s="125"/>
      <c r="AI68" s="200" t="str">
        <f t="shared" si="29"/>
        <v>浴巾環</v>
      </c>
      <c r="AJ68" s="200"/>
      <c r="AK68" s="200"/>
      <c r="AL68" s="200"/>
      <c r="AM68" s="200"/>
      <c r="AN68" s="200"/>
      <c r="AO68" s="200"/>
      <c r="AP68" s="200"/>
      <c r="AQ68" s="170">
        <f t="shared" si="30"/>
        <v>1</v>
      </c>
      <c r="AR68" s="170"/>
      <c r="AS68" s="170"/>
      <c r="AT68" s="170" t="str">
        <f t="shared" si="31"/>
        <v>只</v>
      </c>
      <c r="AU68" s="170"/>
      <c r="AV68" s="200">
        <f>代購項目!AY36</f>
        <v>280</v>
      </c>
      <c r="AW68" s="200"/>
      <c r="AX68" s="200"/>
      <c r="AY68" s="200"/>
      <c r="AZ68" s="200">
        <f t="shared" si="32"/>
        <v>280</v>
      </c>
      <c r="BA68" s="200"/>
      <c r="BB68" s="200"/>
      <c r="BC68" s="200"/>
      <c r="BD68" s="311"/>
      <c r="BE68" s="311"/>
      <c r="BF68" s="311"/>
      <c r="BG68" s="311"/>
      <c r="BH68" s="200"/>
      <c r="BI68" s="200"/>
      <c r="BJ68" s="200"/>
      <c r="BK68" s="200"/>
      <c r="BL68" s="200">
        <v>0</v>
      </c>
      <c r="BM68" s="200"/>
      <c r="BN68" s="200"/>
      <c r="BO68" s="200"/>
      <c r="BP68" s="4"/>
      <c r="BQ68" s="6"/>
      <c r="BR68" s="6"/>
      <c r="BS68" s="6"/>
      <c r="BT68" s="6"/>
      <c r="BU68" s="4"/>
      <c r="BV68" s="4"/>
    </row>
    <row r="69" spans="1:74" ht="20.100000000000001" customHeight="1">
      <c r="A69" s="109">
        <v>11</v>
      </c>
      <c r="B69" s="109"/>
      <c r="C69" s="125" t="str">
        <f>代購項目!A28</f>
        <v>衛生間</v>
      </c>
      <c r="D69" s="125"/>
      <c r="E69" s="125"/>
      <c r="F69" s="125"/>
      <c r="G69" s="125"/>
      <c r="H69" s="125" t="str">
        <f>代購項目!F28</f>
        <v>ABS抗菌L型扶手70*50</v>
      </c>
      <c r="I69" s="125"/>
      <c r="J69" s="125"/>
      <c r="K69" s="125"/>
      <c r="L69" s="125"/>
      <c r="M69" s="125"/>
      <c r="N69" s="125"/>
      <c r="O69" s="125"/>
      <c r="P69" s="125" t="str">
        <f>代購項目!W28</f>
        <v>70*50㎝</v>
      </c>
      <c r="Q69" s="125"/>
      <c r="R69" s="125"/>
      <c r="S69" s="125"/>
      <c r="T69" s="125"/>
      <c r="U69" s="125"/>
      <c r="V69" s="109">
        <v>1</v>
      </c>
      <c r="W69" s="109"/>
      <c r="X69" s="109"/>
      <c r="Y69" s="109" t="s">
        <v>1014</v>
      </c>
      <c r="Z69" s="109"/>
      <c r="AA69" s="125">
        <f>代購項目!AQ28</f>
        <v>4000</v>
      </c>
      <c r="AB69" s="125"/>
      <c r="AC69" s="125"/>
      <c r="AD69" s="125"/>
      <c r="AE69" s="125">
        <f t="shared" ref="AE69:AE73" si="33">V69*AA69</f>
        <v>4000</v>
      </c>
      <c r="AF69" s="125"/>
      <c r="AG69" s="125"/>
      <c r="AH69" s="125"/>
      <c r="AI69" s="200" t="str">
        <f t="shared" ref="AI69:AI72" si="34">H69</f>
        <v>ABS抗菌L型扶手70*50</v>
      </c>
      <c r="AJ69" s="200"/>
      <c r="AK69" s="200"/>
      <c r="AL69" s="200"/>
      <c r="AM69" s="200"/>
      <c r="AN69" s="200"/>
      <c r="AO69" s="200"/>
      <c r="AP69" s="200"/>
      <c r="AQ69" s="170">
        <f t="shared" ref="AQ69:AQ73" si="35">V69</f>
        <v>1</v>
      </c>
      <c r="AR69" s="170"/>
      <c r="AS69" s="170"/>
      <c r="AT69" s="170" t="str">
        <f t="shared" ref="AT69:AT73" si="36">Y69</f>
        <v>支</v>
      </c>
      <c r="AU69" s="170"/>
      <c r="AV69" s="200">
        <f>代購項目!AY28</f>
        <v>711</v>
      </c>
      <c r="AW69" s="200"/>
      <c r="AX69" s="200"/>
      <c r="AY69" s="200"/>
      <c r="AZ69" s="200">
        <f t="shared" ref="AZ69:AZ73" si="37">AQ69*AV69</f>
        <v>711</v>
      </c>
      <c r="BA69" s="200"/>
      <c r="BB69" s="200"/>
      <c r="BC69" s="200"/>
      <c r="BD69" s="311"/>
      <c r="BE69" s="311"/>
      <c r="BF69" s="311"/>
      <c r="BG69" s="311"/>
      <c r="BH69" s="200"/>
      <c r="BI69" s="200"/>
      <c r="BJ69" s="200"/>
      <c r="BK69" s="200"/>
      <c r="BL69" s="200">
        <v>0</v>
      </c>
      <c r="BM69" s="200"/>
      <c r="BN69" s="200"/>
      <c r="BO69" s="200"/>
      <c r="BP69" s="4"/>
      <c r="BQ69" s="4"/>
      <c r="BR69" s="6"/>
      <c r="BS69" s="6"/>
      <c r="BT69" s="6"/>
      <c r="BU69" s="6"/>
      <c r="BV69" s="6"/>
    </row>
    <row r="70" spans="1:74" ht="20.100000000000001" customHeight="1">
      <c r="A70" s="109">
        <v>12</v>
      </c>
      <c r="B70" s="109"/>
      <c r="C70" s="125" t="str">
        <f>基本資料!A49</f>
        <v>衛生間</v>
      </c>
      <c r="D70" s="125"/>
      <c r="E70" s="125"/>
      <c r="F70" s="125"/>
      <c r="G70" s="125"/>
      <c r="H70" s="123" t="s">
        <v>1987</v>
      </c>
      <c r="I70" s="124"/>
      <c r="J70" s="124"/>
      <c r="K70" s="124"/>
      <c r="L70" s="124"/>
      <c r="M70" s="124"/>
      <c r="N70" s="124"/>
      <c r="O70" s="131"/>
      <c r="P70" s="125"/>
      <c r="Q70" s="125"/>
      <c r="R70" s="125"/>
      <c r="S70" s="125"/>
      <c r="T70" s="125"/>
      <c r="U70" s="125"/>
      <c r="V70" s="109">
        <v>1</v>
      </c>
      <c r="W70" s="109"/>
      <c r="X70" s="109"/>
      <c r="Y70" s="109" t="s">
        <v>395</v>
      </c>
      <c r="Z70" s="109"/>
      <c r="AA70" s="125">
        <v>500</v>
      </c>
      <c r="AB70" s="125"/>
      <c r="AC70" s="125"/>
      <c r="AD70" s="125"/>
      <c r="AE70" s="125">
        <f t="shared" si="33"/>
        <v>500</v>
      </c>
      <c r="AF70" s="125"/>
      <c r="AG70" s="125"/>
      <c r="AH70" s="125"/>
      <c r="AI70" s="200" t="str">
        <f t="shared" si="34"/>
        <v>牆面八連鉤</v>
      </c>
      <c r="AJ70" s="200"/>
      <c r="AK70" s="200"/>
      <c r="AL70" s="200"/>
      <c r="AM70" s="200"/>
      <c r="AN70" s="200"/>
      <c r="AO70" s="200"/>
      <c r="AP70" s="200"/>
      <c r="AQ70" s="170">
        <f t="shared" si="35"/>
        <v>1</v>
      </c>
      <c r="AR70" s="170"/>
      <c r="AS70" s="170"/>
      <c r="AT70" s="170" t="str">
        <f t="shared" si="36"/>
        <v>只</v>
      </c>
      <c r="AU70" s="170"/>
      <c r="AV70" s="200">
        <v>450</v>
      </c>
      <c r="AW70" s="200"/>
      <c r="AX70" s="200"/>
      <c r="AY70" s="200"/>
      <c r="AZ70" s="200">
        <f t="shared" si="37"/>
        <v>450</v>
      </c>
      <c r="BA70" s="200"/>
      <c r="BB70" s="200"/>
      <c r="BC70" s="200"/>
      <c r="BD70" s="311"/>
      <c r="BE70" s="311"/>
      <c r="BF70" s="311"/>
      <c r="BG70" s="311"/>
      <c r="BH70" s="200"/>
      <c r="BI70" s="200"/>
      <c r="BJ70" s="200"/>
      <c r="BK70" s="200"/>
      <c r="BL70" s="200">
        <v>0</v>
      </c>
      <c r="BM70" s="200"/>
      <c r="BN70" s="200"/>
      <c r="BO70" s="200"/>
      <c r="BP70" s="4"/>
      <c r="BQ70" s="4"/>
      <c r="BR70" s="6"/>
      <c r="BS70" s="6"/>
      <c r="BT70" s="6"/>
      <c r="BU70" s="6"/>
      <c r="BV70" s="6"/>
    </row>
    <row r="71" spans="1:74" ht="20.100000000000001" customHeight="1">
      <c r="A71" s="109">
        <v>13</v>
      </c>
      <c r="B71" s="109"/>
      <c r="C71" s="125" t="str">
        <f>代購項目!A37</f>
        <v>洗衣間</v>
      </c>
      <c r="D71" s="125"/>
      <c r="E71" s="125"/>
      <c r="F71" s="125"/>
      <c r="G71" s="125"/>
      <c r="H71" s="125" t="str">
        <f>代購項目!F37</f>
        <v>手搖升降式吊衣桿</v>
      </c>
      <c r="I71" s="125"/>
      <c r="J71" s="125"/>
      <c r="K71" s="125"/>
      <c r="L71" s="125"/>
      <c r="M71" s="125"/>
      <c r="N71" s="125"/>
      <c r="O71" s="125"/>
      <c r="P71" s="125" t="str">
        <f>代購項目!W37</f>
        <v>手搖式升降</v>
      </c>
      <c r="Q71" s="125" t="s">
        <v>23</v>
      </c>
      <c r="R71" s="125">
        <v>60</v>
      </c>
      <c r="S71" s="125"/>
      <c r="T71" s="125" t="s">
        <v>320</v>
      </c>
      <c r="U71" s="125"/>
      <c r="V71" s="109">
        <v>1</v>
      </c>
      <c r="W71" s="109"/>
      <c r="X71" s="109"/>
      <c r="Y71" s="109" t="s">
        <v>315</v>
      </c>
      <c r="Z71" s="109"/>
      <c r="AA71" s="125">
        <f>代購項目!AQ37</f>
        <v>5000</v>
      </c>
      <c r="AB71" s="125"/>
      <c r="AC71" s="125"/>
      <c r="AD71" s="125"/>
      <c r="AE71" s="125">
        <f t="shared" si="33"/>
        <v>5000</v>
      </c>
      <c r="AF71" s="125"/>
      <c r="AG71" s="125"/>
      <c r="AH71" s="125"/>
      <c r="AI71" s="200" t="str">
        <f t="shared" si="34"/>
        <v>手搖升降式吊衣桿</v>
      </c>
      <c r="AJ71" s="200"/>
      <c r="AK71" s="200"/>
      <c r="AL71" s="200"/>
      <c r="AM71" s="200"/>
      <c r="AN71" s="200"/>
      <c r="AO71" s="200"/>
      <c r="AP71" s="200"/>
      <c r="AQ71" s="170">
        <f t="shared" si="35"/>
        <v>1</v>
      </c>
      <c r="AR71" s="170"/>
      <c r="AS71" s="170"/>
      <c r="AT71" s="170" t="str">
        <f t="shared" si="36"/>
        <v>式</v>
      </c>
      <c r="AU71" s="170"/>
      <c r="AV71" s="200">
        <f>代購項目!AY37</f>
        <v>4000</v>
      </c>
      <c r="AW71" s="200"/>
      <c r="AX71" s="200"/>
      <c r="AY71" s="200"/>
      <c r="AZ71" s="200">
        <f t="shared" si="37"/>
        <v>4000</v>
      </c>
      <c r="BA71" s="200"/>
      <c r="BB71" s="200"/>
      <c r="BC71" s="200"/>
      <c r="BD71" s="311"/>
      <c r="BE71" s="311"/>
      <c r="BF71" s="311"/>
      <c r="BG71" s="311"/>
      <c r="BH71" s="200"/>
      <c r="BI71" s="200"/>
      <c r="BJ71" s="200"/>
      <c r="BK71" s="200"/>
      <c r="BL71" s="200">
        <v>0</v>
      </c>
      <c r="BM71" s="200"/>
      <c r="BN71" s="200"/>
      <c r="BO71" s="200"/>
      <c r="BP71" s="4"/>
      <c r="BQ71" s="6"/>
    </row>
    <row r="72" spans="1:74" ht="20.100000000000001" customHeight="1">
      <c r="A72" s="109">
        <v>14</v>
      </c>
      <c r="B72" s="109"/>
      <c r="C72" s="125" t="s">
        <v>2097</v>
      </c>
      <c r="D72" s="125"/>
      <c r="E72" s="125"/>
      <c r="F72" s="125"/>
      <c r="G72" s="125"/>
      <c r="H72" s="125" t="str">
        <f>代購項目!F38</f>
        <v>局部貼覆玻璃紙施作</v>
      </c>
      <c r="I72" s="125"/>
      <c r="J72" s="125"/>
      <c r="K72" s="125"/>
      <c r="L72" s="125"/>
      <c r="M72" s="125"/>
      <c r="N72" s="125"/>
      <c r="O72" s="125"/>
      <c r="P72" s="123">
        <f>代購項目!W38</f>
        <v>0</v>
      </c>
      <c r="Q72" s="124"/>
      <c r="R72" s="124"/>
      <c r="S72" s="124"/>
      <c r="T72" s="124"/>
      <c r="U72" s="131"/>
      <c r="V72" s="109">
        <v>0</v>
      </c>
      <c r="W72" s="109"/>
      <c r="X72" s="109"/>
      <c r="Y72" s="109" t="s">
        <v>369</v>
      </c>
      <c r="Z72" s="109"/>
      <c r="AA72" s="125">
        <v>150</v>
      </c>
      <c r="AB72" s="125"/>
      <c r="AC72" s="125"/>
      <c r="AD72" s="125"/>
      <c r="AE72" s="125">
        <f t="shared" si="33"/>
        <v>0</v>
      </c>
      <c r="AF72" s="125"/>
      <c r="AG72" s="125"/>
      <c r="AH72" s="125"/>
      <c r="AI72" s="200" t="str">
        <f t="shared" si="34"/>
        <v>局部貼覆玻璃紙施作</v>
      </c>
      <c r="AJ72" s="200"/>
      <c r="AK72" s="200"/>
      <c r="AL72" s="200"/>
      <c r="AM72" s="200"/>
      <c r="AN72" s="200"/>
      <c r="AO72" s="200"/>
      <c r="AP72" s="200"/>
      <c r="AQ72" s="170">
        <f t="shared" si="35"/>
        <v>0</v>
      </c>
      <c r="AR72" s="170"/>
      <c r="AS72" s="170"/>
      <c r="AT72" s="170" t="str">
        <f t="shared" si="36"/>
        <v>才</v>
      </c>
      <c r="AU72" s="170"/>
      <c r="AV72" s="200">
        <v>120</v>
      </c>
      <c r="AW72" s="200"/>
      <c r="AX72" s="200"/>
      <c r="AY72" s="200"/>
      <c r="AZ72" s="200">
        <f t="shared" si="37"/>
        <v>0</v>
      </c>
      <c r="BA72" s="200"/>
      <c r="BB72" s="200"/>
      <c r="BC72" s="200"/>
      <c r="BD72" s="311"/>
      <c r="BE72" s="311"/>
      <c r="BF72" s="311"/>
      <c r="BG72" s="311"/>
      <c r="BH72" s="200"/>
      <c r="BI72" s="200"/>
      <c r="BJ72" s="200"/>
      <c r="BK72" s="200"/>
      <c r="BL72" s="200">
        <v>0</v>
      </c>
      <c r="BM72" s="200"/>
      <c r="BN72" s="200"/>
      <c r="BO72" s="200"/>
      <c r="BP72" s="4"/>
      <c r="BQ72" s="6"/>
    </row>
    <row r="73" spans="1:74" ht="20.100000000000001" customHeight="1">
      <c r="A73" s="109">
        <v>15</v>
      </c>
      <c r="B73" s="109"/>
      <c r="C73" s="125"/>
      <c r="D73" s="125"/>
      <c r="E73" s="125"/>
      <c r="F73" s="125"/>
      <c r="G73" s="125"/>
      <c r="H73" s="125"/>
      <c r="I73" s="125"/>
      <c r="J73" s="125"/>
      <c r="K73" s="125"/>
      <c r="L73" s="125"/>
      <c r="M73" s="125"/>
      <c r="N73" s="125"/>
      <c r="O73" s="125"/>
      <c r="P73" s="125"/>
      <c r="Q73" s="125" t="s">
        <v>23</v>
      </c>
      <c r="R73" s="125">
        <v>60</v>
      </c>
      <c r="S73" s="125"/>
      <c r="T73" s="125" t="s">
        <v>320</v>
      </c>
      <c r="U73" s="125"/>
      <c r="V73" s="109">
        <v>0</v>
      </c>
      <c r="W73" s="109"/>
      <c r="X73" s="109"/>
      <c r="Y73" s="109" t="s">
        <v>315</v>
      </c>
      <c r="Z73" s="109"/>
      <c r="AA73" s="125">
        <v>0</v>
      </c>
      <c r="AB73" s="125"/>
      <c r="AC73" s="125"/>
      <c r="AD73" s="125"/>
      <c r="AE73" s="125">
        <f t="shared" si="33"/>
        <v>0</v>
      </c>
      <c r="AF73" s="125"/>
      <c r="AG73" s="125"/>
      <c r="AH73" s="125"/>
      <c r="AI73" s="200">
        <f>H73</f>
        <v>0</v>
      </c>
      <c r="AJ73" s="200"/>
      <c r="AK73" s="200"/>
      <c r="AL73" s="200"/>
      <c r="AM73" s="200"/>
      <c r="AN73" s="200"/>
      <c r="AO73" s="200"/>
      <c r="AP73" s="200"/>
      <c r="AQ73" s="170">
        <f t="shared" si="35"/>
        <v>0</v>
      </c>
      <c r="AR73" s="170"/>
      <c r="AS73" s="170"/>
      <c r="AT73" s="170" t="str">
        <f t="shared" si="36"/>
        <v>式</v>
      </c>
      <c r="AU73" s="170"/>
      <c r="AV73" s="200">
        <v>0</v>
      </c>
      <c r="AW73" s="200"/>
      <c r="AX73" s="200"/>
      <c r="AY73" s="200"/>
      <c r="AZ73" s="200">
        <f t="shared" si="37"/>
        <v>0</v>
      </c>
      <c r="BA73" s="200"/>
      <c r="BB73" s="200"/>
      <c r="BC73" s="200"/>
      <c r="BD73" s="311"/>
      <c r="BE73" s="311"/>
      <c r="BF73" s="311"/>
      <c r="BG73" s="311"/>
      <c r="BH73" s="200"/>
      <c r="BI73" s="200"/>
      <c r="BJ73" s="200"/>
      <c r="BK73" s="200"/>
      <c r="BL73" s="200">
        <v>0</v>
      </c>
      <c r="BM73" s="200"/>
      <c r="BN73" s="200"/>
      <c r="BO73" s="200"/>
      <c r="BP73" s="4"/>
      <c r="BQ73" s="4"/>
      <c r="BR73" s="6"/>
      <c r="BS73" s="6"/>
      <c r="BT73" s="6"/>
      <c r="BU73" s="6"/>
      <c r="BV73" s="6"/>
    </row>
    <row r="74" spans="1:74" s="5" customFormat="1" ht="20.100000000000001" customHeight="1">
      <c r="A74" s="117" t="s">
        <v>318</v>
      </c>
      <c r="B74" s="117"/>
      <c r="C74" s="117"/>
      <c r="D74" s="117"/>
      <c r="E74" s="328" t="str">
        <f>C58</f>
        <v>居家配件、五金項目</v>
      </c>
      <c r="F74" s="329"/>
      <c r="G74" s="329"/>
      <c r="H74" s="329"/>
      <c r="I74" s="329"/>
      <c r="J74" s="329"/>
      <c r="K74" s="329"/>
      <c r="L74" s="329"/>
      <c r="M74" s="329"/>
      <c r="N74" s="329"/>
      <c r="O74" s="329"/>
      <c r="P74" s="329"/>
      <c r="Q74" s="329"/>
      <c r="R74" s="329"/>
      <c r="S74" s="329"/>
      <c r="T74" s="329"/>
      <c r="U74" s="329"/>
      <c r="V74" s="330" t="s">
        <v>322</v>
      </c>
      <c r="W74" s="330"/>
      <c r="X74" s="330"/>
      <c r="Y74" s="330"/>
      <c r="Z74" s="331"/>
      <c r="AA74" s="318">
        <f>SUM(AE59:AH73)</f>
        <v>23345</v>
      </c>
      <c r="AB74" s="318"/>
      <c r="AC74" s="318"/>
      <c r="AD74" s="318"/>
      <c r="AE74" s="318"/>
      <c r="AF74" s="318"/>
      <c r="AG74" s="318"/>
      <c r="AH74" s="318"/>
      <c r="AI74" s="319" t="str">
        <f>C58</f>
        <v>居家配件、五金項目</v>
      </c>
      <c r="AJ74" s="320"/>
      <c r="AK74" s="320"/>
      <c r="AL74" s="320"/>
      <c r="AM74" s="320"/>
      <c r="AN74" s="320"/>
      <c r="AO74" s="320"/>
      <c r="AP74" s="320"/>
      <c r="AQ74" s="321" t="s">
        <v>323</v>
      </c>
      <c r="AR74" s="321"/>
      <c r="AS74" s="321"/>
      <c r="AT74" s="321"/>
      <c r="AU74" s="322"/>
      <c r="AV74" s="317">
        <f>SUM(AZ59:BC73)</f>
        <v>13455</v>
      </c>
      <c r="AW74" s="317"/>
      <c r="AX74" s="317"/>
      <c r="AY74" s="317"/>
      <c r="AZ74" s="317"/>
      <c r="BA74" s="317"/>
      <c r="BB74" s="317"/>
      <c r="BC74" s="317"/>
      <c r="BD74" s="323" t="s">
        <v>324</v>
      </c>
      <c r="BE74" s="323"/>
      <c r="BF74" s="323"/>
      <c r="BG74" s="323"/>
      <c r="BH74" s="323"/>
      <c r="BI74" s="323"/>
      <c r="BJ74" s="317">
        <f>SUM(BL9:BO73)</f>
        <v>203735</v>
      </c>
      <c r="BK74" s="317"/>
      <c r="BL74" s="317"/>
      <c r="BM74" s="317"/>
      <c r="BN74" s="317"/>
      <c r="BO74" s="317"/>
    </row>
    <row r="75" spans="1:74" ht="20.100000000000001" customHeight="1">
      <c r="A75" s="358" t="s">
        <v>325</v>
      </c>
      <c r="B75" s="359"/>
      <c r="C75" s="121">
        <v>1</v>
      </c>
      <c r="D75" s="122"/>
      <c r="E75" s="388" t="s">
        <v>1577</v>
      </c>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436"/>
      <c r="AJ75" s="437"/>
      <c r="AK75" s="437"/>
      <c r="AL75" s="437"/>
      <c r="AM75" s="437"/>
      <c r="AN75" s="437"/>
      <c r="AO75" s="437"/>
      <c r="AP75" s="437"/>
      <c r="AQ75" s="437"/>
      <c r="AR75" s="437"/>
      <c r="AS75" s="437"/>
      <c r="AT75" s="437"/>
      <c r="AU75" s="437"/>
      <c r="AV75" s="437"/>
      <c r="AW75" s="437"/>
      <c r="AX75" s="437"/>
      <c r="AY75" s="437"/>
      <c r="AZ75" s="437"/>
      <c r="BA75" s="437"/>
      <c r="BB75" s="437"/>
      <c r="BC75" s="438"/>
      <c r="BD75" s="433" t="s">
        <v>326</v>
      </c>
      <c r="BE75" s="434"/>
      <c r="BF75" s="434"/>
      <c r="BG75" s="434"/>
      <c r="BH75" s="434"/>
      <c r="BI75" s="435"/>
      <c r="BJ75" s="393">
        <f>AV74-BJ74</f>
        <v>-190280</v>
      </c>
      <c r="BK75" s="394"/>
      <c r="BL75" s="394"/>
      <c r="BM75" s="394"/>
      <c r="BN75" s="394"/>
      <c r="BO75" s="395"/>
      <c r="BP75" s="4"/>
      <c r="BQ75" s="4"/>
      <c r="BR75" s="6"/>
      <c r="BS75" s="6"/>
      <c r="BT75" s="6"/>
      <c r="BU75" s="6"/>
      <c r="BV75" s="6"/>
    </row>
    <row r="76" spans="1:74" ht="20.100000000000001" customHeight="1">
      <c r="A76" s="148"/>
      <c r="B76" s="360"/>
      <c r="C76" s="109">
        <v>2</v>
      </c>
      <c r="D76" s="109"/>
      <c r="E76" s="337" t="s">
        <v>1494</v>
      </c>
      <c r="F76" s="337"/>
      <c r="G76" s="337"/>
      <c r="H76" s="337"/>
      <c r="I76" s="337"/>
      <c r="J76" s="337"/>
      <c r="K76" s="337"/>
      <c r="L76" s="337"/>
      <c r="M76" s="337"/>
      <c r="N76" s="337"/>
      <c r="O76" s="337"/>
      <c r="P76" s="337"/>
      <c r="Q76" s="337"/>
      <c r="R76" s="337"/>
      <c r="S76" s="337"/>
      <c r="T76" s="337"/>
      <c r="U76" s="337"/>
      <c r="V76" s="337"/>
      <c r="W76" s="337"/>
      <c r="X76" s="337"/>
      <c r="Y76" s="337"/>
      <c r="Z76" s="337"/>
      <c r="AA76" s="337"/>
      <c r="AB76" s="337"/>
      <c r="AC76" s="337"/>
      <c r="AD76" s="337"/>
      <c r="AE76" s="337"/>
      <c r="AF76" s="337"/>
      <c r="AG76" s="337"/>
      <c r="AH76" s="337"/>
      <c r="AI76" s="257"/>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9"/>
      <c r="BP76" s="4"/>
      <c r="BQ76" s="4"/>
      <c r="BR76" s="6"/>
      <c r="BS76" s="6"/>
      <c r="BT76" s="6"/>
      <c r="BU76" s="6"/>
      <c r="BV76" s="6"/>
    </row>
    <row r="77" spans="1:74" ht="20.100000000000001"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4"/>
      <c r="BQ77" s="4"/>
      <c r="BR77" s="6"/>
      <c r="BS77" s="6"/>
      <c r="BT77" s="6"/>
      <c r="BU77" s="6"/>
      <c r="BV77" s="6"/>
    </row>
    <row r="78" spans="1:74" ht="20.100000000000001" customHeight="1">
      <c r="A78" s="222" t="s">
        <v>371</v>
      </c>
      <c r="B78" s="222"/>
      <c r="C78" s="127" t="s">
        <v>1587</v>
      </c>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9"/>
      <c r="AI78" s="335" t="str">
        <f>C78</f>
        <v>工程相關事務代辦代墊款</v>
      </c>
      <c r="AJ78" s="335"/>
      <c r="AK78" s="335"/>
      <c r="AL78" s="335"/>
      <c r="AM78" s="335"/>
      <c r="AN78" s="335"/>
      <c r="AO78" s="335"/>
      <c r="AP78" s="335"/>
      <c r="AQ78" s="335"/>
      <c r="AR78" s="335"/>
      <c r="AS78" s="335"/>
      <c r="AT78" s="335"/>
      <c r="AU78" s="335"/>
      <c r="AV78" s="432" t="s">
        <v>348</v>
      </c>
      <c r="AW78" s="432"/>
      <c r="AX78" s="432"/>
      <c r="AY78" s="432"/>
      <c r="AZ78" s="432"/>
      <c r="BA78" s="432"/>
      <c r="BB78" s="432"/>
      <c r="BC78" s="432"/>
      <c r="BD78" s="325" t="s">
        <v>313</v>
      </c>
      <c r="BE78" s="325"/>
      <c r="BF78" s="325"/>
      <c r="BG78" s="325"/>
      <c r="BH78" s="325"/>
      <c r="BI78" s="325"/>
      <c r="BJ78" s="325"/>
      <c r="BK78" s="325"/>
      <c r="BL78" s="325"/>
      <c r="BM78" s="325"/>
      <c r="BN78" s="325"/>
      <c r="BO78" s="325"/>
      <c r="BP78" s="4"/>
      <c r="BQ78" s="4"/>
      <c r="BR78" s="6"/>
      <c r="BS78" s="6"/>
      <c r="BT78" s="6"/>
      <c r="BU78" s="6"/>
      <c r="BV78" s="6"/>
    </row>
    <row r="79" spans="1:74" ht="20.100000000000001" customHeight="1">
      <c r="A79" s="109">
        <v>1</v>
      </c>
      <c r="B79" s="109"/>
      <c r="C79" s="125" t="s">
        <v>318</v>
      </c>
      <c r="D79" s="125"/>
      <c r="E79" s="125"/>
      <c r="F79" s="125"/>
      <c r="G79" s="125"/>
      <c r="H79" s="125" t="s">
        <v>1015</v>
      </c>
      <c r="I79" s="125"/>
      <c r="J79" s="125"/>
      <c r="K79" s="125"/>
      <c r="L79" s="125"/>
      <c r="M79" s="125"/>
      <c r="N79" s="125"/>
      <c r="O79" s="125"/>
      <c r="P79" s="125" t="s">
        <v>1016</v>
      </c>
      <c r="Q79" s="125" t="s">
        <v>23</v>
      </c>
      <c r="R79" s="125">
        <v>60</v>
      </c>
      <c r="S79" s="125"/>
      <c r="T79" s="125" t="s">
        <v>320</v>
      </c>
      <c r="U79" s="125"/>
      <c r="V79" s="109">
        <v>0</v>
      </c>
      <c r="W79" s="109"/>
      <c r="X79" s="109"/>
      <c r="Y79" s="109" t="s">
        <v>315</v>
      </c>
      <c r="Z79" s="109"/>
      <c r="AA79" s="125">
        <v>55000</v>
      </c>
      <c r="AB79" s="125"/>
      <c r="AC79" s="125"/>
      <c r="AD79" s="125"/>
      <c r="AE79" s="125">
        <f t="shared" ref="AE79:AE85" si="38">V79*AA79</f>
        <v>0</v>
      </c>
      <c r="AF79" s="125"/>
      <c r="AG79" s="125"/>
      <c r="AH79" s="125"/>
      <c r="AI79" s="216" t="str">
        <f t="shared" ref="AI79:AI85" si="39">H79</f>
        <v>室內裝修許可證跑照</v>
      </c>
      <c r="AJ79" s="216"/>
      <c r="AK79" s="216"/>
      <c r="AL79" s="216"/>
      <c r="AM79" s="216"/>
      <c r="AN79" s="216"/>
      <c r="AO79" s="216"/>
      <c r="AP79" s="216"/>
      <c r="AQ79" s="312">
        <f t="shared" ref="AQ79:AQ85" si="40">V79</f>
        <v>0</v>
      </c>
      <c r="AR79" s="312"/>
      <c r="AS79" s="312"/>
      <c r="AT79" s="312" t="str">
        <f t="shared" ref="AT79:AT85" si="41">Y79</f>
        <v>式</v>
      </c>
      <c r="AU79" s="312"/>
      <c r="AV79" s="216">
        <v>50000</v>
      </c>
      <c r="AW79" s="216"/>
      <c r="AX79" s="216"/>
      <c r="AY79" s="216"/>
      <c r="AZ79" s="216">
        <f t="shared" ref="AZ79:AZ85" si="42">AQ79*AV79</f>
        <v>0</v>
      </c>
      <c r="BA79" s="216"/>
      <c r="BB79" s="216"/>
      <c r="BC79" s="216"/>
      <c r="BD79" s="313">
        <v>45411</v>
      </c>
      <c r="BE79" s="313"/>
      <c r="BF79" s="313"/>
      <c r="BG79" s="313"/>
      <c r="BH79" s="216" t="s">
        <v>2071</v>
      </c>
      <c r="BI79" s="216"/>
      <c r="BJ79" s="216"/>
      <c r="BK79" s="216"/>
      <c r="BL79" s="216">
        <v>23625</v>
      </c>
      <c r="BM79" s="216"/>
      <c r="BN79" s="216"/>
      <c r="BO79" s="216"/>
      <c r="BP79" s="4"/>
      <c r="BQ79" s="6"/>
    </row>
    <row r="80" spans="1:74" ht="20.100000000000001" customHeight="1">
      <c r="A80" s="109">
        <v>2</v>
      </c>
      <c r="B80" s="109"/>
      <c r="C80" s="125" t="s">
        <v>318</v>
      </c>
      <c r="D80" s="125"/>
      <c r="E80" s="125"/>
      <c r="F80" s="125"/>
      <c r="G80" s="125"/>
      <c r="H80" s="125" t="s">
        <v>1017</v>
      </c>
      <c r="I80" s="125"/>
      <c r="J80" s="125"/>
      <c r="K80" s="125"/>
      <c r="L80" s="125"/>
      <c r="M80" s="125"/>
      <c r="N80" s="125"/>
      <c r="O80" s="125"/>
      <c r="P80" s="125" t="s">
        <v>1018</v>
      </c>
      <c r="Q80" s="125" t="s">
        <v>23</v>
      </c>
      <c r="R80" s="125">
        <v>60</v>
      </c>
      <c r="S80" s="125"/>
      <c r="T80" s="125" t="s">
        <v>320</v>
      </c>
      <c r="U80" s="125"/>
      <c r="V80" s="109">
        <v>0</v>
      </c>
      <c r="W80" s="109"/>
      <c r="X80" s="109"/>
      <c r="Y80" s="109" t="s">
        <v>315</v>
      </c>
      <c r="Z80" s="109"/>
      <c r="AA80" s="125">
        <v>30000</v>
      </c>
      <c r="AB80" s="125"/>
      <c r="AC80" s="125"/>
      <c r="AD80" s="125"/>
      <c r="AE80" s="125">
        <f t="shared" si="38"/>
        <v>0</v>
      </c>
      <c r="AF80" s="125"/>
      <c r="AG80" s="125"/>
      <c r="AH80" s="125"/>
      <c r="AI80" s="216" t="str">
        <f t="shared" si="39"/>
        <v>既有違建結構認證</v>
      </c>
      <c r="AJ80" s="216"/>
      <c r="AK80" s="216"/>
      <c r="AL80" s="216"/>
      <c r="AM80" s="216"/>
      <c r="AN80" s="216"/>
      <c r="AO80" s="216"/>
      <c r="AP80" s="216"/>
      <c r="AQ80" s="312">
        <f t="shared" si="40"/>
        <v>0</v>
      </c>
      <c r="AR80" s="312"/>
      <c r="AS80" s="312"/>
      <c r="AT80" s="312" t="str">
        <f t="shared" si="41"/>
        <v>式</v>
      </c>
      <c r="AU80" s="312"/>
      <c r="AV80" s="216">
        <v>25000</v>
      </c>
      <c r="AW80" s="216"/>
      <c r="AX80" s="216"/>
      <c r="AY80" s="216"/>
      <c r="AZ80" s="216">
        <f t="shared" si="42"/>
        <v>0</v>
      </c>
      <c r="BA80" s="216"/>
      <c r="BB80" s="216"/>
      <c r="BC80" s="216"/>
      <c r="BD80" s="313"/>
      <c r="BE80" s="313"/>
      <c r="BF80" s="313"/>
      <c r="BG80" s="313"/>
      <c r="BH80" s="216"/>
      <c r="BI80" s="216"/>
      <c r="BJ80" s="216"/>
      <c r="BK80" s="216"/>
      <c r="BL80" s="216">
        <v>0</v>
      </c>
      <c r="BM80" s="216"/>
      <c r="BN80" s="216"/>
      <c r="BO80" s="216"/>
      <c r="BP80" s="4"/>
      <c r="BQ80" s="6"/>
    </row>
    <row r="81" spans="1:74" ht="20.100000000000001" customHeight="1">
      <c r="A81" s="109">
        <v>3</v>
      </c>
      <c r="B81" s="109"/>
      <c r="C81" s="125" t="s">
        <v>318</v>
      </c>
      <c r="D81" s="125"/>
      <c r="E81" s="125"/>
      <c r="F81" s="125"/>
      <c r="G81" s="125"/>
      <c r="H81" s="125" t="s">
        <v>2025</v>
      </c>
      <c r="I81" s="125"/>
      <c r="J81" s="125"/>
      <c r="K81" s="125"/>
      <c r="L81" s="125"/>
      <c r="M81" s="125"/>
      <c r="N81" s="125"/>
      <c r="O81" s="125"/>
      <c r="P81" s="125" t="s">
        <v>1018</v>
      </c>
      <c r="Q81" s="125" t="s">
        <v>23</v>
      </c>
      <c r="R81" s="125">
        <v>60</v>
      </c>
      <c r="S81" s="125"/>
      <c r="T81" s="125" t="s">
        <v>320</v>
      </c>
      <c r="U81" s="125"/>
      <c r="V81" s="109">
        <v>1</v>
      </c>
      <c r="W81" s="109"/>
      <c r="X81" s="109"/>
      <c r="Y81" s="109" t="s">
        <v>315</v>
      </c>
      <c r="Z81" s="109"/>
      <c r="AA81" s="125">
        <v>25000</v>
      </c>
      <c r="AB81" s="125"/>
      <c r="AC81" s="125"/>
      <c r="AD81" s="125"/>
      <c r="AE81" s="125">
        <f t="shared" si="38"/>
        <v>25000</v>
      </c>
      <c r="AF81" s="125"/>
      <c r="AG81" s="125"/>
      <c r="AH81" s="125"/>
      <c r="AI81" s="216" t="str">
        <f t="shared" si="39"/>
        <v>盥洗室異動超額申請</v>
      </c>
      <c r="AJ81" s="216"/>
      <c r="AK81" s="216"/>
      <c r="AL81" s="216"/>
      <c r="AM81" s="216"/>
      <c r="AN81" s="216"/>
      <c r="AO81" s="216"/>
      <c r="AP81" s="216"/>
      <c r="AQ81" s="312">
        <f t="shared" si="40"/>
        <v>1</v>
      </c>
      <c r="AR81" s="312"/>
      <c r="AS81" s="312"/>
      <c r="AT81" s="312" t="str">
        <f t="shared" si="41"/>
        <v>式</v>
      </c>
      <c r="AU81" s="312"/>
      <c r="AV81" s="216">
        <v>23625</v>
      </c>
      <c r="AW81" s="216"/>
      <c r="AX81" s="216"/>
      <c r="AY81" s="216"/>
      <c r="AZ81" s="216">
        <f t="shared" si="42"/>
        <v>23625</v>
      </c>
      <c r="BA81" s="216"/>
      <c r="BB81" s="216"/>
      <c r="BC81" s="216"/>
      <c r="BD81" s="313"/>
      <c r="BE81" s="313"/>
      <c r="BF81" s="313"/>
      <c r="BG81" s="313"/>
      <c r="BH81" s="216"/>
      <c r="BI81" s="216"/>
      <c r="BJ81" s="216"/>
      <c r="BK81" s="216"/>
      <c r="BL81" s="216">
        <v>0</v>
      </c>
      <c r="BM81" s="216"/>
      <c r="BN81" s="216"/>
      <c r="BO81" s="216"/>
      <c r="BP81" s="4"/>
      <c r="BQ81" s="6"/>
    </row>
    <row r="82" spans="1:74" ht="20.100000000000001" customHeight="1">
      <c r="A82" s="109">
        <v>4</v>
      </c>
      <c r="B82" s="109"/>
      <c r="C82" s="125" t="s">
        <v>318</v>
      </c>
      <c r="D82" s="125"/>
      <c r="E82" s="125"/>
      <c r="F82" s="125"/>
      <c r="G82" s="125"/>
      <c r="H82" s="123" t="s">
        <v>2100</v>
      </c>
      <c r="I82" s="124"/>
      <c r="J82" s="124"/>
      <c r="K82" s="124"/>
      <c r="L82" s="124"/>
      <c r="M82" s="124"/>
      <c r="N82" s="124"/>
      <c r="O82" s="131"/>
      <c r="P82" s="123" t="s">
        <v>1019</v>
      </c>
      <c r="Q82" s="124"/>
      <c r="R82" s="124"/>
      <c r="S82" s="124"/>
      <c r="T82" s="124"/>
      <c r="U82" s="131"/>
      <c r="V82" s="109">
        <v>1</v>
      </c>
      <c r="W82" s="109"/>
      <c r="X82" s="109"/>
      <c r="Y82" s="109" t="s">
        <v>315</v>
      </c>
      <c r="Z82" s="109"/>
      <c r="AA82" s="125">
        <v>24472</v>
      </c>
      <c r="AB82" s="125"/>
      <c r="AC82" s="125"/>
      <c r="AD82" s="125"/>
      <c r="AE82" s="125">
        <f t="shared" si="38"/>
        <v>24472</v>
      </c>
      <c r="AF82" s="125"/>
      <c r="AG82" s="125"/>
      <c r="AH82" s="125"/>
      <c r="AI82" s="216" t="str">
        <f t="shared" si="39"/>
        <v>瓦斯外管</v>
      </c>
      <c r="AJ82" s="216"/>
      <c r="AK82" s="216"/>
      <c r="AL82" s="216"/>
      <c r="AM82" s="216"/>
      <c r="AN82" s="216"/>
      <c r="AO82" s="216"/>
      <c r="AP82" s="216"/>
      <c r="AQ82" s="312">
        <f t="shared" si="40"/>
        <v>1</v>
      </c>
      <c r="AR82" s="312"/>
      <c r="AS82" s="312"/>
      <c r="AT82" s="312" t="str">
        <f t="shared" si="41"/>
        <v>式</v>
      </c>
      <c r="AU82" s="312"/>
      <c r="AV82" s="216">
        <v>24472</v>
      </c>
      <c r="AW82" s="216"/>
      <c r="AX82" s="216"/>
      <c r="AY82" s="216"/>
      <c r="AZ82" s="216">
        <f t="shared" si="42"/>
        <v>24472</v>
      </c>
      <c r="BA82" s="216"/>
      <c r="BB82" s="216"/>
      <c r="BC82" s="216"/>
      <c r="BD82" s="313">
        <v>45449</v>
      </c>
      <c r="BE82" s="313"/>
      <c r="BF82" s="313"/>
      <c r="BG82" s="313"/>
      <c r="BH82" s="216" t="s">
        <v>2066</v>
      </c>
      <c r="BI82" s="216"/>
      <c r="BJ82" s="216"/>
      <c r="BK82" s="216"/>
      <c r="BL82" s="216">
        <v>24472</v>
      </c>
      <c r="BM82" s="216"/>
      <c r="BN82" s="216"/>
      <c r="BO82" s="216"/>
      <c r="BP82" s="4"/>
      <c r="BQ82" s="4"/>
      <c r="BR82" s="6"/>
      <c r="BS82" s="6"/>
      <c r="BT82" s="6"/>
      <c r="BU82" s="6"/>
      <c r="BV82" s="6"/>
    </row>
    <row r="83" spans="1:74" ht="20.100000000000001" customHeight="1">
      <c r="A83" s="109">
        <v>5</v>
      </c>
      <c r="B83" s="109"/>
      <c r="C83" s="125" t="s">
        <v>318</v>
      </c>
      <c r="D83" s="125"/>
      <c r="E83" s="125"/>
      <c r="F83" s="125"/>
      <c r="G83" s="125"/>
      <c r="H83" s="123" t="s">
        <v>2099</v>
      </c>
      <c r="I83" s="124"/>
      <c r="J83" s="124"/>
      <c r="K83" s="124"/>
      <c r="L83" s="124"/>
      <c r="M83" s="124"/>
      <c r="N83" s="124"/>
      <c r="O83" s="131"/>
      <c r="P83" s="123"/>
      <c r="Q83" s="124"/>
      <c r="R83" s="124"/>
      <c r="S83" s="124"/>
      <c r="T83" s="124"/>
      <c r="U83" s="131"/>
      <c r="V83" s="109">
        <v>1</v>
      </c>
      <c r="W83" s="109"/>
      <c r="X83" s="109"/>
      <c r="Y83" s="109" t="s">
        <v>315</v>
      </c>
      <c r="Z83" s="109"/>
      <c r="AA83" s="125">
        <v>18000</v>
      </c>
      <c r="AB83" s="125"/>
      <c r="AC83" s="125"/>
      <c r="AD83" s="125"/>
      <c r="AE83" s="125">
        <f t="shared" si="38"/>
        <v>18000</v>
      </c>
      <c r="AF83" s="125"/>
      <c r="AG83" s="125"/>
      <c r="AH83" s="125"/>
      <c r="AI83" s="200" t="str">
        <f t="shared" si="39"/>
        <v>瓦斯內管</v>
      </c>
      <c r="AJ83" s="200"/>
      <c r="AK83" s="200"/>
      <c r="AL83" s="200"/>
      <c r="AM83" s="200"/>
      <c r="AN83" s="200"/>
      <c r="AO83" s="200"/>
      <c r="AP83" s="200"/>
      <c r="AQ83" s="170">
        <f t="shared" si="40"/>
        <v>1</v>
      </c>
      <c r="AR83" s="170"/>
      <c r="AS83" s="170"/>
      <c r="AT83" s="170" t="str">
        <f t="shared" si="41"/>
        <v>式</v>
      </c>
      <c r="AU83" s="170"/>
      <c r="AV83" s="200">
        <v>16000</v>
      </c>
      <c r="AW83" s="200"/>
      <c r="AX83" s="200"/>
      <c r="AY83" s="200"/>
      <c r="AZ83" s="200">
        <f t="shared" si="42"/>
        <v>16000</v>
      </c>
      <c r="BA83" s="200"/>
      <c r="BB83" s="200"/>
      <c r="BC83" s="200"/>
      <c r="BD83" s="311"/>
      <c r="BE83" s="311"/>
      <c r="BF83" s="311"/>
      <c r="BG83" s="311"/>
      <c r="BH83" s="200"/>
      <c r="BI83" s="200"/>
      <c r="BJ83" s="200"/>
      <c r="BK83" s="200"/>
      <c r="BL83" s="200">
        <v>0</v>
      </c>
      <c r="BM83" s="200"/>
      <c r="BN83" s="200"/>
      <c r="BO83" s="200"/>
      <c r="BP83" s="4"/>
      <c r="BQ83" s="4"/>
      <c r="BR83" s="6"/>
      <c r="BS83" s="6"/>
      <c r="BT83" s="6"/>
      <c r="BU83" s="6"/>
      <c r="BV83" s="6"/>
    </row>
    <row r="84" spans="1:74" ht="20.100000000000001" customHeight="1">
      <c r="A84" s="109">
        <v>6</v>
      </c>
      <c r="B84" s="109"/>
      <c r="C84" s="125" t="s">
        <v>2063</v>
      </c>
      <c r="D84" s="125"/>
      <c r="E84" s="125"/>
      <c r="F84" s="125"/>
      <c r="G84" s="125"/>
      <c r="H84" s="123" t="s">
        <v>2064</v>
      </c>
      <c r="I84" s="124"/>
      <c r="J84" s="124"/>
      <c r="K84" s="124"/>
      <c r="L84" s="124"/>
      <c r="M84" s="124"/>
      <c r="N84" s="124"/>
      <c r="O84" s="131"/>
      <c r="P84" s="125"/>
      <c r="Q84" s="125"/>
      <c r="R84" s="125"/>
      <c r="S84" s="125"/>
      <c r="T84" s="125"/>
      <c r="U84" s="125"/>
      <c r="V84" s="109">
        <v>1</v>
      </c>
      <c r="W84" s="109"/>
      <c r="X84" s="109"/>
      <c r="Y84" s="109" t="s">
        <v>315</v>
      </c>
      <c r="Z84" s="109"/>
      <c r="AA84" s="125">
        <v>5000</v>
      </c>
      <c r="AB84" s="125"/>
      <c r="AC84" s="125"/>
      <c r="AD84" s="125"/>
      <c r="AE84" s="125">
        <f t="shared" ref="AE84" si="43">V84*AA84</f>
        <v>5000</v>
      </c>
      <c r="AF84" s="125"/>
      <c r="AG84" s="125"/>
      <c r="AH84" s="125"/>
      <c r="AI84" s="216" t="str">
        <f t="shared" ref="AI84" si="44">H84</f>
        <v>望虹園社區管理費</v>
      </c>
      <c r="AJ84" s="216"/>
      <c r="AK84" s="216"/>
      <c r="AL84" s="216"/>
      <c r="AM84" s="216"/>
      <c r="AN84" s="216"/>
      <c r="AO84" s="216"/>
      <c r="AP84" s="216"/>
      <c r="AQ84" s="312">
        <f t="shared" ref="AQ84" si="45">V84</f>
        <v>1</v>
      </c>
      <c r="AR84" s="312"/>
      <c r="AS84" s="312"/>
      <c r="AT84" s="312" t="str">
        <f t="shared" ref="AT84" si="46">Y84</f>
        <v>式</v>
      </c>
      <c r="AU84" s="312"/>
      <c r="AV84" s="216">
        <v>5000</v>
      </c>
      <c r="AW84" s="216"/>
      <c r="AX84" s="216"/>
      <c r="AY84" s="216"/>
      <c r="AZ84" s="216">
        <f t="shared" ref="AZ84" si="47">AQ84*AV84</f>
        <v>5000</v>
      </c>
      <c r="BA84" s="216"/>
      <c r="BB84" s="216"/>
      <c r="BC84" s="216"/>
      <c r="BD84" s="313">
        <v>45400</v>
      </c>
      <c r="BE84" s="313"/>
      <c r="BF84" s="313"/>
      <c r="BG84" s="313"/>
      <c r="BH84" s="216" t="s">
        <v>2065</v>
      </c>
      <c r="BI84" s="216"/>
      <c r="BJ84" s="216"/>
      <c r="BK84" s="216"/>
      <c r="BL84" s="216">
        <v>5000</v>
      </c>
      <c r="BM84" s="216"/>
      <c r="BN84" s="216"/>
      <c r="BO84" s="216"/>
      <c r="BP84" s="4"/>
      <c r="BQ84" s="4"/>
      <c r="BR84" s="6"/>
      <c r="BS84" s="6"/>
      <c r="BT84" s="6"/>
      <c r="BU84" s="6"/>
      <c r="BV84" s="6"/>
    </row>
    <row r="85" spans="1:74" ht="20.100000000000001" customHeight="1">
      <c r="A85" s="109">
        <v>7</v>
      </c>
      <c r="B85" s="109"/>
      <c r="C85" s="125"/>
      <c r="D85" s="125"/>
      <c r="E85" s="125"/>
      <c r="F85" s="125"/>
      <c r="G85" s="125"/>
      <c r="H85" s="123"/>
      <c r="I85" s="124"/>
      <c r="J85" s="124"/>
      <c r="K85" s="124"/>
      <c r="L85" s="124"/>
      <c r="M85" s="124"/>
      <c r="N85" s="124"/>
      <c r="O85" s="131"/>
      <c r="P85" s="125"/>
      <c r="Q85" s="125"/>
      <c r="R85" s="125"/>
      <c r="S85" s="125"/>
      <c r="T85" s="125"/>
      <c r="U85" s="125"/>
      <c r="V85" s="109">
        <v>0</v>
      </c>
      <c r="W85" s="109"/>
      <c r="X85" s="109"/>
      <c r="Y85" s="109" t="s">
        <v>315</v>
      </c>
      <c r="Z85" s="109"/>
      <c r="AA85" s="125">
        <v>0</v>
      </c>
      <c r="AB85" s="125"/>
      <c r="AC85" s="125"/>
      <c r="AD85" s="125"/>
      <c r="AE85" s="125">
        <f t="shared" si="38"/>
        <v>0</v>
      </c>
      <c r="AF85" s="125"/>
      <c r="AG85" s="125"/>
      <c r="AH85" s="125"/>
      <c r="AI85" s="200">
        <f t="shared" si="39"/>
        <v>0</v>
      </c>
      <c r="AJ85" s="200"/>
      <c r="AK85" s="200"/>
      <c r="AL85" s="200"/>
      <c r="AM85" s="200"/>
      <c r="AN85" s="200"/>
      <c r="AO85" s="200"/>
      <c r="AP85" s="200"/>
      <c r="AQ85" s="170">
        <f t="shared" si="40"/>
        <v>0</v>
      </c>
      <c r="AR85" s="170"/>
      <c r="AS85" s="170"/>
      <c r="AT85" s="170" t="str">
        <f t="shared" si="41"/>
        <v>式</v>
      </c>
      <c r="AU85" s="170"/>
      <c r="AV85" s="200">
        <v>0</v>
      </c>
      <c r="AW85" s="200"/>
      <c r="AX85" s="200"/>
      <c r="AY85" s="200"/>
      <c r="AZ85" s="200">
        <f t="shared" si="42"/>
        <v>0</v>
      </c>
      <c r="BA85" s="200"/>
      <c r="BB85" s="200"/>
      <c r="BC85" s="200"/>
      <c r="BD85" s="311"/>
      <c r="BE85" s="311"/>
      <c r="BF85" s="311"/>
      <c r="BG85" s="311"/>
      <c r="BH85" s="200"/>
      <c r="BI85" s="200"/>
      <c r="BJ85" s="200"/>
      <c r="BK85" s="200"/>
      <c r="BL85" s="200">
        <v>0</v>
      </c>
      <c r="BM85" s="200"/>
      <c r="BN85" s="200"/>
      <c r="BO85" s="200"/>
      <c r="BP85" s="4"/>
      <c r="BQ85" s="4"/>
      <c r="BR85" s="6"/>
      <c r="BS85" s="6"/>
      <c r="BT85" s="6"/>
      <c r="BU85" s="6"/>
      <c r="BV85" s="6"/>
    </row>
    <row r="86" spans="1:74" s="5" customFormat="1" ht="20.100000000000001" customHeight="1">
      <c r="A86" s="117" t="s">
        <v>318</v>
      </c>
      <c r="B86" s="117"/>
      <c r="C86" s="117"/>
      <c r="D86" s="117"/>
      <c r="E86" s="328" t="str">
        <f>C61</f>
        <v>大盥洗室</v>
      </c>
      <c r="F86" s="329"/>
      <c r="G86" s="329"/>
      <c r="H86" s="329"/>
      <c r="I86" s="329"/>
      <c r="J86" s="329"/>
      <c r="K86" s="329"/>
      <c r="L86" s="329"/>
      <c r="M86" s="329"/>
      <c r="N86" s="329"/>
      <c r="O86" s="329"/>
      <c r="P86" s="329"/>
      <c r="Q86" s="329"/>
      <c r="R86" s="329"/>
      <c r="S86" s="329"/>
      <c r="T86" s="329"/>
      <c r="U86" s="329"/>
      <c r="V86" s="330" t="s">
        <v>322</v>
      </c>
      <c r="W86" s="330"/>
      <c r="X86" s="330"/>
      <c r="Y86" s="330"/>
      <c r="Z86" s="331"/>
      <c r="AA86" s="318">
        <f>SUM(AE79:AH85)</f>
        <v>72472</v>
      </c>
      <c r="AB86" s="318"/>
      <c r="AC86" s="318"/>
      <c r="AD86" s="318"/>
      <c r="AE86" s="318"/>
      <c r="AF86" s="318"/>
      <c r="AG86" s="318"/>
      <c r="AH86" s="318"/>
      <c r="AI86" s="319" t="str">
        <f>C61</f>
        <v>大盥洗室</v>
      </c>
      <c r="AJ86" s="320"/>
      <c r="AK86" s="320"/>
      <c r="AL86" s="320"/>
      <c r="AM86" s="320"/>
      <c r="AN86" s="320"/>
      <c r="AO86" s="320"/>
      <c r="AP86" s="320"/>
      <c r="AQ86" s="321" t="s">
        <v>323</v>
      </c>
      <c r="AR86" s="321"/>
      <c r="AS86" s="321"/>
      <c r="AT86" s="321"/>
      <c r="AU86" s="322"/>
      <c r="AV86" s="317">
        <f>SUM(AZ79:BC85)</f>
        <v>69097</v>
      </c>
      <c r="AW86" s="317"/>
      <c r="AX86" s="317"/>
      <c r="AY86" s="317"/>
      <c r="AZ86" s="317"/>
      <c r="BA86" s="317"/>
      <c r="BB86" s="317"/>
      <c r="BC86" s="317"/>
      <c r="BD86" s="323" t="s">
        <v>324</v>
      </c>
      <c r="BE86" s="323"/>
      <c r="BF86" s="323"/>
      <c r="BG86" s="323"/>
      <c r="BH86" s="323"/>
      <c r="BI86" s="323"/>
      <c r="BJ86" s="317">
        <f>SUM(BL79:BO85)</f>
        <v>53097</v>
      </c>
      <c r="BK86" s="317"/>
      <c r="BL86" s="317"/>
      <c r="BM86" s="317"/>
      <c r="BN86" s="317"/>
      <c r="BO86" s="317"/>
    </row>
    <row r="87" spans="1:74" ht="20.100000000000001" customHeight="1">
      <c r="A87" s="106" t="s">
        <v>325</v>
      </c>
      <c r="B87" s="106"/>
      <c r="C87" s="109">
        <v>1</v>
      </c>
      <c r="D87" s="109"/>
      <c r="E87" s="352" t="s">
        <v>1588</v>
      </c>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4" t="s">
        <v>326</v>
      </c>
      <c r="BE87" s="354"/>
      <c r="BF87" s="354"/>
      <c r="BG87" s="354"/>
      <c r="BH87" s="354"/>
      <c r="BI87" s="354"/>
      <c r="BJ87" s="355">
        <f>AV86-BJ86</f>
        <v>16000</v>
      </c>
      <c r="BK87" s="355"/>
      <c r="BL87" s="355"/>
      <c r="BM87" s="355"/>
      <c r="BN87" s="355"/>
      <c r="BO87" s="355"/>
      <c r="BP87" s="4"/>
      <c r="BQ87" s="6"/>
    </row>
    <row r="88" spans="1:74" ht="20.100000000000001" customHeight="1">
      <c r="A88" s="106"/>
      <c r="B88" s="106"/>
      <c r="C88" s="109">
        <v>2</v>
      </c>
      <c r="D88" s="109"/>
      <c r="E88" s="337" t="s">
        <v>1589</v>
      </c>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7"/>
      <c r="AG88" s="337"/>
      <c r="AH88" s="337"/>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4"/>
      <c r="BQ88" s="6"/>
    </row>
    <row r="89" spans="1:74" ht="20.100000000000001" customHeight="1">
      <c r="A89" s="106"/>
      <c r="B89" s="106"/>
      <c r="C89" s="109">
        <v>3</v>
      </c>
      <c r="D89" s="109"/>
      <c r="E89" s="337" t="s">
        <v>1590</v>
      </c>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c r="AF89" s="337"/>
      <c r="AG89" s="337"/>
      <c r="AH89" s="337"/>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4"/>
      <c r="BQ89" s="6"/>
    </row>
    <row r="90" spans="1:74" ht="20.100000000000001"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4"/>
      <c r="BQ90" s="6"/>
    </row>
    <row r="91" spans="1:74" ht="20.100000000000001" customHeight="1">
      <c r="A91" s="222" t="s">
        <v>386</v>
      </c>
      <c r="B91" s="222"/>
      <c r="C91" s="127" t="s">
        <v>1591</v>
      </c>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9"/>
      <c r="AI91" s="335" t="str">
        <f>C91</f>
        <v>壁紙窗簾地毯景觀等裝飾</v>
      </c>
      <c r="AJ91" s="335"/>
      <c r="AK91" s="335"/>
      <c r="AL91" s="335"/>
      <c r="AM91" s="335"/>
      <c r="AN91" s="335"/>
      <c r="AO91" s="335"/>
      <c r="AP91" s="335"/>
      <c r="AQ91" s="335"/>
      <c r="AR91" s="335"/>
      <c r="AS91" s="335"/>
      <c r="AT91" s="335"/>
      <c r="AU91" s="335"/>
      <c r="AV91" s="432" t="s">
        <v>348</v>
      </c>
      <c r="AW91" s="432"/>
      <c r="AX91" s="432"/>
      <c r="AY91" s="432"/>
      <c r="AZ91" s="432"/>
      <c r="BA91" s="432"/>
      <c r="BB91" s="432"/>
      <c r="BC91" s="432"/>
      <c r="BD91" s="325" t="s">
        <v>313</v>
      </c>
      <c r="BE91" s="325"/>
      <c r="BF91" s="325"/>
      <c r="BG91" s="325"/>
      <c r="BH91" s="325"/>
      <c r="BI91" s="325"/>
      <c r="BJ91" s="325"/>
      <c r="BK91" s="325"/>
      <c r="BL91" s="325"/>
      <c r="BM91" s="325"/>
      <c r="BN91" s="325"/>
      <c r="BO91" s="325"/>
      <c r="BP91" s="4"/>
      <c r="BQ91" s="6"/>
    </row>
    <row r="92" spans="1:74" ht="20.100000000000001" customHeight="1">
      <c r="A92" s="109">
        <v>1</v>
      </c>
      <c r="B92" s="109"/>
      <c r="C92" s="125" t="s">
        <v>2021</v>
      </c>
      <c r="D92" s="125"/>
      <c r="E92" s="125"/>
      <c r="F92" s="125"/>
      <c r="G92" s="125"/>
      <c r="H92" s="125" t="s">
        <v>1020</v>
      </c>
      <c r="I92" s="125"/>
      <c r="J92" s="125"/>
      <c r="K92" s="125"/>
      <c r="L92" s="125"/>
      <c r="M92" s="125"/>
      <c r="N92" s="125"/>
      <c r="O92" s="125"/>
      <c r="P92" s="123" t="s">
        <v>451</v>
      </c>
      <c r="Q92" s="124"/>
      <c r="R92" s="124"/>
      <c r="S92" s="124"/>
      <c r="T92" s="124"/>
      <c r="U92" s="131"/>
      <c r="V92" s="109">
        <v>0</v>
      </c>
      <c r="W92" s="109"/>
      <c r="X92" s="109"/>
      <c r="Y92" s="109" t="s">
        <v>315</v>
      </c>
      <c r="Z92" s="109"/>
      <c r="AA92" s="125">
        <v>25000</v>
      </c>
      <c r="AB92" s="125"/>
      <c r="AC92" s="125"/>
      <c r="AD92" s="125"/>
      <c r="AE92" s="125">
        <f>V92*AA92</f>
        <v>0</v>
      </c>
      <c r="AF92" s="125"/>
      <c r="AG92" s="125"/>
      <c r="AH92" s="125"/>
      <c r="AI92" s="200" t="str">
        <f>H92</f>
        <v>窗簾工事</v>
      </c>
      <c r="AJ92" s="200"/>
      <c r="AK92" s="200"/>
      <c r="AL92" s="200"/>
      <c r="AM92" s="200"/>
      <c r="AN92" s="200"/>
      <c r="AO92" s="200"/>
      <c r="AP92" s="200"/>
      <c r="AQ92" s="170">
        <f>V92</f>
        <v>0</v>
      </c>
      <c r="AR92" s="170"/>
      <c r="AS92" s="170"/>
      <c r="AT92" s="170" t="str">
        <f>Y92</f>
        <v>式</v>
      </c>
      <c r="AU92" s="170"/>
      <c r="AV92" s="200">
        <f>AA92*0.9</f>
        <v>22500</v>
      </c>
      <c r="AW92" s="200"/>
      <c r="AX92" s="200"/>
      <c r="AY92" s="200"/>
      <c r="AZ92" s="200">
        <f>AQ92*AV92</f>
        <v>0</v>
      </c>
      <c r="BA92" s="200"/>
      <c r="BB92" s="200"/>
      <c r="BC92" s="200"/>
      <c r="BD92" s="311"/>
      <c r="BE92" s="311"/>
      <c r="BF92" s="311"/>
      <c r="BG92" s="311"/>
      <c r="BH92" s="200"/>
      <c r="BI92" s="200"/>
      <c r="BJ92" s="200"/>
      <c r="BK92" s="200"/>
      <c r="BL92" s="200">
        <v>0</v>
      </c>
      <c r="BM92" s="200"/>
      <c r="BN92" s="200"/>
      <c r="BO92" s="200"/>
      <c r="BP92" s="4"/>
      <c r="BQ92" s="6"/>
    </row>
    <row r="93" spans="1:74" ht="20.100000000000001" customHeight="1">
      <c r="A93" s="109">
        <v>2</v>
      </c>
      <c r="B93" s="109"/>
      <c r="C93" s="125" t="s">
        <v>2022</v>
      </c>
      <c r="D93" s="125"/>
      <c r="E93" s="125"/>
      <c r="F93" s="125"/>
      <c r="G93" s="125"/>
      <c r="H93" s="125" t="s">
        <v>2023</v>
      </c>
      <c r="I93" s="125"/>
      <c r="J93" s="125"/>
      <c r="K93" s="125"/>
      <c r="L93" s="125"/>
      <c r="M93" s="125"/>
      <c r="N93" s="125"/>
      <c r="O93" s="125"/>
      <c r="P93" s="123" t="s">
        <v>451</v>
      </c>
      <c r="Q93" s="124"/>
      <c r="R93" s="124"/>
      <c r="S93" s="124"/>
      <c r="T93" s="124"/>
      <c r="U93" s="131"/>
      <c r="V93" s="109">
        <v>0</v>
      </c>
      <c r="W93" s="109"/>
      <c r="X93" s="109"/>
      <c r="Y93" s="109" t="s">
        <v>315</v>
      </c>
      <c r="Z93" s="109"/>
      <c r="AA93" s="125">
        <v>15000</v>
      </c>
      <c r="AB93" s="125"/>
      <c r="AC93" s="125"/>
      <c r="AD93" s="125"/>
      <c r="AE93" s="125">
        <f>V93*AA93</f>
        <v>0</v>
      </c>
      <c r="AF93" s="125"/>
      <c r="AG93" s="125"/>
      <c r="AH93" s="125"/>
      <c r="AI93" s="200" t="str">
        <f>H93</f>
        <v>壁布工事</v>
      </c>
      <c r="AJ93" s="200"/>
      <c r="AK93" s="200"/>
      <c r="AL93" s="200"/>
      <c r="AM93" s="200"/>
      <c r="AN93" s="200"/>
      <c r="AO93" s="200"/>
      <c r="AP93" s="200"/>
      <c r="AQ93" s="170">
        <f>V93</f>
        <v>0</v>
      </c>
      <c r="AR93" s="170"/>
      <c r="AS93" s="170"/>
      <c r="AT93" s="170" t="str">
        <f>Y93</f>
        <v>式</v>
      </c>
      <c r="AU93" s="170"/>
      <c r="AV93" s="200">
        <v>13500</v>
      </c>
      <c r="AW93" s="200"/>
      <c r="AX93" s="200"/>
      <c r="AY93" s="200"/>
      <c r="AZ93" s="200">
        <f>AQ93*AV93</f>
        <v>0</v>
      </c>
      <c r="BA93" s="200"/>
      <c r="BB93" s="200"/>
      <c r="BC93" s="200"/>
      <c r="BD93" s="311"/>
      <c r="BE93" s="311"/>
      <c r="BF93" s="311"/>
      <c r="BG93" s="311"/>
      <c r="BH93" s="200"/>
      <c r="BI93" s="200"/>
      <c r="BJ93" s="200"/>
      <c r="BK93" s="200"/>
      <c r="BL93" s="200">
        <v>0</v>
      </c>
      <c r="BM93" s="200"/>
      <c r="BN93" s="200"/>
      <c r="BO93" s="200"/>
      <c r="BP93" s="4"/>
      <c r="BQ93" s="6"/>
    </row>
    <row r="94" spans="1:74" ht="20.100000000000001" customHeight="1">
      <c r="A94" s="109">
        <v>3</v>
      </c>
      <c r="B94" s="109"/>
      <c r="C94" s="125" t="s">
        <v>2022</v>
      </c>
      <c r="D94" s="125"/>
      <c r="E94" s="125"/>
      <c r="F94" s="125"/>
      <c r="G94" s="125"/>
      <c r="H94" s="125" t="s">
        <v>2024</v>
      </c>
      <c r="I94" s="125"/>
      <c r="J94" s="125"/>
      <c r="K94" s="125"/>
      <c r="L94" s="125"/>
      <c r="M94" s="125"/>
      <c r="N94" s="125"/>
      <c r="O94" s="125"/>
      <c r="P94" s="125" t="s">
        <v>451</v>
      </c>
      <c r="Q94" s="125" t="s">
        <v>23</v>
      </c>
      <c r="R94" s="125">
        <v>60</v>
      </c>
      <c r="S94" s="125"/>
      <c r="T94" s="125" t="s">
        <v>320</v>
      </c>
      <c r="U94" s="125"/>
      <c r="V94" s="109">
        <v>0</v>
      </c>
      <c r="W94" s="109"/>
      <c r="X94" s="109"/>
      <c r="Y94" s="109" t="s">
        <v>369</v>
      </c>
      <c r="Z94" s="109"/>
      <c r="AA94" s="125">
        <v>13500</v>
      </c>
      <c r="AB94" s="125"/>
      <c r="AC94" s="125"/>
      <c r="AD94" s="125"/>
      <c r="AE94" s="125">
        <f>V94*AA94</f>
        <v>0</v>
      </c>
      <c r="AF94" s="125"/>
      <c r="AG94" s="125"/>
      <c r="AH94" s="125"/>
      <c r="AI94" s="200" t="str">
        <f>H94</f>
        <v>地毯工事</v>
      </c>
      <c r="AJ94" s="200"/>
      <c r="AK94" s="200"/>
      <c r="AL94" s="200"/>
      <c r="AM94" s="200"/>
      <c r="AN94" s="200"/>
      <c r="AO94" s="200"/>
      <c r="AP94" s="200"/>
      <c r="AQ94" s="170">
        <f>V94</f>
        <v>0</v>
      </c>
      <c r="AR94" s="170"/>
      <c r="AS94" s="170"/>
      <c r="AT94" s="170" t="str">
        <f>Y94</f>
        <v>才</v>
      </c>
      <c r="AU94" s="170"/>
      <c r="AV94" s="200">
        <v>12000</v>
      </c>
      <c r="AW94" s="200"/>
      <c r="AX94" s="200"/>
      <c r="AY94" s="200"/>
      <c r="AZ94" s="200">
        <f>AQ94*AV94</f>
        <v>0</v>
      </c>
      <c r="BA94" s="200"/>
      <c r="BB94" s="200"/>
      <c r="BC94" s="200"/>
      <c r="BD94" s="311"/>
      <c r="BE94" s="311"/>
      <c r="BF94" s="311"/>
      <c r="BG94" s="311"/>
      <c r="BH94" s="200"/>
      <c r="BI94" s="200"/>
      <c r="BJ94" s="200"/>
      <c r="BK94" s="200"/>
      <c r="BL94" s="200">
        <v>0</v>
      </c>
      <c r="BM94" s="200"/>
      <c r="BN94" s="200"/>
      <c r="BO94" s="200"/>
      <c r="BP94" s="4"/>
      <c r="BQ94" s="6"/>
    </row>
    <row r="95" spans="1:74" ht="20.100000000000001" customHeight="1">
      <c r="A95" s="109">
        <v>4</v>
      </c>
      <c r="B95" s="109"/>
      <c r="C95" s="125"/>
      <c r="D95" s="125"/>
      <c r="E95" s="125"/>
      <c r="F95" s="125"/>
      <c r="G95" s="125"/>
      <c r="H95" s="125"/>
      <c r="I95" s="125"/>
      <c r="J95" s="125"/>
      <c r="K95" s="125"/>
      <c r="L95" s="125"/>
      <c r="M95" s="125"/>
      <c r="N95" s="125"/>
      <c r="O95" s="125"/>
      <c r="P95" s="125"/>
      <c r="Q95" s="125" t="s">
        <v>23</v>
      </c>
      <c r="R95" s="125">
        <v>60</v>
      </c>
      <c r="S95" s="125"/>
      <c r="T95" s="125" t="s">
        <v>320</v>
      </c>
      <c r="U95" s="125"/>
      <c r="V95" s="109">
        <v>0</v>
      </c>
      <c r="W95" s="109"/>
      <c r="X95" s="109"/>
      <c r="Y95" s="109" t="s">
        <v>315</v>
      </c>
      <c r="Z95" s="109"/>
      <c r="AA95" s="125">
        <v>0</v>
      </c>
      <c r="AB95" s="125"/>
      <c r="AC95" s="125"/>
      <c r="AD95" s="125"/>
      <c r="AE95" s="125">
        <f>V95*AA95</f>
        <v>0</v>
      </c>
      <c r="AF95" s="125"/>
      <c r="AG95" s="125"/>
      <c r="AH95" s="125"/>
      <c r="AI95" s="200">
        <f>H95</f>
        <v>0</v>
      </c>
      <c r="AJ95" s="200"/>
      <c r="AK95" s="200"/>
      <c r="AL95" s="200"/>
      <c r="AM95" s="200"/>
      <c r="AN95" s="200"/>
      <c r="AO95" s="200"/>
      <c r="AP95" s="200"/>
      <c r="AQ95" s="170">
        <f>V95</f>
        <v>0</v>
      </c>
      <c r="AR95" s="170"/>
      <c r="AS95" s="170"/>
      <c r="AT95" s="170" t="str">
        <f>Y95</f>
        <v>式</v>
      </c>
      <c r="AU95" s="170"/>
      <c r="AV95" s="200">
        <v>0</v>
      </c>
      <c r="AW95" s="200"/>
      <c r="AX95" s="200"/>
      <c r="AY95" s="200"/>
      <c r="AZ95" s="200">
        <f>AQ95*AV95</f>
        <v>0</v>
      </c>
      <c r="BA95" s="200"/>
      <c r="BB95" s="200"/>
      <c r="BC95" s="200"/>
      <c r="BD95" s="311"/>
      <c r="BE95" s="311"/>
      <c r="BF95" s="311"/>
      <c r="BG95" s="311"/>
      <c r="BH95" s="200"/>
      <c r="BI95" s="200"/>
      <c r="BJ95" s="200"/>
      <c r="BK95" s="200"/>
      <c r="BL95" s="200">
        <v>0</v>
      </c>
      <c r="BM95" s="200"/>
      <c r="BN95" s="200"/>
      <c r="BO95" s="200"/>
      <c r="BP95" s="4"/>
      <c r="BQ95" s="6"/>
    </row>
    <row r="96" spans="1:74" s="5" customFormat="1" ht="20.100000000000001" customHeight="1">
      <c r="A96" s="117" t="s">
        <v>318</v>
      </c>
      <c r="B96" s="117"/>
      <c r="C96" s="117"/>
      <c r="D96" s="117"/>
      <c r="E96" s="328" t="str">
        <f>C91</f>
        <v>壁紙窗簾地毯景觀等裝飾</v>
      </c>
      <c r="F96" s="329"/>
      <c r="G96" s="329"/>
      <c r="H96" s="329"/>
      <c r="I96" s="329"/>
      <c r="J96" s="329"/>
      <c r="K96" s="329"/>
      <c r="L96" s="329"/>
      <c r="M96" s="329"/>
      <c r="N96" s="329"/>
      <c r="O96" s="329"/>
      <c r="P96" s="329"/>
      <c r="Q96" s="329"/>
      <c r="R96" s="329"/>
      <c r="S96" s="329"/>
      <c r="T96" s="329"/>
      <c r="U96" s="329"/>
      <c r="V96" s="330" t="s">
        <v>322</v>
      </c>
      <c r="W96" s="330"/>
      <c r="X96" s="330"/>
      <c r="Y96" s="330"/>
      <c r="Z96" s="331"/>
      <c r="AA96" s="318">
        <f>SUM(AE92:AH95)</f>
        <v>0</v>
      </c>
      <c r="AB96" s="318"/>
      <c r="AC96" s="318"/>
      <c r="AD96" s="318"/>
      <c r="AE96" s="318"/>
      <c r="AF96" s="318"/>
      <c r="AG96" s="318"/>
      <c r="AH96" s="318"/>
      <c r="AI96" s="319" t="str">
        <f>C91</f>
        <v>壁紙窗簾地毯景觀等裝飾</v>
      </c>
      <c r="AJ96" s="320"/>
      <c r="AK96" s="320"/>
      <c r="AL96" s="320"/>
      <c r="AM96" s="320"/>
      <c r="AN96" s="320"/>
      <c r="AO96" s="320"/>
      <c r="AP96" s="320"/>
      <c r="AQ96" s="321" t="s">
        <v>323</v>
      </c>
      <c r="AR96" s="321"/>
      <c r="AS96" s="321"/>
      <c r="AT96" s="321"/>
      <c r="AU96" s="322"/>
      <c r="AV96" s="317">
        <f>SUM(AZ92:BC95)</f>
        <v>0</v>
      </c>
      <c r="AW96" s="317"/>
      <c r="AX96" s="317"/>
      <c r="AY96" s="317"/>
      <c r="AZ96" s="317"/>
      <c r="BA96" s="317"/>
      <c r="BB96" s="317"/>
      <c r="BC96" s="317"/>
      <c r="BD96" s="323" t="s">
        <v>324</v>
      </c>
      <c r="BE96" s="323"/>
      <c r="BF96" s="323"/>
      <c r="BG96" s="323"/>
      <c r="BH96" s="323"/>
      <c r="BI96" s="323"/>
      <c r="BJ96" s="317">
        <f>SUM(BL92:BO95)</f>
        <v>0</v>
      </c>
      <c r="BK96" s="317"/>
      <c r="BL96" s="317"/>
      <c r="BM96" s="317"/>
      <c r="BN96" s="317"/>
      <c r="BO96" s="317"/>
    </row>
    <row r="97" spans="1:69" ht="20.100000000000001"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4"/>
      <c r="BQ97" s="6"/>
    </row>
    <row r="98" spans="1:69" ht="20.100000000000001" customHeight="1">
      <c r="A98" s="127" t="s">
        <v>489</v>
      </c>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9"/>
      <c r="AI98" s="392" t="s">
        <v>490</v>
      </c>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392"/>
      <c r="BK98" s="392"/>
      <c r="BL98" s="392"/>
      <c r="BM98" s="392"/>
      <c r="BN98" s="392"/>
      <c r="BO98" s="392"/>
      <c r="BP98" s="4"/>
      <c r="BQ98" s="6"/>
    </row>
    <row r="99" spans="1:69" ht="20.100000000000001" customHeight="1">
      <c r="A99" s="96" t="s">
        <v>303</v>
      </c>
      <c r="B99" s="120"/>
      <c r="C99" s="96" t="s">
        <v>491</v>
      </c>
      <c r="D99" s="97"/>
      <c r="E99" s="97"/>
      <c r="F99" s="97"/>
      <c r="G99" s="97"/>
      <c r="H99" s="97"/>
      <c r="I99" s="97"/>
      <c r="J99" s="97"/>
      <c r="K99" s="97"/>
      <c r="L99" s="97"/>
      <c r="M99" s="120"/>
      <c r="N99" s="96" t="s">
        <v>171</v>
      </c>
      <c r="O99" s="120"/>
      <c r="P99" s="106" t="s">
        <v>306</v>
      </c>
      <c r="Q99" s="106"/>
      <c r="R99" s="106" t="s">
        <v>197</v>
      </c>
      <c r="S99" s="106"/>
      <c r="T99" s="106"/>
      <c r="U99" s="106"/>
      <c r="V99" s="106"/>
      <c r="W99" s="106" t="s">
        <v>492</v>
      </c>
      <c r="X99" s="106"/>
      <c r="Y99" s="106"/>
      <c r="Z99" s="106"/>
      <c r="AA99" s="106"/>
      <c r="AB99" s="106"/>
      <c r="AC99" s="429" t="s">
        <v>493</v>
      </c>
      <c r="AD99" s="430"/>
      <c r="AE99" s="430"/>
      <c r="AF99" s="430"/>
      <c r="AG99" s="430"/>
      <c r="AH99" s="431"/>
      <c r="AI99" s="325" t="s">
        <v>491</v>
      </c>
      <c r="AJ99" s="325"/>
      <c r="AK99" s="325"/>
      <c r="AL99" s="325"/>
      <c r="AM99" s="325"/>
      <c r="AN99" s="325"/>
      <c r="AO99" s="325"/>
      <c r="AP99" s="325"/>
      <c r="AQ99" s="325"/>
      <c r="AR99" s="325"/>
      <c r="AS99" s="325"/>
      <c r="AT99" s="325"/>
      <c r="AU99" s="325" t="s">
        <v>494</v>
      </c>
      <c r="AV99" s="325"/>
      <c r="AW99" s="325"/>
      <c r="AX99" s="325"/>
      <c r="AY99" s="325"/>
      <c r="AZ99" s="325"/>
      <c r="BA99" s="325" t="s">
        <v>495</v>
      </c>
      <c r="BB99" s="325"/>
      <c r="BC99" s="325"/>
      <c r="BD99" s="325"/>
      <c r="BE99" s="325"/>
      <c r="BF99" s="325" t="s">
        <v>496</v>
      </c>
      <c r="BG99" s="325"/>
      <c r="BH99" s="325"/>
      <c r="BI99" s="325"/>
      <c r="BJ99" s="325"/>
      <c r="BK99" s="325" t="s">
        <v>497</v>
      </c>
      <c r="BL99" s="325"/>
      <c r="BM99" s="325"/>
      <c r="BN99" s="325"/>
      <c r="BO99" s="325"/>
      <c r="BP99" s="4"/>
      <c r="BQ99" s="6"/>
    </row>
    <row r="100" spans="1:69" ht="20.100000000000001" customHeight="1">
      <c r="A100" s="121" t="str">
        <f>A7</f>
        <v>一</v>
      </c>
      <c r="B100" s="122"/>
      <c r="C100" s="125" t="str">
        <f>C7</f>
        <v>代訂製訂購家具項目</v>
      </c>
      <c r="D100" s="125"/>
      <c r="E100" s="125"/>
      <c r="F100" s="125"/>
      <c r="G100" s="125"/>
      <c r="H100" s="125"/>
      <c r="I100" s="125"/>
      <c r="J100" s="125"/>
      <c r="K100" s="125"/>
      <c r="L100" s="125"/>
      <c r="M100" s="125"/>
      <c r="N100" s="427">
        <v>1</v>
      </c>
      <c r="O100" s="428"/>
      <c r="P100" s="106" t="s">
        <v>315</v>
      </c>
      <c r="Q100" s="106"/>
      <c r="R100" s="361">
        <f>AA21</f>
        <v>240600</v>
      </c>
      <c r="S100" s="361"/>
      <c r="T100" s="361"/>
      <c r="U100" s="361"/>
      <c r="V100" s="361"/>
      <c r="W100" s="361">
        <f t="shared" ref="W100:W113" si="48">N100*R100</f>
        <v>240600</v>
      </c>
      <c r="X100" s="361"/>
      <c r="Y100" s="361"/>
      <c r="Z100" s="361"/>
      <c r="AA100" s="361"/>
      <c r="AB100" s="361"/>
      <c r="AC100" s="389"/>
      <c r="AD100" s="390"/>
      <c r="AE100" s="390"/>
      <c r="AF100" s="390"/>
      <c r="AG100" s="390"/>
      <c r="AH100" s="391"/>
      <c r="AI100" s="326" t="str">
        <f t="shared" ref="AI100:AI112" si="49">C100</f>
        <v>代訂製訂購家具項目</v>
      </c>
      <c r="AJ100" s="326"/>
      <c r="AK100" s="326"/>
      <c r="AL100" s="326"/>
      <c r="AM100" s="326"/>
      <c r="AN100" s="326"/>
      <c r="AO100" s="326"/>
      <c r="AP100" s="326"/>
      <c r="AQ100" s="326"/>
      <c r="AR100" s="326"/>
      <c r="AS100" s="326"/>
      <c r="AT100" s="326"/>
      <c r="AU100" s="326">
        <f>AV21</f>
        <v>212365</v>
      </c>
      <c r="AV100" s="326"/>
      <c r="AW100" s="326"/>
      <c r="AX100" s="326"/>
      <c r="AY100" s="326"/>
      <c r="AZ100" s="326"/>
      <c r="BA100" s="326">
        <f>BJ21</f>
        <v>2700</v>
      </c>
      <c r="BB100" s="326"/>
      <c r="BC100" s="326"/>
      <c r="BD100" s="326"/>
      <c r="BE100" s="326"/>
      <c r="BF100" s="326">
        <f t="shared" ref="BF100:BF112" si="50">AU100-BA100</f>
        <v>209665</v>
      </c>
      <c r="BG100" s="326"/>
      <c r="BH100" s="326"/>
      <c r="BI100" s="326"/>
      <c r="BJ100" s="326"/>
      <c r="BK100" s="326">
        <f t="shared" ref="BK100:BK112" si="51">W100-AU100</f>
        <v>28235</v>
      </c>
      <c r="BL100" s="326"/>
      <c r="BM100" s="326"/>
      <c r="BN100" s="326"/>
      <c r="BO100" s="326"/>
      <c r="BP100" s="4"/>
      <c r="BQ100" s="6"/>
    </row>
    <row r="101" spans="1:69" ht="20.100000000000001" customHeight="1">
      <c r="A101" s="121" t="str">
        <f>A25</f>
        <v>二</v>
      </c>
      <c r="B101" s="122"/>
      <c r="C101" s="125" t="str">
        <f>C25</f>
        <v>家電空調排換氣視聽設備</v>
      </c>
      <c r="D101" s="125"/>
      <c r="E101" s="125"/>
      <c r="F101" s="125"/>
      <c r="G101" s="125"/>
      <c r="H101" s="125"/>
      <c r="I101" s="125"/>
      <c r="J101" s="125"/>
      <c r="K101" s="125"/>
      <c r="L101" s="125"/>
      <c r="M101" s="125"/>
      <c r="N101" s="427">
        <v>1</v>
      </c>
      <c r="O101" s="428"/>
      <c r="P101" s="106" t="s">
        <v>315</v>
      </c>
      <c r="Q101" s="106"/>
      <c r="R101" s="361">
        <f>AA50</f>
        <v>590975</v>
      </c>
      <c r="S101" s="361"/>
      <c r="T101" s="361"/>
      <c r="U101" s="361"/>
      <c r="V101" s="361"/>
      <c r="W101" s="361">
        <f t="shared" si="48"/>
        <v>590975</v>
      </c>
      <c r="X101" s="361"/>
      <c r="Y101" s="361"/>
      <c r="Z101" s="361"/>
      <c r="AA101" s="361"/>
      <c r="AB101" s="361"/>
      <c r="AC101" s="389"/>
      <c r="AD101" s="390"/>
      <c r="AE101" s="390"/>
      <c r="AF101" s="390"/>
      <c r="AG101" s="390"/>
      <c r="AH101" s="391"/>
      <c r="AI101" s="326" t="str">
        <f t="shared" si="49"/>
        <v>家電空調排換氣視聽設備</v>
      </c>
      <c r="AJ101" s="326"/>
      <c r="AK101" s="326"/>
      <c r="AL101" s="326"/>
      <c r="AM101" s="326"/>
      <c r="AN101" s="326"/>
      <c r="AO101" s="326"/>
      <c r="AP101" s="326"/>
      <c r="AQ101" s="326"/>
      <c r="AR101" s="326"/>
      <c r="AS101" s="326"/>
      <c r="AT101" s="326"/>
      <c r="AU101" s="326">
        <f>AV50</f>
        <v>500850</v>
      </c>
      <c r="AV101" s="326"/>
      <c r="AW101" s="326"/>
      <c r="AX101" s="326"/>
      <c r="AY101" s="326"/>
      <c r="AZ101" s="326"/>
      <c r="BA101" s="326">
        <f>BJ50</f>
        <v>203735</v>
      </c>
      <c r="BB101" s="326"/>
      <c r="BC101" s="326"/>
      <c r="BD101" s="326"/>
      <c r="BE101" s="326"/>
      <c r="BF101" s="326">
        <f>AU101-BA101</f>
        <v>297115</v>
      </c>
      <c r="BG101" s="326"/>
      <c r="BH101" s="326"/>
      <c r="BI101" s="326"/>
      <c r="BJ101" s="326"/>
      <c r="BK101" s="326">
        <f t="shared" si="51"/>
        <v>90125</v>
      </c>
      <c r="BL101" s="326"/>
      <c r="BM101" s="326"/>
      <c r="BN101" s="326"/>
      <c r="BO101" s="326"/>
      <c r="BP101" s="4"/>
      <c r="BQ101" s="6"/>
    </row>
    <row r="102" spans="1:69" ht="20.100000000000001" customHeight="1">
      <c r="A102" s="121" t="str">
        <f>A58</f>
        <v>三</v>
      </c>
      <c r="B102" s="122"/>
      <c r="C102" s="125" t="str">
        <f>C58</f>
        <v>居家配件、五金項目</v>
      </c>
      <c r="D102" s="125"/>
      <c r="E102" s="125"/>
      <c r="F102" s="125"/>
      <c r="G102" s="125"/>
      <c r="H102" s="125"/>
      <c r="I102" s="125"/>
      <c r="J102" s="125"/>
      <c r="K102" s="125"/>
      <c r="L102" s="125"/>
      <c r="M102" s="125"/>
      <c r="N102" s="427">
        <v>1</v>
      </c>
      <c r="O102" s="428"/>
      <c r="P102" s="106" t="s">
        <v>315</v>
      </c>
      <c r="Q102" s="106"/>
      <c r="R102" s="361">
        <f>AA74</f>
        <v>23345</v>
      </c>
      <c r="S102" s="361"/>
      <c r="T102" s="361"/>
      <c r="U102" s="361"/>
      <c r="V102" s="361"/>
      <c r="W102" s="361">
        <f t="shared" si="48"/>
        <v>23345</v>
      </c>
      <c r="X102" s="361"/>
      <c r="Y102" s="361"/>
      <c r="Z102" s="361"/>
      <c r="AA102" s="361"/>
      <c r="AB102" s="361"/>
      <c r="AC102" s="389"/>
      <c r="AD102" s="390"/>
      <c r="AE102" s="390"/>
      <c r="AF102" s="390"/>
      <c r="AG102" s="390"/>
      <c r="AH102" s="391"/>
      <c r="AI102" s="326" t="str">
        <f t="shared" si="49"/>
        <v>居家配件、五金項目</v>
      </c>
      <c r="AJ102" s="326"/>
      <c r="AK102" s="326"/>
      <c r="AL102" s="326"/>
      <c r="AM102" s="326"/>
      <c r="AN102" s="326"/>
      <c r="AO102" s="326"/>
      <c r="AP102" s="326"/>
      <c r="AQ102" s="326"/>
      <c r="AR102" s="326"/>
      <c r="AS102" s="326"/>
      <c r="AT102" s="326"/>
      <c r="AU102" s="326">
        <f>AV74</f>
        <v>13455</v>
      </c>
      <c r="AV102" s="326"/>
      <c r="AW102" s="326"/>
      <c r="AX102" s="326"/>
      <c r="AY102" s="326"/>
      <c r="AZ102" s="326"/>
      <c r="BA102" s="326">
        <f>BJ74</f>
        <v>203735</v>
      </c>
      <c r="BB102" s="326"/>
      <c r="BC102" s="326"/>
      <c r="BD102" s="326"/>
      <c r="BE102" s="326"/>
      <c r="BF102" s="326">
        <f>AU102-BA102</f>
        <v>-190280</v>
      </c>
      <c r="BG102" s="326"/>
      <c r="BH102" s="326"/>
      <c r="BI102" s="326"/>
      <c r="BJ102" s="326"/>
      <c r="BK102" s="326">
        <f t="shared" si="51"/>
        <v>9890</v>
      </c>
      <c r="BL102" s="326"/>
      <c r="BM102" s="326"/>
      <c r="BN102" s="326"/>
      <c r="BO102" s="326"/>
      <c r="BP102" s="4"/>
      <c r="BQ102" s="6"/>
    </row>
    <row r="103" spans="1:69" ht="20.100000000000001" customHeight="1">
      <c r="A103" s="121" t="str">
        <f>A78</f>
        <v>四</v>
      </c>
      <c r="B103" s="122"/>
      <c r="C103" s="125" t="str">
        <f>C78</f>
        <v>工程相關事務代辦代墊款</v>
      </c>
      <c r="D103" s="125"/>
      <c r="E103" s="125"/>
      <c r="F103" s="125"/>
      <c r="G103" s="125"/>
      <c r="H103" s="125"/>
      <c r="I103" s="125"/>
      <c r="J103" s="125"/>
      <c r="K103" s="125"/>
      <c r="L103" s="125"/>
      <c r="M103" s="125"/>
      <c r="N103" s="427">
        <v>1</v>
      </c>
      <c r="O103" s="428"/>
      <c r="P103" s="106" t="s">
        <v>315</v>
      </c>
      <c r="Q103" s="106"/>
      <c r="R103" s="361">
        <f>AA86</f>
        <v>72472</v>
      </c>
      <c r="S103" s="361"/>
      <c r="T103" s="361"/>
      <c r="U103" s="361"/>
      <c r="V103" s="361"/>
      <c r="W103" s="361">
        <f t="shared" si="48"/>
        <v>72472</v>
      </c>
      <c r="X103" s="361"/>
      <c r="Y103" s="361"/>
      <c r="Z103" s="361"/>
      <c r="AA103" s="361"/>
      <c r="AB103" s="361"/>
      <c r="AC103" s="389"/>
      <c r="AD103" s="390"/>
      <c r="AE103" s="390"/>
      <c r="AF103" s="390"/>
      <c r="AG103" s="390"/>
      <c r="AH103" s="391"/>
      <c r="AI103" s="326" t="str">
        <f t="shared" si="49"/>
        <v>工程相關事務代辦代墊款</v>
      </c>
      <c r="AJ103" s="326"/>
      <c r="AK103" s="326"/>
      <c r="AL103" s="326"/>
      <c r="AM103" s="326"/>
      <c r="AN103" s="326"/>
      <c r="AO103" s="326"/>
      <c r="AP103" s="326"/>
      <c r="AQ103" s="326"/>
      <c r="AR103" s="326"/>
      <c r="AS103" s="326"/>
      <c r="AT103" s="326"/>
      <c r="AU103" s="326">
        <f>AV86</f>
        <v>69097</v>
      </c>
      <c r="AV103" s="326"/>
      <c r="AW103" s="326"/>
      <c r="AX103" s="326"/>
      <c r="AY103" s="326"/>
      <c r="AZ103" s="326"/>
      <c r="BA103" s="326">
        <f>BJ86</f>
        <v>53097</v>
      </c>
      <c r="BB103" s="326"/>
      <c r="BC103" s="326"/>
      <c r="BD103" s="326"/>
      <c r="BE103" s="326"/>
      <c r="BF103" s="326">
        <f>AU103-BA103</f>
        <v>16000</v>
      </c>
      <c r="BG103" s="326"/>
      <c r="BH103" s="326"/>
      <c r="BI103" s="326"/>
      <c r="BJ103" s="326"/>
      <c r="BK103" s="326">
        <f t="shared" si="51"/>
        <v>3375</v>
      </c>
      <c r="BL103" s="326"/>
      <c r="BM103" s="326"/>
      <c r="BN103" s="326"/>
      <c r="BO103" s="326"/>
      <c r="BP103" s="4"/>
      <c r="BQ103" s="6"/>
    </row>
    <row r="104" spans="1:69" ht="20.100000000000001" customHeight="1">
      <c r="A104" s="121" t="str">
        <f>A91</f>
        <v>五</v>
      </c>
      <c r="B104" s="122"/>
      <c r="C104" s="125" t="str">
        <f>C91</f>
        <v>壁紙窗簾地毯景觀等裝飾</v>
      </c>
      <c r="D104" s="125"/>
      <c r="E104" s="125"/>
      <c r="F104" s="125"/>
      <c r="G104" s="125"/>
      <c r="H104" s="125"/>
      <c r="I104" s="125"/>
      <c r="J104" s="125"/>
      <c r="K104" s="125"/>
      <c r="L104" s="125"/>
      <c r="M104" s="125"/>
      <c r="N104" s="427">
        <v>1</v>
      </c>
      <c r="O104" s="428"/>
      <c r="P104" s="106" t="s">
        <v>315</v>
      </c>
      <c r="Q104" s="106"/>
      <c r="R104" s="361">
        <f>AA96</f>
        <v>0</v>
      </c>
      <c r="S104" s="361"/>
      <c r="T104" s="361"/>
      <c r="U104" s="361"/>
      <c r="V104" s="361"/>
      <c r="W104" s="361">
        <f t="shared" si="48"/>
        <v>0</v>
      </c>
      <c r="X104" s="361"/>
      <c r="Y104" s="361"/>
      <c r="Z104" s="361"/>
      <c r="AA104" s="361"/>
      <c r="AB104" s="361"/>
      <c r="AC104" s="389"/>
      <c r="AD104" s="390"/>
      <c r="AE104" s="390"/>
      <c r="AF104" s="390"/>
      <c r="AG104" s="390"/>
      <c r="AH104" s="391"/>
      <c r="AI104" s="326" t="str">
        <f t="shared" si="49"/>
        <v>壁紙窗簾地毯景觀等裝飾</v>
      </c>
      <c r="AJ104" s="326"/>
      <c r="AK104" s="326"/>
      <c r="AL104" s="326"/>
      <c r="AM104" s="326"/>
      <c r="AN104" s="326"/>
      <c r="AO104" s="326"/>
      <c r="AP104" s="326"/>
      <c r="AQ104" s="326"/>
      <c r="AR104" s="326"/>
      <c r="AS104" s="326"/>
      <c r="AT104" s="326"/>
      <c r="AU104" s="326">
        <f>AV96</f>
        <v>0</v>
      </c>
      <c r="AV104" s="326"/>
      <c r="AW104" s="326"/>
      <c r="AX104" s="326"/>
      <c r="AY104" s="326"/>
      <c r="AZ104" s="326"/>
      <c r="BA104" s="326">
        <f>BJ96</f>
        <v>0</v>
      </c>
      <c r="BB104" s="326"/>
      <c r="BC104" s="326"/>
      <c r="BD104" s="326"/>
      <c r="BE104" s="326"/>
      <c r="BF104" s="326">
        <f>AU104-BA104</f>
        <v>0</v>
      </c>
      <c r="BG104" s="326"/>
      <c r="BH104" s="326"/>
      <c r="BI104" s="326"/>
      <c r="BJ104" s="326"/>
      <c r="BK104" s="326">
        <f t="shared" si="51"/>
        <v>0</v>
      </c>
      <c r="BL104" s="326"/>
      <c r="BM104" s="326"/>
      <c r="BN104" s="326"/>
      <c r="BO104" s="326"/>
      <c r="BP104" s="4"/>
      <c r="BQ104" s="6"/>
    </row>
    <row r="105" spans="1:69" ht="20.100000000000001" customHeight="1">
      <c r="A105" s="121" t="s">
        <v>397</v>
      </c>
      <c r="B105" s="122"/>
      <c r="C105" s="125" t="s">
        <v>1021</v>
      </c>
      <c r="D105" s="125"/>
      <c r="E105" s="125"/>
      <c r="F105" s="125"/>
      <c r="G105" s="125"/>
      <c r="H105" s="125"/>
      <c r="I105" s="125"/>
      <c r="J105" s="125"/>
      <c r="K105" s="125"/>
      <c r="L105" s="125"/>
      <c r="M105" s="125"/>
      <c r="N105" s="427">
        <v>0</v>
      </c>
      <c r="O105" s="428"/>
      <c r="P105" s="106" t="s">
        <v>315</v>
      </c>
      <c r="Q105" s="106"/>
      <c r="R105" s="361">
        <f>SUM(W100:AB104)*0.05</f>
        <v>46369.600000000006</v>
      </c>
      <c r="S105" s="361"/>
      <c r="T105" s="361"/>
      <c r="U105" s="361"/>
      <c r="V105" s="361"/>
      <c r="W105" s="361">
        <f t="shared" si="48"/>
        <v>0</v>
      </c>
      <c r="X105" s="361"/>
      <c r="Y105" s="361"/>
      <c r="Z105" s="361"/>
      <c r="AA105" s="361"/>
      <c r="AB105" s="361"/>
      <c r="AC105" s="389"/>
      <c r="AD105" s="390"/>
      <c r="AE105" s="390"/>
      <c r="AF105" s="390"/>
      <c r="AG105" s="390"/>
      <c r="AH105" s="391"/>
      <c r="AI105" s="326" t="str">
        <f t="shared" si="49"/>
        <v>以上所有項目預估營業稅金</v>
      </c>
      <c r="AJ105" s="326"/>
      <c r="AK105" s="326"/>
      <c r="AL105" s="326"/>
      <c r="AM105" s="326"/>
      <c r="AN105" s="326"/>
      <c r="AO105" s="326"/>
      <c r="AP105" s="326"/>
      <c r="AQ105" s="326"/>
      <c r="AR105" s="326"/>
      <c r="AS105" s="326"/>
      <c r="AT105" s="326"/>
      <c r="AU105" s="326">
        <f>W105</f>
        <v>0</v>
      </c>
      <c r="AV105" s="326"/>
      <c r="AW105" s="326"/>
      <c r="AX105" s="326"/>
      <c r="AY105" s="326"/>
      <c r="AZ105" s="326"/>
      <c r="BA105" s="326">
        <v>0</v>
      </c>
      <c r="BB105" s="326"/>
      <c r="BC105" s="326"/>
      <c r="BD105" s="326"/>
      <c r="BE105" s="326"/>
      <c r="BF105" s="326">
        <f t="shared" si="50"/>
        <v>0</v>
      </c>
      <c r="BG105" s="326"/>
      <c r="BH105" s="326"/>
      <c r="BI105" s="326"/>
      <c r="BJ105" s="326"/>
      <c r="BK105" s="326">
        <f t="shared" si="51"/>
        <v>0</v>
      </c>
      <c r="BL105" s="326"/>
      <c r="BM105" s="326"/>
      <c r="BN105" s="326"/>
      <c r="BO105" s="326"/>
      <c r="BP105" s="4"/>
      <c r="BQ105" s="6"/>
    </row>
    <row r="106" spans="1:69" ht="20.100000000000001" customHeight="1">
      <c r="A106" s="121" t="s">
        <v>402</v>
      </c>
      <c r="B106" s="122"/>
      <c r="C106" s="125"/>
      <c r="D106" s="125"/>
      <c r="E106" s="125"/>
      <c r="F106" s="125"/>
      <c r="G106" s="125"/>
      <c r="H106" s="125"/>
      <c r="I106" s="125"/>
      <c r="J106" s="125"/>
      <c r="K106" s="125"/>
      <c r="L106" s="125"/>
      <c r="M106" s="125"/>
      <c r="N106" s="427">
        <v>0</v>
      </c>
      <c r="O106" s="428"/>
      <c r="P106" s="106" t="s">
        <v>315</v>
      </c>
      <c r="Q106" s="106"/>
      <c r="R106" s="361">
        <v>0</v>
      </c>
      <c r="S106" s="361"/>
      <c r="T106" s="361"/>
      <c r="U106" s="361"/>
      <c r="V106" s="361"/>
      <c r="W106" s="361">
        <f t="shared" si="48"/>
        <v>0</v>
      </c>
      <c r="X106" s="361"/>
      <c r="Y106" s="361"/>
      <c r="Z106" s="361"/>
      <c r="AA106" s="361"/>
      <c r="AB106" s="361"/>
      <c r="AC106" s="389"/>
      <c r="AD106" s="390"/>
      <c r="AE106" s="390"/>
      <c r="AF106" s="390"/>
      <c r="AG106" s="390"/>
      <c r="AH106" s="391"/>
      <c r="AI106" s="326">
        <f t="shared" si="49"/>
        <v>0</v>
      </c>
      <c r="AJ106" s="326"/>
      <c r="AK106" s="326"/>
      <c r="AL106" s="326"/>
      <c r="AM106" s="326"/>
      <c r="AN106" s="326"/>
      <c r="AO106" s="326"/>
      <c r="AP106" s="326"/>
      <c r="AQ106" s="326"/>
      <c r="AR106" s="326"/>
      <c r="AS106" s="326"/>
      <c r="AT106" s="326"/>
      <c r="AU106" s="326">
        <v>0</v>
      </c>
      <c r="AV106" s="326"/>
      <c r="AW106" s="326"/>
      <c r="AX106" s="326"/>
      <c r="AY106" s="326"/>
      <c r="AZ106" s="326"/>
      <c r="BA106" s="326">
        <v>0</v>
      </c>
      <c r="BB106" s="326"/>
      <c r="BC106" s="326"/>
      <c r="BD106" s="326"/>
      <c r="BE106" s="326"/>
      <c r="BF106" s="326">
        <f>AU106-BA106</f>
        <v>0</v>
      </c>
      <c r="BG106" s="326"/>
      <c r="BH106" s="326"/>
      <c r="BI106" s="326"/>
      <c r="BJ106" s="326"/>
      <c r="BK106" s="326">
        <f t="shared" si="51"/>
        <v>0</v>
      </c>
      <c r="BL106" s="326"/>
      <c r="BM106" s="326"/>
      <c r="BN106" s="326"/>
      <c r="BO106" s="326"/>
      <c r="BP106" s="4"/>
      <c r="BQ106" s="6"/>
    </row>
    <row r="107" spans="1:69" ht="20.100000000000001" customHeight="1">
      <c r="A107" s="121" t="s">
        <v>405</v>
      </c>
      <c r="B107" s="122"/>
      <c r="C107" s="125"/>
      <c r="D107" s="125"/>
      <c r="E107" s="125"/>
      <c r="F107" s="125"/>
      <c r="G107" s="125"/>
      <c r="H107" s="125"/>
      <c r="I107" s="125"/>
      <c r="J107" s="125"/>
      <c r="K107" s="125"/>
      <c r="L107" s="125"/>
      <c r="M107" s="125"/>
      <c r="N107" s="427">
        <v>0</v>
      </c>
      <c r="O107" s="428"/>
      <c r="P107" s="106" t="s">
        <v>315</v>
      </c>
      <c r="Q107" s="106"/>
      <c r="R107" s="361">
        <v>0</v>
      </c>
      <c r="S107" s="361"/>
      <c r="T107" s="361"/>
      <c r="U107" s="361"/>
      <c r="V107" s="361"/>
      <c r="W107" s="361">
        <f t="shared" si="48"/>
        <v>0</v>
      </c>
      <c r="X107" s="361"/>
      <c r="Y107" s="361"/>
      <c r="Z107" s="361"/>
      <c r="AA107" s="361"/>
      <c r="AB107" s="361"/>
      <c r="AC107" s="389"/>
      <c r="AD107" s="390"/>
      <c r="AE107" s="390"/>
      <c r="AF107" s="390"/>
      <c r="AG107" s="390"/>
      <c r="AH107" s="391"/>
      <c r="AI107" s="326">
        <f t="shared" si="49"/>
        <v>0</v>
      </c>
      <c r="AJ107" s="326"/>
      <c r="AK107" s="326"/>
      <c r="AL107" s="326"/>
      <c r="AM107" s="326"/>
      <c r="AN107" s="326"/>
      <c r="AO107" s="326"/>
      <c r="AP107" s="326"/>
      <c r="AQ107" s="326"/>
      <c r="AR107" s="326"/>
      <c r="AS107" s="326"/>
      <c r="AT107" s="326"/>
      <c r="AU107" s="326">
        <v>0</v>
      </c>
      <c r="AV107" s="326"/>
      <c r="AW107" s="326"/>
      <c r="AX107" s="326"/>
      <c r="AY107" s="326"/>
      <c r="AZ107" s="326"/>
      <c r="BA107" s="326">
        <v>0</v>
      </c>
      <c r="BB107" s="326"/>
      <c r="BC107" s="326"/>
      <c r="BD107" s="326"/>
      <c r="BE107" s="326"/>
      <c r="BF107" s="326">
        <f t="shared" si="50"/>
        <v>0</v>
      </c>
      <c r="BG107" s="326"/>
      <c r="BH107" s="326"/>
      <c r="BI107" s="326"/>
      <c r="BJ107" s="326"/>
      <c r="BK107" s="326">
        <f t="shared" si="51"/>
        <v>0</v>
      </c>
      <c r="BL107" s="326"/>
      <c r="BM107" s="326"/>
      <c r="BN107" s="326"/>
      <c r="BO107" s="326"/>
      <c r="BP107" s="4"/>
      <c r="BQ107" s="6"/>
    </row>
    <row r="108" spans="1:69" ht="20.100000000000001" customHeight="1">
      <c r="A108" s="121" t="s">
        <v>420</v>
      </c>
      <c r="B108" s="122"/>
      <c r="C108" s="125"/>
      <c r="D108" s="125"/>
      <c r="E108" s="125"/>
      <c r="F108" s="125"/>
      <c r="G108" s="125"/>
      <c r="H108" s="125"/>
      <c r="I108" s="125"/>
      <c r="J108" s="125"/>
      <c r="K108" s="125"/>
      <c r="L108" s="125"/>
      <c r="M108" s="125"/>
      <c r="N108" s="427">
        <v>0</v>
      </c>
      <c r="O108" s="428"/>
      <c r="P108" s="106" t="s">
        <v>315</v>
      </c>
      <c r="Q108" s="106"/>
      <c r="R108" s="361">
        <v>0</v>
      </c>
      <c r="S108" s="361"/>
      <c r="T108" s="361"/>
      <c r="U108" s="361"/>
      <c r="V108" s="361"/>
      <c r="W108" s="361">
        <f t="shared" si="48"/>
        <v>0</v>
      </c>
      <c r="X108" s="361"/>
      <c r="Y108" s="361"/>
      <c r="Z108" s="361"/>
      <c r="AA108" s="361"/>
      <c r="AB108" s="361"/>
      <c r="AC108" s="389"/>
      <c r="AD108" s="390"/>
      <c r="AE108" s="390"/>
      <c r="AF108" s="390"/>
      <c r="AG108" s="390"/>
      <c r="AH108" s="391"/>
      <c r="AI108" s="326">
        <f t="shared" si="49"/>
        <v>0</v>
      </c>
      <c r="AJ108" s="326"/>
      <c r="AK108" s="326"/>
      <c r="AL108" s="326"/>
      <c r="AM108" s="326"/>
      <c r="AN108" s="326"/>
      <c r="AO108" s="326"/>
      <c r="AP108" s="326"/>
      <c r="AQ108" s="326"/>
      <c r="AR108" s="326"/>
      <c r="AS108" s="326"/>
      <c r="AT108" s="326"/>
      <c r="AU108" s="326">
        <v>0</v>
      </c>
      <c r="AV108" s="326"/>
      <c r="AW108" s="326"/>
      <c r="AX108" s="326"/>
      <c r="AY108" s="326"/>
      <c r="AZ108" s="326"/>
      <c r="BA108" s="326">
        <v>0</v>
      </c>
      <c r="BB108" s="326"/>
      <c r="BC108" s="326"/>
      <c r="BD108" s="326"/>
      <c r="BE108" s="326"/>
      <c r="BF108" s="326">
        <f t="shared" si="50"/>
        <v>0</v>
      </c>
      <c r="BG108" s="326"/>
      <c r="BH108" s="326"/>
      <c r="BI108" s="326"/>
      <c r="BJ108" s="326"/>
      <c r="BK108" s="326">
        <f t="shared" si="51"/>
        <v>0</v>
      </c>
      <c r="BL108" s="326"/>
      <c r="BM108" s="326"/>
      <c r="BN108" s="326"/>
      <c r="BO108" s="326"/>
      <c r="BP108" s="4"/>
      <c r="BQ108" s="6"/>
    </row>
    <row r="109" spans="1:69" ht="20.100000000000001" customHeight="1">
      <c r="A109" s="121" t="s">
        <v>422</v>
      </c>
      <c r="B109" s="122"/>
      <c r="C109" s="125"/>
      <c r="D109" s="125"/>
      <c r="E109" s="125"/>
      <c r="F109" s="125"/>
      <c r="G109" s="125"/>
      <c r="H109" s="125"/>
      <c r="I109" s="125"/>
      <c r="J109" s="125"/>
      <c r="K109" s="125"/>
      <c r="L109" s="125"/>
      <c r="M109" s="125"/>
      <c r="N109" s="427">
        <v>0</v>
      </c>
      <c r="O109" s="428"/>
      <c r="P109" s="106" t="s">
        <v>315</v>
      </c>
      <c r="Q109" s="106"/>
      <c r="R109" s="361">
        <v>0</v>
      </c>
      <c r="S109" s="361"/>
      <c r="T109" s="361"/>
      <c r="U109" s="361"/>
      <c r="V109" s="361"/>
      <c r="W109" s="361">
        <f t="shared" si="48"/>
        <v>0</v>
      </c>
      <c r="X109" s="361"/>
      <c r="Y109" s="361"/>
      <c r="Z109" s="361"/>
      <c r="AA109" s="361"/>
      <c r="AB109" s="361"/>
      <c r="AC109" s="389"/>
      <c r="AD109" s="390"/>
      <c r="AE109" s="390"/>
      <c r="AF109" s="390"/>
      <c r="AG109" s="390"/>
      <c r="AH109" s="391"/>
      <c r="AI109" s="326">
        <f t="shared" si="49"/>
        <v>0</v>
      </c>
      <c r="AJ109" s="326"/>
      <c r="AK109" s="326"/>
      <c r="AL109" s="326"/>
      <c r="AM109" s="326"/>
      <c r="AN109" s="326"/>
      <c r="AO109" s="326"/>
      <c r="AP109" s="326"/>
      <c r="AQ109" s="326"/>
      <c r="AR109" s="326"/>
      <c r="AS109" s="326"/>
      <c r="AT109" s="326"/>
      <c r="AU109" s="326">
        <v>0</v>
      </c>
      <c r="AV109" s="326"/>
      <c r="AW109" s="326"/>
      <c r="AX109" s="326"/>
      <c r="AY109" s="326"/>
      <c r="AZ109" s="326"/>
      <c r="BA109" s="326">
        <v>0</v>
      </c>
      <c r="BB109" s="326"/>
      <c r="BC109" s="326"/>
      <c r="BD109" s="326"/>
      <c r="BE109" s="326"/>
      <c r="BF109" s="326">
        <f t="shared" si="50"/>
        <v>0</v>
      </c>
      <c r="BG109" s="326"/>
      <c r="BH109" s="326"/>
      <c r="BI109" s="326"/>
      <c r="BJ109" s="326"/>
      <c r="BK109" s="326">
        <f t="shared" si="51"/>
        <v>0</v>
      </c>
      <c r="BL109" s="326"/>
      <c r="BM109" s="326"/>
      <c r="BN109" s="326"/>
      <c r="BO109" s="326"/>
      <c r="BP109" s="4"/>
      <c r="BQ109" s="6"/>
    </row>
    <row r="110" spans="1:69" ht="20.100000000000001" customHeight="1">
      <c r="A110" s="121" t="s">
        <v>447</v>
      </c>
      <c r="B110" s="122"/>
      <c r="C110" s="125"/>
      <c r="D110" s="125"/>
      <c r="E110" s="125"/>
      <c r="F110" s="125"/>
      <c r="G110" s="125"/>
      <c r="H110" s="125"/>
      <c r="I110" s="125"/>
      <c r="J110" s="125"/>
      <c r="K110" s="125"/>
      <c r="L110" s="125"/>
      <c r="M110" s="125"/>
      <c r="N110" s="427">
        <v>0</v>
      </c>
      <c r="O110" s="428"/>
      <c r="P110" s="106" t="s">
        <v>315</v>
      </c>
      <c r="Q110" s="106"/>
      <c r="R110" s="361">
        <v>0</v>
      </c>
      <c r="S110" s="361"/>
      <c r="T110" s="361"/>
      <c r="U110" s="361"/>
      <c r="V110" s="361"/>
      <c r="W110" s="361">
        <f t="shared" si="48"/>
        <v>0</v>
      </c>
      <c r="X110" s="361"/>
      <c r="Y110" s="361"/>
      <c r="Z110" s="361"/>
      <c r="AA110" s="361"/>
      <c r="AB110" s="361"/>
      <c r="AC110" s="389"/>
      <c r="AD110" s="390"/>
      <c r="AE110" s="390"/>
      <c r="AF110" s="390"/>
      <c r="AG110" s="390"/>
      <c r="AH110" s="391"/>
      <c r="AI110" s="326">
        <f t="shared" si="49"/>
        <v>0</v>
      </c>
      <c r="AJ110" s="326"/>
      <c r="AK110" s="326"/>
      <c r="AL110" s="326"/>
      <c r="AM110" s="326"/>
      <c r="AN110" s="326"/>
      <c r="AO110" s="326"/>
      <c r="AP110" s="326"/>
      <c r="AQ110" s="326"/>
      <c r="AR110" s="326"/>
      <c r="AS110" s="326"/>
      <c r="AT110" s="326"/>
      <c r="AU110" s="326">
        <v>0</v>
      </c>
      <c r="AV110" s="326"/>
      <c r="AW110" s="326"/>
      <c r="AX110" s="326"/>
      <c r="AY110" s="326"/>
      <c r="AZ110" s="326"/>
      <c r="BA110" s="326">
        <v>0</v>
      </c>
      <c r="BB110" s="326"/>
      <c r="BC110" s="326"/>
      <c r="BD110" s="326"/>
      <c r="BE110" s="326"/>
      <c r="BF110" s="326">
        <f t="shared" si="50"/>
        <v>0</v>
      </c>
      <c r="BG110" s="326"/>
      <c r="BH110" s="326"/>
      <c r="BI110" s="326"/>
      <c r="BJ110" s="326"/>
      <c r="BK110" s="326">
        <f t="shared" si="51"/>
        <v>0</v>
      </c>
      <c r="BL110" s="326"/>
      <c r="BM110" s="326"/>
      <c r="BN110" s="326"/>
      <c r="BO110" s="326"/>
      <c r="BP110" s="4"/>
      <c r="BQ110" s="6"/>
    </row>
    <row r="111" spans="1:69" ht="20.100000000000001" customHeight="1">
      <c r="A111" s="121" t="s">
        <v>456</v>
      </c>
      <c r="B111" s="122"/>
      <c r="C111" s="125"/>
      <c r="D111" s="125"/>
      <c r="E111" s="125"/>
      <c r="F111" s="125"/>
      <c r="G111" s="125"/>
      <c r="H111" s="125"/>
      <c r="I111" s="125"/>
      <c r="J111" s="125"/>
      <c r="K111" s="125"/>
      <c r="L111" s="125"/>
      <c r="M111" s="125"/>
      <c r="N111" s="427">
        <v>0</v>
      </c>
      <c r="O111" s="428"/>
      <c r="P111" s="106" t="s">
        <v>315</v>
      </c>
      <c r="Q111" s="106"/>
      <c r="R111" s="361">
        <v>0</v>
      </c>
      <c r="S111" s="361"/>
      <c r="T111" s="361"/>
      <c r="U111" s="361"/>
      <c r="V111" s="361"/>
      <c r="W111" s="361">
        <f t="shared" si="48"/>
        <v>0</v>
      </c>
      <c r="X111" s="361"/>
      <c r="Y111" s="361"/>
      <c r="Z111" s="361"/>
      <c r="AA111" s="361"/>
      <c r="AB111" s="361"/>
      <c r="AC111" s="389"/>
      <c r="AD111" s="390"/>
      <c r="AE111" s="390"/>
      <c r="AF111" s="390"/>
      <c r="AG111" s="390"/>
      <c r="AH111" s="391"/>
      <c r="AI111" s="326">
        <f t="shared" si="49"/>
        <v>0</v>
      </c>
      <c r="AJ111" s="326"/>
      <c r="AK111" s="326"/>
      <c r="AL111" s="326"/>
      <c r="AM111" s="326"/>
      <c r="AN111" s="326"/>
      <c r="AO111" s="326"/>
      <c r="AP111" s="326"/>
      <c r="AQ111" s="326"/>
      <c r="AR111" s="326"/>
      <c r="AS111" s="326"/>
      <c r="AT111" s="326"/>
      <c r="AU111" s="326">
        <v>0</v>
      </c>
      <c r="AV111" s="326"/>
      <c r="AW111" s="326"/>
      <c r="AX111" s="326"/>
      <c r="AY111" s="326"/>
      <c r="AZ111" s="326"/>
      <c r="BA111" s="326">
        <v>0</v>
      </c>
      <c r="BB111" s="326"/>
      <c r="BC111" s="326"/>
      <c r="BD111" s="326"/>
      <c r="BE111" s="326"/>
      <c r="BF111" s="326">
        <f t="shared" si="50"/>
        <v>0</v>
      </c>
      <c r="BG111" s="326"/>
      <c r="BH111" s="326"/>
      <c r="BI111" s="326"/>
      <c r="BJ111" s="326"/>
      <c r="BK111" s="326">
        <f t="shared" si="51"/>
        <v>0</v>
      </c>
      <c r="BL111" s="326"/>
      <c r="BM111" s="326"/>
      <c r="BN111" s="326"/>
      <c r="BO111" s="326"/>
      <c r="BP111" s="4"/>
      <c r="BQ111" s="6"/>
    </row>
    <row r="112" spans="1:69" ht="20.100000000000001" customHeight="1">
      <c r="A112" s="121" t="s">
        <v>462</v>
      </c>
      <c r="B112" s="122"/>
      <c r="C112" s="125"/>
      <c r="D112" s="125"/>
      <c r="E112" s="125"/>
      <c r="F112" s="125"/>
      <c r="G112" s="125"/>
      <c r="H112" s="125"/>
      <c r="I112" s="125"/>
      <c r="J112" s="125"/>
      <c r="K112" s="125"/>
      <c r="L112" s="125"/>
      <c r="M112" s="125"/>
      <c r="N112" s="427">
        <v>0</v>
      </c>
      <c r="O112" s="428"/>
      <c r="P112" s="106" t="s">
        <v>315</v>
      </c>
      <c r="Q112" s="106"/>
      <c r="R112" s="361">
        <v>0</v>
      </c>
      <c r="S112" s="361"/>
      <c r="T112" s="361"/>
      <c r="U112" s="361"/>
      <c r="V112" s="361"/>
      <c r="W112" s="361">
        <f t="shared" si="48"/>
        <v>0</v>
      </c>
      <c r="X112" s="361"/>
      <c r="Y112" s="361"/>
      <c r="Z112" s="361"/>
      <c r="AA112" s="361"/>
      <c r="AB112" s="361"/>
      <c r="AC112" s="389"/>
      <c r="AD112" s="390"/>
      <c r="AE112" s="390"/>
      <c r="AF112" s="390"/>
      <c r="AG112" s="390"/>
      <c r="AH112" s="391"/>
      <c r="AI112" s="326">
        <f t="shared" si="49"/>
        <v>0</v>
      </c>
      <c r="AJ112" s="326"/>
      <c r="AK112" s="326"/>
      <c r="AL112" s="326"/>
      <c r="AM112" s="326"/>
      <c r="AN112" s="326"/>
      <c r="AO112" s="326"/>
      <c r="AP112" s="326"/>
      <c r="AQ112" s="326"/>
      <c r="AR112" s="326"/>
      <c r="AS112" s="326"/>
      <c r="AT112" s="326"/>
      <c r="AU112" s="326">
        <v>0</v>
      </c>
      <c r="AV112" s="326"/>
      <c r="AW112" s="326"/>
      <c r="AX112" s="326"/>
      <c r="AY112" s="326"/>
      <c r="AZ112" s="326"/>
      <c r="BA112" s="326">
        <v>0</v>
      </c>
      <c r="BB112" s="326"/>
      <c r="BC112" s="326"/>
      <c r="BD112" s="326"/>
      <c r="BE112" s="326"/>
      <c r="BF112" s="326">
        <f t="shared" si="50"/>
        <v>0</v>
      </c>
      <c r="BG112" s="326"/>
      <c r="BH112" s="326"/>
      <c r="BI112" s="326"/>
      <c r="BJ112" s="326"/>
      <c r="BK112" s="326">
        <f t="shared" si="51"/>
        <v>0</v>
      </c>
      <c r="BL112" s="326"/>
      <c r="BM112" s="326"/>
      <c r="BN112" s="326"/>
      <c r="BO112" s="326"/>
      <c r="BP112" s="4"/>
      <c r="BQ112" s="6"/>
    </row>
    <row r="113" spans="1:78" ht="20.100000000000001" customHeight="1">
      <c r="A113" s="121" t="s">
        <v>471</v>
      </c>
      <c r="B113" s="122"/>
      <c r="C113" s="125"/>
      <c r="D113" s="125"/>
      <c r="E113" s="125"/>
      <c r="F113" s="125"/>
      <c r="G113" s="125"/>
      <c r="H113" s="125"/>
      <c r="I113" s="125"/>
      <c r="J113" s="125"/>
      <c r="K113" s="125"/>
      <c r="L113" s="125"/>
      <c r="M113" s="125"/>
      <c r="N113" s="427">
        <v>0</v>
      </c>
      <c r="O113" s="428"/>
      <c r="P113" s="106" t="s">
        <v>315</v>
      </c>
      <c r="Q113" s="106"/>
      <c r="R113" s="361">
        <v>0</v>
      </c>
      <c r="S113" s="361"/>
      <c r="T113" s="361"/>
      <c r="U113" s="361"/>
      <c r="V113" s="361"/>
      <c r="W113" s="361">
        <f t="shared" si="48"/>
        <v>0</v>
      </c>
      <c r="X113" s="361"/>
      <c r="Y113" s="361"/>
      <c r="Z113" s="361"/>
      <c r="AA113" s="361"/>
      <c r="AB113" s="361"/>
      <c r="AC113" s="389"/>
      <c r="AD113" s="390"/>
      <c r="AE113" s="390"/>
      <c r="AF113" s="390"/>
      <c r="AG113" s="390"/>
      <c r="AH113" s="391"/>
      <c r="AI113" s="421" t="s">
        <v>515</v>
      </c>
      <c r="AJ113" s="422"/>
      <c r="AK113" s="422"/>
      <c r="AL113" s="422"/>
      <c r="AM113" s="422"/>
      <c r="AN113" s="422"/>
      <c r="AO113" s="422"/>
      <c r="AP113" s="422"/>
      <c r="AQ113" s="422"/>
      <c r="AR113" s="422"/>
      <c r="AS113" s="422"/>
      <c r="AT113" s="423"/>
      <c r="AU113" s="398" t="s">
        <v>494</v>
      </c>
      <c r="AV113" s="398"/>
      <c r="AW113" s="398"/>
      <c r="AX113" s="398"/>
      <c r="AY113" s="398"/>
      <c r="AZ113" s="398"/>
      <c r="BA113" s="398" t="s">
        <v>495</v>
      </c>
      <c r="BB113" s="398"/>
      <c r="BC113" s="398"/>
      <c r="BD113" s="398"/>
      <c r="BE113" s="398"/>
      <c r="BF113" s="398" t="s">
        <v>496</v>
      </c>
      <c r="BG113" s="398"/>
      <c r="BH113" s="398"/>
      <c r="BI113" s="398"/>
      <c r="BJ113" s="398"/>
      <c r="BK113" s="398" t="s">
        <v>497</v>
      </c>
      <c r="BL113" s="398"/>
      <c r="BM113" s="398"/>
      <c r="BN113" s="398"/>
      <c r="BO113" s="398"/>
      <c r="BP113" s="4"/>
      <c r="BQ113" s="6"/>
    </row>
    <row r="114" spans="1:78" ht="20.100000000000001" customHeight="1">
      <c r="A114" s="162" t="str">
        <f>基本資料!F4</f>
        <v>台北市 松山區 民權東路 許公館裝修工程</v>
      </c>
      <c r="B114" s="163"/>
      <c r="C114" s="163"/>
      <c r="D114" s="163"/>
      <c r="E114" s="163"/>
      <c r="F114" s="163"/>
      <c r="G114" s="163"/>
      <c r="H114" s="163"/>
      <c r="I114" s="163"/>
      <c r="J114" s="163"/>
      <c r="K114" s="163"/>
      <c r="L114" s="163"/>
      <c r="M114" s="163"/>
      <c r="N114" s="163"/>
      <c r="O114" s="163"/>
      <c r="P114" s="163"/>
      <c r="Q114" s="413"/>
      <c r="R114" s="399" t="s">
        <v>516</v>
      </c>
      <c r="S114" s="399"/>
      <c r="T114" s="399"/>
      <c r="U114" s="399"/>
      <c r="V114" s="399"/>
      <c r="W114" s="414">
        <f>SUM(W100:AB113)</f>
        <v>927392</v>
      </c>
      <c r="X114" s="414"/>
      <c r="Y114" s="414"/>
      <c r="Z114" s="414"/>
      <c r="AA114" s="414"/>
      <c r="AB114" s="414"/>
      <c r="AC114" s="414"/>
      <c r="AD114" s="414"/>
      <c r="AE114" s="414"/>
      <c r="AF114" s="414"/>
      <c r="AG114" s="414"/>
      <c r="AH114" s="414"/>
      <c r="AI114" s="424"/>
      <c r="AJ114" s="425"/>
      <c r="AK114" s="425"/>
      <c r="AL114" s="425"/>
      <c r="AM114" s="425"/>
      <c r="AN114" s="425"/>
      <c r="AO114" s="425"/>
      <c r="AP114" s="425"/>
      <c r="AQ114" s="425"/>
      <c r="AR114" s="425"/>
      <c r="AS114" s="425"/>
      <c r="AT114" s="426"/>
      <c r="AU114" s="317">
        <f>SUM(AU100:AZ112)</f>
        <v>795767</v>
      </c>
      <c r="AV114" s="317"/>
      <c r="AW114" s="317"/>
      <c r="AX114" s="317"/>
      <c r="AY114" s="317"/>
      <c r="AZ114" s="317"/>
      <c r="BA114" s="317">
        <f>SUM(BA100:BE112)</f>
        <v>463267</v>
      </c>
      <c r="BB114" s="317"/>
      <c r="BC114" s="317"/>
      <c r="BD114" s="317"/>
      <c r="BE114" s="317"/>
      <c r="BF114" s="317">
        <f>SUM(BF100:BJ112)</f>
        <v>332500</v>
      </c>
      <c r="BG114" s="317"/>
      <c r="BH114" s="317"/>
      <c r="BI114" s="317"/>
      <c r="BJ114" s="317"/>
      <c r="BK114" s="317">
        <f>SUM(BK100:BO112)</f>
        <v>131625</v>
      </c>
      <c r="BL114" s="317"/>
      <c r="BM114" s="317"/>
      <c r="BN114" s="317"/>
      <c r="BO114" s="317"/>
      <c r="BP114" s="4"/>
      <c r="BQ114" s="6"/>
    </row>
    <row r="115" spans="1:78" ht="20.100000000000001"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4"/>
      <c r="BQ115" s="4"/>
      <c r="BR115" s="4"/>
      <c r="BS115" s="4"/>
      <c r="BT115" s="4"/>
      <c r="BU115" s="4"/>
      <c r="BV115" s="4"/>
    </row>
    <row r="116" spans="1:78" ht="20.100000000000001" customHeight="1">
      <c r="AI116" s="6"/>
      <c r="AJ116" s="6"/>
      <c r="AK116" s="8"/>
      <c r="AL116" s="8"/>
      <c r="AM116" s="8"/>
      <c r="AN116" s="8"/>
      <c r="AO116" s="8"/>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row>
    <row r="117" spans="1:78" ht="20.100000000000001" customHeight="1">
      <c r="AI117" s="6"/>
      <c r="AJ117" s="6"/>
      <c r="AK117" s="8"/>
      <c r="AL117" s="8"/>
      <c r="AM117" s="8"/>
      <c r="AN117" s="8"/>
      <c r="AO117" s="8"/>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row>
    <row r="118" spans="1:78" ht="20.100000000000001" customHeight="1">
      <c r="AI118" s="6"/>
      <c r="AJ118" s="6"/>
      <c r="AK118" s="8"/>
      <c r="AL118" s="8"/>
      <c r="AM118" s="8"/>
      <c r="AN118" s="8"/>
      <c r="AO118" s="8"/>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row>
    <row r="119" spans="1:78" ht="20.100000000000001" customHeight="1">
      <c r="AI119" s="6"/>
      <c r="AJ119" s="6"/>
      <c r="AK119" s="8"/>
      <c r="AL119" s="8"/>
      <c r="AM119" s="8"/>
      <c r="AN119" s="8"/>
      <c r="AO119" s="8"/>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8" ht="20.100000000000001" customHeight="1">
      <c r="AI120" s="6"/>
      <c r="AJ120" s="6"/>
      <c r="AK120" s="8"/>
      <c r="AL120" s="8"/>
      <c r="AM120" s="8"/>
      <c r="AN120" s="8"/>
      <c r="AO120" s="8"/>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8" ht="20.100000000000001" customHeight="1">
      <c r="AI121" s="6"/>
      <c r="AJ121" s="6"/>
      <c r="AK121" s="8"/>
      <c r="AL121" s="8"/>
      <c r="AM121" s="8"/>
      <c r="AN121" s="8"/>
      <c r="AO121" s="8"/>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8" ht="20.100000000000001" customHeight="1">
      <c r="AI122" s="6"/>
      <c r="AJ122" s="6"/>
      <c r="AK122" s="8"/>
      <c r="AL122" s="8"/>
      <c r="AM122" s="8"/>
      <c r="AN122" s="8"/>
      <c r="AO122" s="8"/>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8" ht="20.100000000000001" customHeight="1">
      <c r="AI123" s="6"/>
      <c r="AJ123" s="6"/>
      <c r="AK123" s="8"/>
      <c r="AL123" s="8"/>
      <c r="AM123" s="8"/>
      <c r="AN123" s="8"/>
      <c r="AO123" s="8"/>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8" ht="20.100000000000001" customHeight="1">
      <c r="AI124" s="6"/>
      <c r="AJ124" s="6"/>
      <c r="AK124" s="8"/>
      <c r="AL124" s="8"/>
      <c r="AM124" s="8"/>
      <c r="AN124" s="8"/>
      <c r="AO124" s="8"/>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8" ht="20.100000000000001" customHeight="1">
      <c r="AI125" s="6"/>
      <c r="AJ125" s="6"/>
      <c r="AK125" s="8"/>
      <c r="AL125" s="8"/>
      <c r="AM125" s="8"/>
      <c r="AN125" s="8"/>
      <c r="AO125" s="8"/>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8" ht="20.100000000000001" customHeight="1">
      <c r="AI126" s="6"/>
      <c r="AJ126" s="6"/>
      <c r="AK126" s="8"/>
      <c r="AL126" s="8"/>
      <c r="AM126" s="8"/>
      <c r="AN126" s="8"/>
      <c r="AO126" s="8"/>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8" ht="20.100000000000001" customHeight="1">
      <c r="AI127" s="6"/>
      <c r="AJ127" s="6"/>
      <c r="AK127" s="8"/>
      <c r="AL127" s="8"/>
      <c r="AM127" s="8"/>
      <c r="AN127" s="8"/>
      <c r="AO127" s="8"/>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8" s="7" customFormat="1" ht="20.100000000000001"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52"/>
      <c r="AC128" s="52"/>
      <c r="AD128" s="52"/>
      <c r="AE128" s="52"/>
      <c r="AF128" s="52"/>
      <c r="AG128" s="52"/>
      <c r="AH128" s="52"/>
      <c r="AI128" s="6"/>
      <c r="AJ128" s="6"/>
      <c r="AK128" s="8"/>
      <c r="AL128" s="8"/>
      <c r="AM128" s="8"/>
      <c r="AN128" s="8"/>
      <c r="AO128" s="8"/>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row>
    <row r="129" spans="35:74" ht="20.100000000000001" customHeight="1">
      <c r="AI129" s="6"/>
      <c r="AJ129" s="6"/>
      <c r="AK129" s="8"/>
      <c r="AL129" s="8"/>
      <c r="AM129" s="8"/>
      <c r="AN129" s="8"/>
      <c r="AO129" s="8"/>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35:74" ht="20.100000000000001" customHeight="1">
      <c r="AI130" s="6"/>
      <c r="AJ130" s="6"/>
      <c r="AK130" s="8"/>
      <c r="AL130" s="8"/>
      <c r="AM130" s="8"/>
      <c r="AN130" s="8"/>
      <c r="AO130" s="8"/>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35:74" ht="20.100000000000001" customHeight="1">
      <c r="AI131" s="6"/>
      <c r="AJ131" s="6"/>
      <c r="AK131" s="8"/>
      <c r="AL131" s="8"/>
      <c r="AM131" s="8"/>
      <c r="AN131" s="8"/>
      <c r="AO131" s="8"/>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row>
    <row r="132" spans="35:74" ht="20.100000000000001" customHeight="1">
      <c r="AI132" s="6"/>
      <c r="AJ132" s="6"/>
      <c r="AK132" s="8"/>
      <c r="AL132" s="8"/>
      <c r="AM132" s="8"/>
      <c r="AN132" s="8"/>
      <c r="AO132" s="8"/>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row>
    <row r="133" spans="35:74" ht="20.100000000000001" customHeight="1">
      <c r="BL133" s="12"/>
      <c r="BM133" s="12"/>
      <c r="BN133" s="12"/>
      <c r="BO133" s="12"/>
      <c r="BP133" s="6"/>
      <c r="BQ133" s="6"/>
    </row>
    <row r="134" spans="35:74" ht="20.100000000000001" customHeight="1">
      <c r="BL134" s="12"/>
      <c r="BM134" s="12"/>
      <c r="BN134" s="12"/>
      <c r="BO134" s="12"/>
      <c r="BP134" s="6"/>
      <c r="BQ134" s="6"/>
    </row>
    <row r="135" spans="35:74" ht="20.100000000000001" customHeight="1">
      <c r="BL135" s="12"/>
      <c r="BM135" s="12"/>
      <c r="BN135" s="12"/>
      <c r="BO135" s="12"/>
      <c r="BP135" s="4"/>
      <c r="BQ135" s="6"/>
    </row>
    <row r="136" spans="35:74" ht="20.100000000000001" customHeight="1">
      <c r="BL136" s="12"/>
      <c r="BM136" s="12"/>
      <c r="BN136" s="12"/>
      <c r="BO136" s="12"/>
      <c r="BP136" s="4"/>
      <c r="BQ136" s="6"/>
    </row>
    <row r="137" spans="35:74" ht="20.100000000000001" customHeight="1">
      <c r="BL137" s="12"/>
      <c r="BM137" s="12"/>
      <c r="BN137" s="12"/>
      <c r="BO137" s="12"/>
      <c r="BP137" s="4"/>
      <c r="BQ137" s="6"/>
    </row>
    <row r="138" spans="35:74" ht="20.100000000000001" customHeight="1">
      <c r="BL138" s="12"/>
      <c r="BM138" s="12"/>
      <c r="BN138" s="12"/>
      <c r="BO138" s="12"/>
      <c r="BP138" s="4"/>
      <c r="BQ138" s="6"/>
    </row>
    <row r="139" spans="35:74" ht="20.100000000000001" customHeight="1">
      <c r="BL139" s="12"/>
      <c r="BM139" s="12"/>
      <c r="BN139" s="12"/>
      <c r="BO139" s="12"/>
      <c r="BP139" s="4"/>
      <c r="BQ139" s="6"/>
    </row>
    <row r="140" spans="35:74" ht="20.100000000000001" customHeight="1">
      <c r="BL140" s="12"/>
      <c r="BM140" s="12"/>
      <c r="BN140" s="12"/>
      <c r="BO140" s="12"/>
      <c r="BP140" s="4"/>
      <c r="BQ140" s="6"/>
    </row>
    <row r="141" spans="35:74" ht="20.100000000000001" customHeight="1">
      <c r="BL141" s="12"/>
      <c r="BM141" s="12"/>
      <c r="BN141" s="12"/>
      <c r="BO141" s="12"/>
      <c r="BP141" s="4"/>
      <c r="BQ141" s="6"/>
    </row>
    <row r="142" spans="35:74" ht="20.100000000000001" customHeight="1">
      <c r="BL142" s="12"/>
      <c r="BM142" s="12"/>
      <c r="BN142" s="12"/>
      <c r="BO142" s="12"/>
      <c r="BP142" s="4"/>
      <c r="BQ142" s="6"/>
    </row>
    <row r="143" spans="35:74" ht="20.100000000000001" customHeight="1">
      <c r="BL143" s="12"/>
      <c r="BM143" s="12"/>
      <c r="BN143" s="12"/>
      <c r="BO143" s="12"/>
      <c r="BP143" s="4"/>
      <c r="BQ143" s="6"/>
    </row>
    <row r="144" spans="35:74" ht="20.100000000000001" customHeight="1">
      <c r="BL144" s="12"/>
      <c r="BM144" s="12"/>
      <c r="BN144" s="12"/>
      <c r="BO144" s="12"/>
      <c r="BP144" s="4"/>
      <c r="BQ144" s="6"/>
    </row>
    <row r="145" spans="64:69" ht="20.100000000000001" customHeight="1">
      <c r="BL145" s="12"/>
      <c r="BM145" s="12"/>
      <c r="BN145" s="12"/>
      <c r="BO145" s="12"/>
      <c r="BP145" s="4"/>
      <c r="BQ145" s="6"/>
    </row>
    <row r="146" spans="64:69" ht="20.100000000000001" customHeight="1">
      <c r="BL146" s="12"/>
      <c r="BM146" s="12"/>
      <c r="BN146" s="12"/>
      <c r="BO146" s="12"/>
      <c r="BP146" s="4"/>
      <c r="BQ146" s="6"/>
    </row>
    <row r="147" spans="64:69" ht="20.100000000000001" customHeight="1">
      <c r="BL147" s="12"/>
      <c r="BM147" s="12"/>
      <c r="BN147" s="12"/>
      <c r="BO147" s="12"/>
      <c r="BP147" s="4"/>
      <c r="BQ147" s="6"/>
    </row>
    <row r="148" spans="64:69" ht="20.100000000000001" customHeight="1">
      <c r="BL148" s="12"/>
      <c r="BM148" s="12"/>
      <c r="BN148" s="12"/>
      <c r="BO148" s="12"/>
      <c r="BP148" s="4"/>
      <c r="BQ148" s="6"/>
    </row>
    <row r="149" spans="64:69" ht="20.100000000000001" customHeight="1">
      <c r="BL149" s="12"/>
      <c r="BM149" s="12"/>
      <c r="BN149" s="12"/>
      <c r="BO149" s="12"/>
      <c r="BP149" s="4"/>
      <c r="BQ149" s="6"/>
    </row>
    <row r="150" spans="64:69" ht="20.100000000000001" customHeight="1">
      <c r="BL150" s="12"/>
      <c r="BM150" s="12"/>
      <c r="BN150" s="12"/>
      <c r="BO150" s="12"/>
      <c r="BP150" s="4"/>
      <c r="BQ150" s="6"/>
    </row>
    <row r="151" spans="64:69" ht="20.100000000000001" customHeight="1">
      <c r="BL151" s="12"/>
      <c r="BM151" s="12"/>
      <c r="BN151" s="12"/>
      <c r="BO151" s="12"/>
      <c r="BP151" s="4"/>
      <c r="BQ151" s="6"/>
    </row>
    <row r="152" spans="64:69" ht="20.100000000000001" customHeight="1">
      <c r="BL152" s="12"/>
      <c r="BM152" s="12"/>
      <c r="BN152" s="12"/>
      <c r="BO152" s="12"/>
      <c r="BP152" s="4"/>
      <c r="BQ152" s="6"/>
    </row>
    <row r="153" spans="64:69" ht="20.100000000000001" customHeight="1">
      <c r="BL153" s="12"/>
      <c r="BM153" s="12"/>
      <c r="BN153" s="12"/>
      <c r="BO153" s="12"/>
      <c r="BP153" s="4"/>
      <c r="BQ153" s="6"/>
    </row>
    <row r="154" spans="64:69" ht="20.100000000000001" customHeight="1">
      <c r="BL154" s="12"/>
      <c r="BM154" s="12"/>
      <c r="BN154" s="12"/>
      <c r="BO154" s="12"/>
      <c r="BP154" s="4"/>
      <c r="BQ154" s="6"/>
    </row>
    <row r="155" spans="64:69" ht="20.100000000000001" customHeight="1">
      <c r="BL155" s="12"/>
      <c r="BM155" s="12"/>
      <c r="BN155" s="12"/>
      <c r="BO155" s="12"/>
      <c r="BP155" s="4"/>
      <c r="BQ155" s="6"/>
    </row>
    <row r="156" spans="64:69" ht="20.100000000000001" customHeight="1">
      <c r="BL156" s="12"/>
      <c r="BM156" s="12"/>
      <c r="BN156" s="12"/>
      <c r="BO156" s="12"/>
      <c r="BP156" s="4"/>
      <c r="BQ156" s="6"/>
    </row>
    <row r="157" spans="64:69" ht="20.100000000000001" customHeight="1">
      <c r="BL157" s="12"/>
      <c r="BM157" s="12"/>
      <c r="BN157" s="12"/>
      <c r="BO157" s="12"/>
      <c r="BP157" s="4"/>
      <c r="BQ157" s="6"/>
    </row>
    <row r="158" spans="64:69" ht="20.100000000000001" customHeight="1">
      <c r="BL158" s="12"/>
      <c r="BM158" s="12"/>
      <c r="BN158" s="12"/>
      <c r="BO158" s="12"/>
      <c r="BP158" s="6"/>
      <c r="BQ158" s="6"/>
    </row>
    <row r="159" spans="64:69" ht="20.100000000000001" customHeight="1">
      <c r="BL159" s="12"/>
      <c r="BM159" s="12"/>
      <c r="BN159" s="12"/>
      <c r="BO159" s="12"/>
      <c r="BP159" s="6"/>
      <c r="BQ159" s="6"/>
    </row>
    <row r="160" spans="64:69" ht="20.100000000000001" customHeight="1">
      <c r="BL160" s="12"/>
      <c r="BM160" s="12"/>
      <c r="BN160" s="12"/>
      <c r="BO160" s="12"/>
      <c r="BP160" s="6"/>
      <c r="BQ160" s="6"/>
    </row>
    <row r="161" spans="1:129" ht="20.100000000000001" customHeight="1">
      <c r="BL161" s="12"/>
      <c r="BM161" s="12"/>
      <c r="BN161" s="12"/>
      <c r="BO161" s="12"/>
      <c r="BP161" s="6"/>
      <c r="BQ161" s="6"/>
    </row>
    <row r="162" spans="1:129" ht="20.100000000000001" customHeight="1">
      <c r="BL162" s="12"/>
      <c r="BM162" s="12"/>
      <c r="BN162" s="12"/>
      <c r="BO162" s="12"/>
      <c r="BP162" s="6"/>
      <c r="BQ162" s="6"/>
    </row>
    <row r="163" spans="1:129" ht="20.100000000000001" customHeight="1">
      <c r="BL163" s="12"/>
      <c r="BM163" s="12"/>
      <c r="BN163" s="12"/>
      <c r="BO163" s="12"/>
      <c r="BP163" s="6"/>
      <c r="BQ163" s="6"/>
    </row>
    <row r="164" spans="1:129" ht="20.100000000000001" customHeight="1">
      <c r="BL164" s="12"/>
      <c r="BM164" s="12"/>
      <c r="BN164" s="12"/>
      <c r="BO164" s="12"/>
      <c r="BP164" s="6"/>
      <c r="BQ164" s="6"/>
    </row>
    <row r="165" spans="1:129" ht="20.100000000000001" customHeight="1">
      <c r="BL165" s="12"/>
      <c r="BM165" s="12"/>
      <c r="BN165" s="12"/>
      <c r="BO165" s="12"/>
      <c r="BP165" s="6"/>
      <c r="BQ165" s="6"/>
    </row>
    <row r="166" spans="1:129" s="8" customFormat="1" ht="20.100000000000001"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52"/>
      <c r="AC166" s="52"/>
      <c r="AD166" s="52"/>
      <c r="AE166" s="52"/>
      <c r="AF166" s="52"/>
      <c r="AG166" s="52"/>
      <c r="AH166" s="52"/>
      <c r="AI166" s="11"/>
      <c r="AJ166" s="11"/>
      <c r="AK166" s="11"/>
      <c r="AL166" s="11"/>
      <c r="AM166" s="11"/>
      <c r="AN166" s="11"/>
      <c r="AO166" s="11"/>
      <c r="AP166" s="11"/>
      <c r="AQ166" s="11"/>
      <c r="AR166" s="11"/>
      <c r="AS166" s="11"/>
      <c r="AT166" s="11"/>
      <c r="AU166" s="11"/>
      <c r="AV166" s="53"/>
      <c r="AW166" s="53"/>
      <c r="AX166" s="53"/>
      <c r="AY166" s="53"/>
      <c r="AZ166" s="53"/>
      <c r="BA166" s="53"/>
      <c r="BB166" s="53"/>
      <c r="BC166" s="53"/>
      <c r="BD166" s="11"/>
      <c r="BE166" s="11"/>
      <c r="BF166" s="11"/>
      <c r="BG166" s="11"/>
      <c r="BH166" s="11"/>
      <c r="BI166" s="11"/>
      <c r="BJ166" s="11"/>
      <c r="BK166" s="11"/>
      <c r="BL166" s="12"/>
      <c r="BM166" s="12"/>
      <c r="BN166" s="12"/>
      <c r="BO166" s="12"/>
      <c r="BP166" s="6"/>
      <c r="BQ166" s="6"/>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row>
    <row r="167" spans="1:129" s="8" customFormat="1" ht="20.100000000000001"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52"/>
      <c r="AC167" s="52"/>
      <c r="AD167" s="52"/>
      <c r="AE167" s="52"/>
      <c r="AF167" s="52"/>
      <c r="AG167" s="52"/>
      <c r="AH167" s="52"/>
      <c r="AI167" s="11"/>
      <c r="AJ167" s="11"/>
      <c r="AK167" s="11"/>
      <c r="AL167" s="11"/>
      <c r="AM167" s="11"/>
      <c r="AN167" s="11"/>
      <c r="AO167" s="11"/>
      <c r="AP167" s="11"/>
      <c r="AQ167" s="11"/>
      <c r="AR167" s="11"/>
      <c r="AS167" s="11"/>
      <c r="AT167" s="11"/>
      <c r="AU167" s="11"/>
      <c r="AV167" s="53"/>
      <c r="AW167" s="53"/>
      <c r="AX167" s="53"/>
      <c r="AY167" s="53"/>
      <c r="AZ167" s="53"/>
      <c r="BA167" s="53"/>
      <c r="BB167" s="53"/>
      <c r="BC167" s="53"/>
      <c r="BD167" s="11"/>
      <c r="BE167" s="11"/>
      <c r="BF167" s="11"/>
      <c r="BG167" s="11"/>
      <c r="BH167" s="11"/>
      <c r="BI167" s="11"/>
      <c r="BJ167" s="11"/>
      <c r="BK167" s="11"/>
      <c r="BL167" s="12"/>
      <c r="BM167" s="12"/>
      <c r="BN167" s="12"/>
      <c r="BO167" s="12"/>
      <c r="BP167" s="6"/>
      <c r="BQ167" s="6"/>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row>
    <row r="168" spans="1:129" s="8" customFormat="1" ht="20.100000000000001"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52"/>
      <c r="AC168" s="52"/>
      <c r="AD168" s="52"/>
      <c r="AE168" s="52"/>
      <c r="AF168" s="52"/>
      <c r="AG168" s="52"/>
      <c r="AH168" s="52"/>
      <c r="AI168" s="11"/>
      <c r="AJ168" s="11"/>
      <c r="AK168" s="11"/>
      <c r="AL168" s="11"/>
      <c r="AM168" s="11"/>
      <c r="AN168" s="11"/>
      <c r="AO168" s="11"/>
      <c r="AP168" s="11"/>
      <c r="AQ168" s="11"/>
      <c r="AR168" s="11"/>
      <c r="AS168" s="11"/>
      <c r="AT168" s="11"/>
      <c r="AU168" s="11"/>
      <c r="AV168" s="53"/>
      <c r="AW168" s="53"/>
      <c r="AX168" s="53"/>
      <c r="AY168" s="53"/>
      <c r="AZ168" s="53"/>
      <c r="BA168" s="53"/>
      <c r="BB168" s="53"/>
      <c r="BC168" s="53"/>
      <c r="BD168" s="11"/>
      <c r="BE168" s="11"/>
      <c r="BF168" s="11"/>
      <c r="BG168" s="11"/>
      <c r="BH168" s="11"/>
      <c r="BI168" s="11"/>
      <c r="BJ168" s="11"/>
      <c r="BK168" s="11"/>
      <c r="BL168" s="12"/>
      <c r="BM168" s="12"/>
      <c r="BN168" s="12"/>
      <c r="BO168" s="12"/>
      <c r="BP168" s="6"/>
      <c r="BQ168" s="6"/>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row>
    <row r="169" spans="1:129" s="8" customFormat="1" ht="20.100000000000001"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52"/>
      <c r="AC169" s="52"/>
      <c r="AD169" s="52"/>
      <c r="AE169" s="52"/>
      <c r="AF169" s="52"/>
      <c r="AG169" s="52"/>
      <c r="AH169" s="52"/>
      <c r="AI169" s="11"/>
      <c r="AJ169" s="11"/>
      <c r="AK169" s="11"/>
      <c r="AL169" s="11"/>
      <c r="AM169" s="11"/>
      <c r="AN169" s="11"/>
      <c r="AO169" s="11"/>
      <c r="AP169" s="11"/>
      <c r="AQ169" s="11"/>
      <c r="AR169" s="11"/>
      <c r="AS169" s="11"/>
      <c r="AT169" s="11"/>
      <c r="AU169" s="11"/>
      <c r="AV169" s="53"/>
      <c r="AW169" s="53"/>
      <c r="AX169" s="53"/>
      <c r="AY169" s="53"/>
      <c r="AZ169" s="53"/>
      <c r="BA169" s="53"/>
      <c r="BB169" s="53"/>
      <c r="BC169" s="53"/>
      <c r="BD169" s="11"/>
      <c r="BE169" s="11"/>
      <c r="BF169" s="11"/>
      <c r="BG169" s="11"/>
      <c r="BH169" s="11"/>
      <c r="BI169" s="11"/>
      <c r="BJ169" s="11"/>
      <c r="BK169" s="11"/>
      <c r="BL169" s="12"/>
      <c r="BM169" s="12"/>
      <c r="BN169" s="12"/>
      <c r="BO169" s="12"/>
      <c r="BP169" s="6"/>
      <c r="BQ169" s="6"/>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row>
    <row r="170" spans="1:129" s="8" customFormat="1" ht="20.100000000000001"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52"/>
      <c r="AC170" s="52"/>
      <c r="AD170" s="52"/>
      <c r="AE170" s="52"/>
      <c r="AF170" s="52"/>
      <c r="AG170" s="52"/>
      <c r="AH170" s="52"/>
      <c r="AI170" s="11"/>
      <c r="AJ170" s="11"/>
      <c r="AK170" s="11"/>
      <c r="AL170" s="11"/>
      <c r="AM170" s="11"/>
      <c r="AN170" s="11"/>
      <c r="AO170" s="11"/>
      <c r="AP170" s="11"/>
      <c r="AQ170" s="11"/>
      <c r="AR170" s="11"/>
      <c r="AS170" s="11"/>
      <c r="AT170" s="11"/>
      <c r="AU170" s="11"/>
      <c r="AV170" s="53"/>
      <c r="AW170" s="53"/>
      <c r="AX170" s="53"/>
      <c r="AY170" s="53"/>
      <c r="AZ170" s="53"/>
      <c r="BA170" s="53"/>
      <c r="BB170" s="53"/>
      <c r="BC170" s="53"/>
      <c r="BD170" s="11"/>
      <c r="BE170" s="11"/>
      <c r="BF170" s="11"/>
      <c r="BG170" s="11"/>
      <c r="BH170" s="11"/>
      <c r="BI170" s="11"/>
      <c r="BJ170" s="11"/>
      <c r="BK170" s="11"/>
      <c r="BL170" s="12"/>
      <c r="BM170" s="12"/>
      <c r="BN170" s="12"/>
      <c r="BO170" s="12"/>
      <c r="BP170" s="6"/>
      <c r="BQ170" s="6"/>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row>
    <row r="171" spans="1:129" s="8" customFormat="1" ht="20.100000000000001"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52"/>
      <c r="AC171" s="52"/>
      <c r="AD171" s="52"/>
      <c r="AE171" s="52"/>
      <c r="AF171" s="52"/>
      <c r="AG171" s="52"/>
      <c r="AH171" s="52"/>
      <c r="AI171" s="11"/>
      <c r="AJ171" s="11"/>
      <c r="AK171" s="11"/>
      <c r="AL171" s="11"/>
      <c r="AM171" s="11"/>
      <c r="AN171" s="11"/>
      <c r="AO171" s="11"/>
      <c r="AP171" s="11"/>
      <c r="AQ171" s="11"/>
      <c r="AR171" s="11"/>
      <c r="AS171" s="11"/>
      <c r="AT171" s="11"/>
      <c r="AU171" s="11"/>
      <c r="AV171" s="53"/>
      <c r="AW171" s="53"/>
      <c r="AX171" s="53"/>
      <c r="AY171" s="53"/>
      <c r="AZ171" s="53"/>
      <c r="BA171" s="53"/>
      <c r="BB171" s="53"/>
      <c r="BC171" s="53"/>
      <c r="BD171" s="11"/>
      <c r="BE171" s="11"/>
      <c r="BF171" s="11"/>
      <c r="BG171" s="11"/>
      <c r="BH171" s="11"/>
      <c r="BI171" s="11"/>
      <c r="BJ171" s="11"/>
      <c r="BK171" s="11"/>
      <c r="BL171" s="12"/>
      <c r="BM171" s="12"/>
      <c r="BN171" s="12"/>
      <c r="BO171" s="12"/>
      <c r="BP171" s="6"/>
      <c r="BQ171" s="6"/>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row>
    <row r="172" spans="1:129" s="8" customFormat="1" ht="20.100000000000001"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52"/>
      <c r="AC172" s="52"/>
      <c r="AD172" s="52"/>
      <c r="AE172" s="52"/>
      <c r="AF172" s="52"/>
      <c r="AG172" s="52"/>
      <c r="AH172" s="52"/>
      <c r="AI172" s="11"/>
      <c r="AJ172" s="11"/>
      <c r="AK172" s="11"/>
      <c r="AL172" s="11"/>
      <c r="AM172" s="11"/>
      <c r="AN172" s="11"/>
      <c r="AO172" s="11"/>
      <c r="AP172" s="11"/>
      <c r="AQ172" s="11"/>
      <c r="AR172" s="11"/>
      <c r="AS172" s="11"/>
      <c r="AT172" s="11"/>
      <c r="AU172" s="11"/>
      <c r="AV172" s="53"/>
      <c r="AW172" s="53"/>
      <c r="AX172" s="53"/>
      <c r="AY172" s="53"/>
      <c r="AZ172" s="53"/>
      <c r="BA172" s="53"/>
      <c r="BB172" s="53"/>
      <c r="BC172" s="53"/>
      <c r="BD172" s="11"/>
      <c r="BE172" s="11"/>
      <c r="BF172" s="11"/>
      <c r="BG172" s="11"/>
      <c r="BH172" s="11"/>
      <c r="BI172" s="11"/>
      <c r="BJ172" s="11"/>
      <c r="BK172" s="11"/>
      <c r="BL172" s="12"/>
      <c r="BM172" s="12"/>
      <c r="BN172" s="12"/>
      <c r="BO172" s="12"/>
      <c r="BP172" s="6"/>
      <c r="BQ172" s="6"/>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row>
    <row r="173" spans="1:129" s="8" customFormat="1" ht="20.100000000000001"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52"/>
      <c r="AC173" s="52"/>
      <c r="AD173" s="52"/>
      <c r="AE173" s="52"/>
      <c r="AF173" s="52"/>
      <c r="AG173" s="52"/>
      <c r="AH173" s="52"/>
      <c r="AI173" s="11"/>
      <c r="AJ173" s="11"/>
      <c r="AK173" s="11"/>
      <c r="AL173" s="11"/>
      <c r="AM173" s="11"/>
      <c r="AN173" s="11"/>
      <c r="AO173" s="11"/>
      <c r="AP173" s="11"/>
      <c r="AQ173" s="11"/>
      <c r="AR173" s="11"/>
      <c r="AS173" s="11"/>
      <c r="AT173" s="11"/>
      <c r="AU173" s="11"/>
      <c r="AV173" s="53"/>
      <c r="AW173" s="53"/>
      <c r="AX173" s="53"/>
      <c r="AY173" s="53"/>
      <c r="AZ173" s="53"/>
      <c r="BA173" s="53"/>
      <c r="BB173" s="53"/>
      <c r="BC173" s="53"/>
      <c r="BD173" s="11"/>
      <c r="BE173" s="11"/>
      <c r="BF173" s="11"/>
      <c r="BG173" s="11"/>
      <c r="BH173" s="11"/>
      <c r="BI173" s="11"/>
      <c r="BJ173" s="11"/>
      <c r="BK173" s="11"/>
      <c r="BL173" s="12"/>
      <c r="BM173" s="12"/>
      <c r="BN173" s="12"/>
      <c r="BO173" s="12"/>
      <c r="BP173" s="6"/>
      <c r="BQ173" s="6"/>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row>
    <row r="174" spans="1:129" s="8" customFormat="1" ht="20.100000000000001"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52"/>
      <c r="AC174" s="52"/>
      <c r="AD174" s="52"/>
      <c r="AE174" s="52"/>
      <c r="AF174" s="52"/>
      <c r="AG174" s="52"/>
      <c r="AH174" s="52"/>
      <c r="AI174" s="11"/>
      <c r="AJ174" s="11"/>
      <c r="AK174" s="11"/>
      <c r="AL174" s="11"/>
      <c r="AM174" s="11"/>
      <c r="AN174" s="11"/>
      <c r="AO174" s="11"/>
      <c r="AP174" s="11"/>
      <c r="AQ174" s="11"/>
      <c r="AR174" s="11"/>
      <c r="AS174" s="11"/>
      <c r="AT174" s="11"/>
      <c r="AU174" s="11"/>
      <c r="AV174" s="53"/>
      <c r="AW174" s="53"/>
      <c r="AX174" s="53"/>
      <c r="AY174" s="53"/>
      <c r="AZ174" s="53"/>
      <c r="BA174" s="53"/>
      <c r="BB174" s="53"/>
      <c r="BC174" s="53"/>
      <c r="BD174" s="11"/>
      <c r="BE174" s="11"/>
      <c r="BF174" s="11"/>
      <c r="BG174" s="11"/>
      <c r="BH174" s="11"/>
      <c r="BI174" s="11"/>
      <c r="BJ174" s="11"/>
      <c r="BK174" s="11"/>
      <c r="BL174" s="12"/>
      <c r="BM174" s="12"/>
      <c r="BN174" s="12"/>
      <c r="BO174" s="12"/>
      <c r="BP174" s="6"/>
      <c r="BQ174" s="6"/>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row>
    <row r="175" spans="1:129" s="8" customFormat="1" ht="20.100000000000001"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52"/>
      <c r="AC175" s="52"/>
      <c r="AD175" s="52"/>
      <c r="AE175" s="52"/>
      <c r="AF175" s="52"/>
      <c r="AG175" s="52"/>
      <c r="AH175" s="52"/>
      <c r="AI175" s="11"/>
      <c r="AJ175" s="11"/>
      <c r="AK175" s="11"/>
      <c r="AL175" s="11"/>
      <c r="AM175" s="11"/>
      <c r="AN175" s="11"/>
      <c r="AO175" s="11"/>
      <c r="AP175" s="11"/>
      <c r="AQ175" s="11"/>
      <c r="AR175" s="11"/>
      <c r="AS175" s="11"/>
      <c r="AT175" s="11"/>
      <c r="AU175" s="11"/>
      <c r="AV175" s="53"/>
      <c r="AW175" s="53"/>
      <c r="AX175" s="53"/>
      <c r="AY175" s="53"/>
      <c r="AZ175" s="53"/>
      <c r="BA175" s="53"/>
      <c r="BB175" s="53"/>
      <c r="BC175" s="53"/>
      <c r="BD175" s="11"/>
      <c r="BE175" s="11"/>
      <c r="BF175" s="11"/>
      <c r="BG175" s="11"/>
      <c r="BH175" s="11"/>
      <c r="BI175" s="11"/>
      <c r="BJ175" s="11"/>
      <c r="BK175" s="11"/>
      <c r="BL175" s="12"/>
      <c r="BM175" s="12"/>
      <c r="BN175" s="12"/>
      <c r="BO175" s="12"/>
      <c r="BP175" s="6"/>
      <c r="BQ175" s="6"/>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row>
    <row r="176" spans="1:129" s="8" customFormat="1" ht="20.100000000000001"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52"/>
      <c r="AC176" s="52"/>
      <c r="AD176" s="52"/>
      <c r="AE176" s="52"/>
      <c r="AF176" s="52"/>
      <c r="AG176" s="52"/>
      <c r="AH176" s="52"/>
      <c r="AI176" s="11"/>
      <c r="AJ176" s="11"/>
      <c r="AK176" s="11"/>
      <c r="AL176" s="11"/>
      <c r="AM176" s="11"/>
      <c r="AN176" s="11"/>
      <c r="AO176" s="11"/>
      <c r="AP176" s="11"/>
      <c r="AQ176" s="11"/>
      <c r="AR176" s="11"/>
      <c r="AS176" s="11"/>
      <c r="AT176" s="11"/>
      <c r="AU176" s="11"/>
      <c r="AV176" s="53"/>
      <c r="AW176" s="53"/>
      <c r="AX176" s="53"/>
      <c r="AY176" s="53"/>
      <c r="AZ176" s="53"/>
      <c r="BA176" s="53"/>
      <c r="BB176" s="53"/>
      <c r="BC176" s="53"/>
      <c r="BD176" s="11"/>
      <c r="BE176" s="11"/>
      <c r="BF176" s="11"/>
      <c r="BG176" s="11"/>
      <c r="BH176" s="11"/>
      <c r="BI176" s="11"/>
      <c r="BJ176" s="11"/>
      <c r="BK176" s="11"/>
      <c r="BL176" s="12"/>
      <c r="BM176" s="12"/>
      <c r="BN176" s="12"/>
      <c r="BO176" s="12"/>
      <c r="BP176" s="6"/>
      <c r="BQ176" s="6"/>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row>
    <row r="177" spans="1:129" s="8" customFormat="1" ht="20.100000000000001"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52"/>
      <c r="AC177" s="52"/>
      <c r="AD177" s="52"/>
      <c r="AE177" s="52"/>
      <c r="AF177" s="52"/>
      <c r="AG177" s="52"/>
      <c r="AH177" s="52"/>
      <c r="AI177" s="11"/>
      <c r="AJ177" s="11"/>
      <c r="AK177" s="11"/>
      <c r="AL177" s="11"/>
      <c r="AM177" s="11"/>
      <c r="AN177" s="11"/>
      <c r="AO177" s="11"/>
      <c r="AP177" s="11"/>
      <c r="AQ177" s="11"/>
      <c r="AR177" s="11"/>
      <c r="AS177" s="11"/>
      <c r="AT177" s="11"/>
      <c r="AU177" s="11"/>
      <c r="AV177" s="53"/>
      <c r="AW177" s="53"/>
      <c r="AX177" s="53"/>
      <c r="AY177" s="53"/>
      <c r="AZ177" s="53"/>
      <c r="BA177" s="53"/>
      <c r="BB177" s="53"/>
      <c r="BC177" s="53"/>
      <c r="BD177" s="11"/>
      <c r="BE177" s="11"/>
      <c r="BF177" s="11"/>
      <c r="BG177" s="11"/>
      <c r="BH177" s="11"/>
      <c r="BI177" s="11"/>
      <c r="BJ177" s="11"/>
      <c r="BK177" s="11"/>
      <c r="BL177" s="12"/>
      <c r="BM177" s="12"/>
      <c r="BN177" s="12"/>
      <c r="BO177" s="12"/>
      <c r="BP177" s="6"/>
      <c r="BQ177" s="6"/>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row>
    <row r="178" spans="1:129" s="8" customFormat="1" ht="20.100000000000001"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52"/>
      <c r="AC178" s="52"/>
      <c r="AD178" s="52"/>
      <c r="AE178" s="52"/>
      <c r="AF178" s="52"/>
      <c r="AG178" s="52"/>
      <c r="AH178" s="52"/>
      <c r="AI178" s="11"/>
      <c r="AJ178" s="11"/>
      <c r="AK178" s="11"/>
      <c r="AL178" s="11"/>
      <c r="AM178" s="11"/>
      <c r="AN178" s="11"/>
      <c r="AO178" s="11"/>
      <c r="AP178" s="11"/>
      <c r="AQ178" s="11"/>
      <c r="AR178" s="11"/>
      <c r="AS178" s="11"/>
      <c r="AT178" s="11"/>
      <c r="AU178" s="11"/>
      <c r="AV178" s="53"/>
      <c r="AW178" s="53"/>
      <c r="AX178" s="53"/>
      <c r="AY178" s="53"/>
      <c r="AZ178" s="53"/>
      <c r="BA178" s="53"/>
      <c r="BB178" s="53"/>
      <c r="BC178" s="53"/>
      <c r="BD178" s="11"/>
      <c r="BE178" s="11"/>
      <c r="BF178" s="11"/>
      <c r="BG178" s="11"/>
      <c r="BH178" s="11"/>
      <c r="BI178" s="11"/>
      <c r="BJ178" s="11"/>
      <c r="BK178" s="11"/>
      <c r="BL178" s="12"/>
      <c r="BM178" s="12"/>
      <c r="BN178" s="12"/>
      <c r="BO178" s="12"/>
      <c r="BP178" s="6"/>
      <c r="BQ178" s="6"/>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row>
    <row r="179" spans="1:129" s="8" customFormat="1" ht="20.100000000000001"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52"/>
      <c r="AC179" s="52"/>
      <c r="AD179" s="52"/>
      <c r="AE179" s="52"/>
      <c r="AF179" s="52"/>
      <c r="AG179" s="52"/>
      <c r="AH179" s="52"/>
      <c r="AI179" s="11"/>
      <c r="AJ179" s="11"/>
      <c r="AK179" s="11"/>
      <c r="AL179" s="11"/>
      <c r="AM179" s="11"/>
      <c r="AN179" s="11"/>
      <c r="AO179" s="11"/>
      <c r="AP179" s="11"/>
      <c r="AQ179" s="11"/>
      <c r="AR179" s="11"/>
      <c r="AS179" s="11"/>
      <c r="AT179" s="11"/>
      <c r="AU179" s="11"/>
      <c r="AV179" s="53"/>
      <c r="AW179" s="53"/>
      <c r="AX179" s="53"/>
      <c r="AY179" s="53"/>
      <c r="AZ179" s="53"/>
      <c r="BA179" s="53"/>
      <c r="BB179" s="53"/>
      <c r="BC179" s="53"/>
      <c r="BD179" s="11"/>
      <c r="BE179" s="11"/>
      <c r="BF179" s="11"/>
      <c r="BG179" s="11"/>
      <c r="BH179" s="11"/>
      <c r="BI179" s="11"/>
      <c r="BJ179" s="11"/>
      <c r="BK179" s="11"/>
      <c r="BL179" s="12"/>
      <c r="BM179" s="12"/>
      <c r="BN179" s="12"/>
      <c r="BO179" s="12"/>
      <c r="BP179" s="6"/>
      <c r="BQ179" s="6"/>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row>
    <row r="180" spans="1:129" s="8" customFormat="1" ht="20.100000000000001"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52"/>
      <c r="AC180" s="52"/>
      <c r="AD180" s="52"/>
      <c r="AE180" s="52"/>
      <c r="AF180" s="52"/>
      <c r="AG180" s="52"/>
      <c r="AH180" s="52"/>
      <c r="AI180" s="11"/>
      <c r="AJ180" s="11"/>
      <c r="AK180" s="11"/>
      <c r="AL180" s="11"/>
      <c r="AM180" s="11"/>
      <c r="AN180" s="11"/>
      <c r="AO180" s="11"/>
      <c r="AP180" s="11"/>
      <c r="AQ180" s="11"/>
      <c r="AR180" s="11"/>
      <c r="AS180" s="11"/>
      <c r="AT180" s="11"/>
      <c r="AU180" s="11"/>
      <c r="AV180" s="53"/>
      <c r="AW180" s="53"/>
      <c r="AX180" s="53"/>
      <c r="AY180" s="53"/>
      <c r="AZ180" s="53"/>
      <c r="BA180" s="53"/>
      <c r="BB180" s="53"/>
      <c r="BC180" s="53"/>
      <c r="BD180" s="11"/>
      <c r="BE180" s="11"/>
      <c r="BF180" s="11"/>
      <c r="BG180" s="11"/>
      <c r="BH180" s="11"/>
      <c r="BI180" s="11"/>
      <c r="BJ180" s="11"/>
      <c r="BK180" s="11"/>
      <c r="BL180" s="12"/>
      <c r="BM180" s="12"/>
      <c r="BN180" s="12"/>
      <c r="BO180" s="12"/>
      <c r="BP180" s="6"/>
      <c r="BQ180" s="6"/>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row>
    <row r="181" spans="1:129" s="8" customFormat="1" ht="20.100000000000001"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52"/>
      <c r="AC181" s="52"/>
      <c r="AD181" s="52"/>
      <c r="AE181" s="52"/>
      <c r="AF181" s="52"/>
      <c r="AG181" s="52"/>
      <c r="AH181" s="52"/>
      <c r="AI181" s="11"/>
      <c r="AJ181" s="11"/>
      <c r="AK181" s="11"/>
      <c r="AL181" s="11"/>
      <c r="AM181" s="11"/>
      <c r="AN181" s="11"/>
      <c r="AO181" s="11"/>
      <c r="AP181" s="11"/>
      <c r="AQ181" s="11"/>
      <c r="AR181" s="11"/>
      <c r="AS181" s="11"/>
      <c r="AT181" s="11"/>
      <c r="AU181" s="11"/>
      <c r="AV181" s="53"/>
      <c r="AW181" s="53"/>
      <c r="AX181" s="53"/>
      <c r="AY181" s="53"/>
      <c r="AZ181" s="53"/>
      <c r="BA181" s="53"/>
      <c r="BB181" s="53"/>
      <c r="BC181" s="53"/>
      <c r="BD181" s="11"/>
      <c r="BE181" s="11"/>
      <c r="BF181" s="11"/>
      <c r="BG181" s="11"/>
      <c r="BH181" s="11"/>
      <c r="BI181" s="11"/>
      <c r="BJ181" s="11"/>
      <c r="BK181" s="11"/>
      <c r="BL181" s="12"/>
      <c r="BM181" s="12"/>
      <c r="BN181" s="12"/>
      <c r="BO181" s="12"/>
      <c r="BP181" s="6"/>
      <c r="BQ181" s="6"/>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row>
    <row r="182" spans="1:129" s="8" customFormat="1" ht="20.100000000000001"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52"/>
      <c r="AC182" s="52"/>
      <c r="AD182" s="52"/>
      <c r="AE182" s="52"/>
      <c r="AF182" s="52"/>
      <c r="AG182" s="52"/>
      <c r="AH182" s="52"/>
      <c r="AI182" s="11"/>
      <c r="AJ182" s="11"/>
      <c r="AK182" s="11"/>
      <c r="AL182" s="11"/>
      <c r="AM182" s="11"/>
      <c r="AN182" s="11"/>
      <c r="AO182" s="11"/>
      <c r="AP182" s="11"/>
      <c r="AQ182" s="11"/>
      <c r="AR182" s="11"/>
      <c r="AS182" s="11"/>
      <c r="AT182" s="11"/>
      <c r="AU182" s="11"/>
      <c r="AV182" s="53"/>
      <c r="AW182" s="53"/>
      <c r="AX182" s="53"/>
      <c r="AY182" s="53"/>
      <c r="AZ182" s="53"/>
      <c r="BA182" s="53"/>
      <c r="BB182" s="53"/>
      <c r="BC182" s="53"/>
      <c r="BD182" s="11"/>
      <c r="BE182" s="11"/>
      <c r="BF182" s="11"/>
      <c r="BG182" s="11"/>
      <c r="BH182" s="11"/>
      <c r="BI182" s="11"/>
      <c r="BJ182" s="11"/>
      <c r="BK182" s="11"/>
      <c r="BL182" s="12"/>
      <c r="BM182" s="12"/>
      <c r="BN182" s="12"/>
      <c r="BO182" s="12"/>
      <c r="BP182" s="6"/>
      <c r="BQ182" s="6"/>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row>
    <row r="183" spans="1:129" s="8" customFormat="1" ht="20.100000000000001"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52"/>
      <c r="AC183" s="52"/>
      <c r="AD183" s="52"/>
      <c r="AE183" s="52"/>
      <c r="AF183" s="52"/>
      <c r="AG183" s="52"/>
      <c r="AH183" s="52"/>
      <c r="AI183" s="11"/>
      <c r="AJ183" s="11"/>
      <c r="AK183" s="11"/>
      <c r="AL183" s="11"/>
      <c r="AM183" s="11"/>
      <c r="AN183" s="11"/>
      <c r="AO183" s="11"/>
      <c r="AP183" s="11"/>
      <c r="AQ183" s="11"/>
      <c r="AR183" s="11"/>
      <c r="AS183" s="11"/>
      <c r="AT183" s="11"/>
      <c r="AU183" s="11"/>
      <c r="AV183" s="53"/>
      <c r="AW183" s="53"/>
      <c r="AX183" s="53"/>
      <c r="AY183" s="53"/>
      <c r="AZ183" s="53"/>
      <c r="BA183" s="53"/>
      <c r="BB183" s="53"/>
      <c r="BC183" s="53"/>
      <c r="BD183" s="11"/>
      <c r="BE183" s="11"/>
      <c r="BF183" s="11"/>
      <c r="BG183" s="11"/>
      <c r="BH183" s="11"/>
      <c r="BI183" s="11"/>
      <c r="BJ183" s="11"/>
      <c r="BK183" s="11"/>
      <c r="BL183" s="12"/>
      <c r="BM183" s="12"/>
      <c r="BN183" s="12"/>
      <c r="BO183" s="12"/>
      <c r="BP183" s="6"/>
      <c r="BQ183" s="6"/>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row>
    <row r="184" spans="1:129" s="8" customFormat="1" ht="20.100000000000001"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52"/>
      <c r="AC184" s="52"/>
      <c r="AD184" s="52"/>
      <c r="AE184" s="52"/>
      <c r="AF184" s="52"/>
      <c r="AG184" s="52"/>
      <c r="AH184" s="52"/>
      <c r="AI184" s="11"/>
      <c r="AJ184" s="11"/>
      <c r="AK184" s="11"/>
      <c r="AL184" s="11"/>
      <c r="AM184" s="11"/>
      <c r="AN184" s="11"/>
      <c r="AO184" s="11"/>
      <c r="AP184" s="11"/>
      <c r="AQ184" s="11"/>
      <c r="AR184" s="11"/>
      <c r="AS184" s="11"/>
      <c r="AT184" s="11"/>
      <c r="AU184" s="11"/>
      <c r="AV184" s="53"/>
      <c r="AW184" s="53"/>
      <c r="AX184" s="53"/>
      <c r="AY184" s="53"/>
      <c r="AZ184" s="53"/>
      <c r="BA184" s="53"/>
      <c r="BB184" s="53"/>
      <c r="BC184" s="53"/>
      <c r="BD184" s="11"/>
      <c r="BE184" s="11"/>
      <c r="BF184" s="11"/>
      <c r="BG184" s="11"/>
      <c r="BH184" s="11"/>
      <c r="BI184" s="11"/>
      <c r="BJ184" s="11"/>
      <c r="BK184" s="11"/>
      <c r="BL184" s="12"/>
      <c r="BM184" s="12"/>
      <c r="BN184" s="12"/>
      <c r="BO184" s="12"/>
      <c r="BP184" s="6"/>
      <c r="BQ184" s="6"/>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row>
    <row r="185" spans="1:129" s="8" customFormat="1" ht="20.100000000000001"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52"/>
      <c r="AC185" s="52"/>
      <c r="AD185" s="52"/>
      <c r="AE185" s="52"/>
      <c r="AF185" s="52"/>
      <c r="AG185" s="52"/>
      <c r="AH185" s="52"/>
      <c r="AI185" s="11"/>
      <c r="AJ185" s="11"/>
      <c r="AK185" s="11"/>
      <c r="AL185" s="11"/>
      <c r="AM185" s="11"/>
      <c r="AN185" s="11"/>
      <c r="AO185" s="11"/>
      <c r="AP185" s="11"/>
      <c r="AQ185" s="11"/>
      <c r="AR185" s="11"/>
      <c r="AS185" s="11"/>
      <c r="AT185" s="11"/>
      <c r="AU185" s="11"/>
      <c r="AV185" s="53"/>
      <c r="AW185" s="53"/>
      <c r="AX185" s="53"/>
      <c r="AY185" s="53"/>
      <c r="AZ185" s="53"/>
      <c r="BA185" s="53"/>
      <c r="BB185" s="53"/>
      <c r="BC185" s="53"/>
      <c r="BD185" s="11"/>
      <c r="BE185" s="11"/>
      <c r="BF185" s="11"/>
      <c r="BG185" s="11"/>
      <c r="BH185" s="11"/>
      <c r="BI185" s="11"/>
      <c r="BJ185" s="11"/>
      <c r="BK185" s="11"/>
      <c r="BL185" s="12"/>
      <c r="BM185" s="12"/>
      <c r="BN185" s="12"/>
      <c r="BO185" s="12"/>
      <c r="BP185" s="6"/>
      <c r="BQ185" s="6"/>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row>
    <row r="186" spans="1:129" s="8" customFormat="1" ht="20.100000000000001"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52"/>
      <c r="AC186" s="52"/>
      <c r="AD186" s="52"/>
      <c r="AE186" s="52"/>
      <c r="AF186" s="52"/>
      <c r="AG186" s="52"/>
      <c r="AH186" s="52"/>
      <c r="AI186" s="11"/>
      <c r="AJ186" s="11"/>
      <c r="AK186" s="11"/>
      <c r="AL186" s="11"/>
      <c r="AM186" s="11"/>
      <c r="AN186" s="11"/>
      <c r="AO186" s="11"/>
      <c r="AP186" s="11"/>
      <c r="AQ186" s="11"/>
      <c r="AR186" s="11"/>
      <c r="AS186" s="11"/>
      <c r="AT186" s="11"/>
      <c r="AU186" s="11"/>
      <c r="AV186" s="53"/>
      <c r="AW186" s="53"/>
      <c r="AX186" s="53"/>
      <c r="AY186" s="53"/>
      <c r="AZ186" s="53"/>
      <c r="BA186" s="53"/>
      <c r="BB186" s="53"/>
      <c r="BC186" s="53"/>
      <c r="BD186" s="11"/>
      <c r="BE186" s="11"/>
      <c r="BF186" s="11"/>
      <c r="BG186" s="11"/>
      <c r="BH186" s="11"/>
      <c r="BI186" s="11"/>
      <c r="BJ186" s="11"/>
      <c r="BK186" s="11"/>
      <c r="BL186" s="12"/>
      <c r="BM186" s="12"/>
      <c r="BN186" s="12"/>
      <c r="BO186" s="12"/>
      <c r="BP186" s="6"/>
      <c r="BQ186" s="6"/>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row>
    <row r="187" spans="1:129" s="8" customFormat="1" ht="20.100000000000001"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52"/>
      <c r="AC187" s="52"/>
      <c r="AD187" s="52"/>
      <c r="AE187" s="52"/>
      <c r="AF187" s="52"/>
      <c r="AG187" s="52"/>
      <c r="AH187" s="52"/>
      <c r="AI187" s="11"/>
      <c r="AJ187" s="11"/>
      <c r="AK187" s="11"/>
      <c r="AL187" s="11"/>
      <c r="AM187" s="11"/>
      <c r="AN187" s="11"/>
      <c r="AO187" s="11"/>
      <c r="AP187" s="11"/>
      <c r="AQ187" s="11"/>
      <c r="AR187" s="11"/>
      <c r="AS187" s="11"/>
      <c r="AT187" s="11"/>
      <c r="AU187" s="11"/>
      <c r="AV187" s="53"/>
      <c r="AW187" s="53"/>
      <c r="AX187" s="53"/>
      <c r="AY187" s="53"/>
      <c r="AZ187" s="53"/>
      <c r="BA187" s="53"/>
      <c r="BB187" s="53"/>
      <c r="BC187" s="53"/>
      <c r="BD187" s="11"/>
      <c r="BE187" s="11"/>
      <c r="BF187" s="11"/>
      <c r="BG187" s="11"/>
      <c r="BH187" s="11"/>
      <c r="BI187" s="11"/>
      <c r="BJ187" s="11"/>
      <c r="BK187" s="11"/>
      <c r="BL187" s="12"/>
      <c r="BM187" s="12"/>
      <c r="BN187" s="12"/>
      <c r="BO187" s="12"/>
      <c r="BP187" s="6"/>
      <c r="BQ187" s="6"/>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row>
    <row r="188" spans="1:129" s="8" customFormat="1" ht="20.100000000000001"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52"/>
      <c r="AC188" s="52"/>
      <c r="AD188" s="52"/>
      <c r="AE188" s="52"/>
      <c r="AF188" s="52"/>
      <c r="AG188" s="52"/>
      <c r="AH188" s="52"/>
      <c r="AI188" s="11"/>
      <c r="AJ188" s="11"/>
      <c r="AK188" s="11"/>
      <c r="AL188" s="11"/>
      <c r="AM188" s="11"/>
      <c r="AN188" s="11"/>
      <c r="AO188" s="11"/>
      <c r="AP188" s="11"/>
      <c r="AQ188" s="11"/>
      <c r="AR188" s="11"/>
      <c r="AS188" s="11"/>
      <c r="AT188" s="11"/>
      <c r="AU188" s="11"/>
      <c r="AV188" s="53"/>
      <c r="AW188" s="53"/>
      <c r="AX188" s="53"/>
      <c r="AY188" s="53"/>
      <c r="AZ188" s="53"/>
      <c r="BA188" s="53"/>
      <c r="BB188" s="53"/>
      <c r="BC188" s="53"/>
      <c r="BD188" s="11"/>
      <c r="BE188" s="11"/>
      <c r="BF188" s="11"/>
      <c r="BG188" s="11"/>
      <c r="BH188" s="11"/>
      <c r="BI188" s="11"/>
      <c r="BJ188" s="11"/>
      <c r="BK188" s="11"/>
      <c r="BL188" s="12"/>
      <c r="BM188" s="12"/>
      <c r="BN188" s="12"/>
      <c r="BO188" s="12"/>
      <c r="BP188" s="6"/>
      <c r="BQ188" s="6"/>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row>
    <row r="189" spans="1:129" s="8" customFormat="1" ht="20.100000000000001"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52"/>
      <c r="AC189" s="52"/>
      <c r="AD189" s="52"/>
      <c r="AE189" s="52"/>
      <c r="AF189" s="52"/>
      <c r="AG189" s="52"/>
      <c r="AH189" s="52"/>
      <c r="AI189" s="11"/>
      <c r="AJ189" s="11"/>
      <c r="AK189" s="11"/>
      <c r="AL189" s="11"/>
      <c r="AM189" s="11"/>
      <c r="AN189" s="11"/>
      <c r="AO189" s="11"/>
      <c r="AP189" s="11"/>
      <c r="AQ189" s="11"/>
      <c r="AR189" s="11"/>
      <c r="AS189" s="11"/>
      <c r="AT189" s="11"/>
      <c r="AU189" s="11"/>
      <c r="AV189" s="53"/>
      <c r="AW189" s="53"/>
      <c r="AX189" s="53"/>
      <c r="AY189" s="53"/>
      <c r="AZ189" s="53"/>
      <c r="BA189" s="53"/>
      <c r="BB189" s="53"/>
      <c r="BC189" s="53"/>
      <c r="BD189" s="11"/>
      <c r="BE189" s="11"/>
      <c r="BF189" s="11"/>
      <c r="BG189" s="11"/>
      <c r="BH189" s="11"/>
      <c r="BI189" s="11"/>
      <c r="BJ189" s="11"/>
      <c r="BK189" s="11"/>
      <c r="BL189" s="12"/>
      <c r="BM189" s="12"/>
      <c r="BN189" s="12"/>
      <c r="BO189" s="12"/>
      <c r="BP189" s="6"/>
      <c r="BQ189" s="6"/>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row>
    <row r="190" spans="1:129" s="8" customFormat="1" ht="20.100000000000001"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52"/>
      <c r="AC190" s="52"/>
      <c r="AD190" s="52"/>
      <c r="AE190" s="52"/>
      <c r="AF190" s="52"/>
      <c r="AG190" s="52"/>
      <c r="AH190" s="52"/>
      <c r="AI190" s="11"/>
      <c r="AJ190" s="11"/>
      <c r="AK190" s="11"/>
      <c r="AL190" s="11"/>
      <c r="AM190" s="11"/>
      <c r="AN190" s="11"/>
      <c r="AO190" s="11"/>
      <c r="AP190" s="11"/>
      <c r="AQ190" s="11"/>
      <c r="AR190" s="11"/>
      <c r="AS190" s="11"/>
      <c r="AT190" s="11"/>
      <c r="AU190" s="11"/>
      <c r="AV190" s="53"/>
      <c r="AW190" s="53"/>
      <c r="AX190" s="53"/>
      <c r="AY190" s="53"/>
      <c r="AZ190" s="53"/>
      <c r="BA190" s="53"/>
      <c r="BB190" s="53"/>
      <c r="BC190" s="53"/>
      <c r="BD190" s="11"/>
      <c r="BE190" s="11"/>
      <c r="BF190" s="11"/>
      <c r="BG190" s="11"/>
      <c r="BH190" s="11"/>
      <c r="BI190" s="11"/>
      <c r="BJ190" s="11"/>
      <c r="BK190" s="11"/>
      <c r="BL190" s="12"/>
      <c r="BM190" s="12"/>
      <c r="BN190" s="12"/>
      <c r="BO190" s="12"/>
      <c r="BP190" s="6"/>
      <c r="BQ190" s="6"/>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row>
    <row r="191" spans="1:129" s="8" customFormat="1" ht="20.100000000000001"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52"/>
      <c r="AC191" s="52"/>
      <c r="AD191" s="52"/>
      <c r="AE191" s="52"/>
      <c r="AF191" s="52"/>
      <c r="AG191" s="52"/>
      <c r="AH191" s="52"/>
      <c r="AI191" s="11"/>
      <c r="AJ191" s="11"/>
      <c r="AK191" s="11"/>
      <c r="AL191" s="11"/>
      <c r="AM191" s="11"/>
      <c r="AN191" s="11"/>
      <c r="AO191" s="11"/>
      <c r="AP191" s="11"/>
      <c r="AQ191" s="11"/>
      <c r="AR191" s="11"/>
      <c r="AS191" s="11"/>
      <c r="AT191" s="11"/>
      <c r="AU191" s="11"/>
      <c r="AV191" s="53"/>
      <c r="AW191" s="53"/>
      <c r="AX191" s="53"/>
      <c r="AY191" s="53"/>
      <c r="AZ191" s="53"/>
      <c r="BA191" s="53"/>
      <c r="BB191" s="53"/>
      <c r="BC191" s="53"/>
      <c r="BD191" s="11"/>
      <c r="BE191" s="11"/>
      <c r="BF191" s="11"/>
      <c r="BG191" s="11"/>
      <c r="BH191" s="11"/>
      <c r="BI191" s="11"/>
      <c r="BJ191" s="11"/>
      <c r="BK191" s="11"/>
      <c r="BL191" s="12"/>
      <c r="BM191" s="12"/>
      <c r="BN191" s="12"/>
      <c r="BO191" s="12"/>
      <c r="BP191" s="6"/>
      <c r="BQ191" s="6"/>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row>
    <row r="192" spans="1:129" s="8" customFormat="1" ht="20.100000000000001"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52"/>
      <c r="AC192" s="52"/>
      <c r="AD192" s="52"/>
      <c r="AE192" s="52"/>
      <c r="AF192" s="52"/>
      <c r="AG192" s="52"/>
      <c r="AH192" s="52"/>
      <c r="AI192" s="11"/>
      <c r="AJ192" s="11"/>
      <c r="AK192" s="11"/>
      <c r="AL192" s="11"/>
      <c r="AM192" s="11"/>
      <c r="AN192" s="11"/>
      <c r="AO192" s="11"/>
      <c r="AP192" s="11"/>
      <c r="AQ192" s="11"/>
      <c r="AR192" s="11"/>
      <c r="AS192" s="11"/>
      <c r="AT192" s="11"/>
      <c r="AU192" s="11"/>
      <c r="AV192" s="53"/>
      <c r="AW192" s="53"/>
      <c r="AX192" s="53"/>
      <c r="AY192" s="53"/>
      <c r="AZ192" s="53"/>
      <c r="BA192" s="53"/>
      <c r="BB192" s="53"/>
      <c r="BC192" s="53"/>
      <c r="BD192" s="11"/>
      <c r="BE192" s="11"/>
      <c r="BF192" s="11"/>
      <c r="BG192" s="11"/>
      <c r="BH192" s="11"/>
      <c r="BI192" s="11"/>
      <c r="BJ192" s="11"/>
      <c r="BK192" s="11"/>
      <c r="BL192" s="12"/>
      <c r="BM192" s="12"/>
      <c r="BN192" s="12"/>
      <c r="BO192" s="12"/>
      <c r="BP192" s="6"/>
      <c r="BQ192" s="6"/>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row>
    <row r="193" spans="1:129" s="8" customFormat="1" ht="20.100000000000001"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52"/>
      <c r="AC193" s="52"/>
      <c r="AD193" s="52"/>
      <c r="AE193" s="52"/>
      <c r="AF193" s="52"/>
      <c r="AG193" s="52"/>
      <c r="AH193" s="52"/>
      <c r="AI193" s="11"/>
      <c r="AJ193" s="11"/>
      <c r="AK193" s="11"/>
      <c r="AL193" s="11"/>
      <c r="AM193" s="11"/>
      <c r="AN193" s="11"/>
      <c r="AO193" s="11"/>
      <c r="AP193" s="11"/>
      <c r="AQ193" s="11"/>
      <c r="AR193" s="11"/>
      <c r="AS193" s="11"/>
      <c r="AT193" s="11"/>
      <c r="AU193" s="11"/>
      <c r="AV193" s="53"/>
      <c r="AW193" s="53"/>
      <c r="AX193" s="53"/>
      <c r="AY193" s="53"/>
      <c r="AZ193" s="53"/>
      <c r="BA193" s="53"/>
      <c r="BB193" s="53"/>
      <c r="BC193" s="53"/>
      <c r="BD193" s="11"/>
      <c r="BE193" s="11"/>
      <c r="BF193" s="11"/>
      <c r="BG193" s="11"/>
      <c r="BH193" s="11"/>
      <c r="BI193" s="11"/>
      <c r="BJ193" s="11"/>
      <c r="BK193" s="11"/>
      <c r="BL193" s="12"/>
      <c r="BM193" s="12"/>
      <c r="BN193" s="12"/>
      <c r="BO193" s="12"/>
      <c r="BP193" s="6"/>
      <c r="BQ193" s="6"/>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row>
    <row r="194" spans="1:129" s="8" customFormat="1" ht="20.100000000000001"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52"/>
      <c r="AC194" s="52"/>
      <c r="AD194" s="52"/>
      <c r="AE194" s="52"/>
      <c r="AF194" s="52"/>
      <c r="AG194" s="52"/>
      <c r="AH194" s="52"/>
      <c r="AI194" s="11"/>
      <c r="AJ194" s="11"/>
      <c r="AK194" s="11"/>
      <c r="AL194" s="11"/>
      <c r="AM194" s="11"/>
      <c r="AN194" s="11"/>
      <c r="AO194" s="11"/>
      <c r="AP194" s="11"/>
      <c r="AQ194" s="11"/>
      <c r="AR194" s="11"/>
      <c r="AS194" s="11"/>
      <c r="AT194" s="11"/>
      <c r="AU194" s="11"/>
      <c r="AV194" s="53"/>
      <c r="AW194" s="53"/>
      <c r="AX194" s="53"/>
      <c r="AY194" s="53"/>
      <c r="AZ194" s="53"/>
      <c r="BA194" s="53"/>
      <c r="BB194" s="53"/>
      <c r="BC194" s="53"/>
      <c r="BD194" s="11"/>
      <c r="BE194" s="11"/>
      <c r="BF194" s="11"/>
      <c r="BG194" s="11"/>
      <c r="BH194" s="11"/>
      <c r="BI194" s="11"/>
      <c r="BJ194" s="11"/>
      <c r="BK194" s="11"/>
      <c r="BL194" s="12"/>
      <c r="BM194" s="12"/>
      <c r="BN194" s="12"/>
      <c r="BO194" s="12"/>
      <c r="BP194" s="6"/>
      <c r="BQ194" s="6"/>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row>
    <row r="195" spans="1:129" s="8" customFormat="1" ht="20.100000000000001"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52"/>
      <c r="AC195" s="52"/>
      <c r="AD195" s="52"/>
      <c r="AE195" s="52"/>
      <c r="AF195" s="52"/>
      <c r="AG195" s="52"/>
      <c r="AH195" s="52"/>
      <c r="AI195" s="11"/>
      <c r="AJ195" s="11"/>
      <c r="AK195" s="11"/>
      <c r="AL195" s="11"/>
      <c r="AM195" s="11"/>
      <c r="AN195" s="11"/>
      <c r="AO195" s="11"/>
      <c r="AP195" s="11"/>
      <c r="AQ195" s="11"/>
      <c r="AR195" s="11"/>
      <c r="AS195" s="11"/>
      <c r="AT195" s="11"/>
      <c r="AU195" s="11"/>
      <c r="AV195" s="53"/>
      <c r="AW195" s="53"/>
      <c r="AX195" s="53"/>
      <c r="AY195" s="53"/>
      <c r="AZ195" s="53"/>
      <c r="BA195" s="53"/>
      <c r="BB195" s="53"/>
      <c r="BC195" s="53"/>
      <c r="BD195" s="11"/>
      <c r="BE195" s="11"/>
      <c r="BF195" s="11"/>
      <c r="BG195" s="11"/>
      <c r="BH195" s="11"/>
      <c r="BI195" s="11"/>
      <c r="BJ195" s="11"/>
      <c r="BK195" s="11"/>
      <c r="BL195" s="12"/>
      <c r="BM195" s="12"/>
      <c r="BN195" s="12"/>
      <c r="BO195" s="12"/>
      <c r="BP195" s="6"/>
      <c r="BQ195" s="6"/>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row>
    <row r="196" spans="1:129" s="8" customFormat="1" ht="20.100000000000001"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52"/>
      <c r="AC196" s="52"/>
      <c r="AD196" s="52"/>
      <c r="AE196" s="52"/>
      <c r="AF196" s="52"/>
      <c r="AG196" s="52"/>
      <c r="AH196" s="52"/>
      <c r="AI196" s="11"/>
      <c r="AJ196" s="11"/>
      <c r="AK196" s="11"/>
      <c r="AL196" s="11"/>
      <c r="AM196" s="11"/>
      <c r="AN196" s="11"/>
      <c r="AO196" s="11"/>
      <c r="AP196" s="11"/>
      <c r="AQ196" s="11"/>
      <c r="AR196" s="11"/>
      <c r="AS196" s="11"/>
      <c r="AT196" s="11"/>
      <c r="AU196" s="11"/>
      <c r="AV196" s="53"/>
      <c r="AW196" s="53"/>
      <c r="AX196" s="53"/>
      <c r="AY196" s="53"/>
      <c r="AZ196" s="53"/>
      <c r="BA196" s="53"/>
      <c r="BB196" s="53"/>
      <c r="BC196" s="53"/>
      <c r="BD196" s="11"/>
      <c r="BE196" s="11"/>
      <c r="BF196" s="11"/>
      <c r="BG196" s="11"/>
      <c r="BH196" s="11"/>
      <c r="BI196" s="11"/>
      <c r="BJ196" s="11"/>
      <c r="BK196" s="11"/>
      <c r="BL196" s="12"/>
      <c r="BM196" s="12"/>
      <c r="BN196" s="12"/>
      <c r="BO196" s="12"/>
      <c r="BP196" s="6"/>
      <c r="BQ196" s="6"/>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row>
    <row r="197" spans="1:129" s="8" customFormat="1" ht="20.100000000000001"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52"/>
      <c r="AC197" s="52"/>
      <c r="AD197" s="52"/>
      <c r="AE197" s="52"/>
      <c r="AF197" s="52"/>
      <c r="AG197" s="52"/>
      <c r="AH197" s="52"/>
      <c r="AI197" s="11"/>
      <c r="AJ197" s="11"/>
      <c r="AK197" s="11"/>
      <c r="AL197" s="11"/>
      <c r="AM197" s="11"/>
      <c r="AN197" s="11"/>
      <c r="AO197" s="11"/>
      <c r="AP197" s="11"/>
      <c r="AQ197" s="11"/>
      <c r="AR197" s="11"/>
      <c r="AS197" s="11"/>
      <c r="AT197" s="11"/>
      <c r="AU197" s="11"/>
      <c r="AV197" s="53"/>
      <c r="AW197" s="53"/>
      <c r="AX197" s="53"/>
      <c r="AY197" s="53"/>
      <c r="AZ197" s="53"/>
      <c r="BA197" s="53"/>
      <c r="BB197" s="53"/>
      <c r="BC197" s="53"/>
      <c r="BD197" s="11"/>
      <c r="BE197" s="11"/>
      <c r="BF197" s="11"/>
      <c r="BG197" s="11"/>
      <c r="BH197" s="11"/>
      <c r="BI197" s="11"/>
      <c r="BJ197" s="11"/>
      <c r="BK197" s="11"/>
      <c r="BL197" s="12"/>
      <c r="BM197" s="12"/>
      <c r="BN197" s="12"/>
      <c r="BO197" s="12"/>
      <c r="BP197" s="6"/>
      <c r="BQ197" s="6"/>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row>
    <row r="198" spans="1:129" s="8" customFormat="1" ht="20.100000000000001"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52"/>
      <c r="AC198" s="52"/>
      <c r="AD198" s="52"/>
      <c r="AE198" s="52"/>
      <c r="AF198" s="52"/>
      <c r="AG198" s="52"/>
      <c r="AH198" s="52"/>
      <c r="AI198" s="11"/>
      <c r="AJ198" s="11"/>
      <c r="AK198" s="11"/>
      <c r="AL198" s="11"/>
      <c r="AM198" s="11"/>
      <c r="AN198" s="11"/>
      <c r="AO198" s="11"/>
      <c r="AP198" s="11"/>
      <c r="AQ198" s="11"/>
      <c r="AR198" s="11"/>
      <c r="AS198" s="11"/>
      <c r="AT198" s="11"/>
      <c r="AU198" s="11"/>
      <c r="AV198" s="53"/>
      <c r="AW198" s="53"/>
      <c r="AX198" s="53"/>
      <c r="AY198" s="53"/>
      <c r="AZ198" s="53"/>
      <c r="BA198" s="53"/>
      <c r="BB198" s="53"/>
      <c r="BC198" s="53"/>
      <c r="BD198" s="11"/>
      <c r="BE198" s="11"/>
      <c r="BF198" s="11"/>
      <c r="BG198" s="11"/>
      <c r="BH198" s="11"/>
      <c r="BI198" s="11"/>
      <c r="BJ198" s="11"/>
      <c r="BK198" s="11"/>
      <c r="BL198" s="12"/>
      <c r="BM198" s="12"/>
      <c r="BN198" s="12"/>
      <c r="BO198" s="12"/>
      <c r="BP198" s="6"/>
      <c r="BQ198" s="6"/>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row>
    <row r="199" spans="1:129" s="8" customFormat="1" ht="20.100000000000001"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52"/>
      <c r="AC199" s="52"/>
      <c r="AD199" s="52"/>
      <c r="AE199" s="52"/>
      <c r="AF199" s="52"/>
      <c r="AG199" s="52"/>
      <c r="AH199" s="52"/>
      <c r="AI199" s="11"/>
      <c r="AJ199" s="11"/>
      <c r="AK199" s="11"/>
      <c r="AL199" s="11"/>
      <c r="AM199" s="11"/>
      <c r="AN199" s="11"/>
      <c r="AO199" s="11"/>
      <c r="AP199" s="11"/>
      <c r="AQ199" s="11"/>
      <c r="AR199" s="11"/>
      <c r="AS199" s="11"/>
      <c r="AT199" s="11"/>
      <c r="AU199" s="11"/>
      <c r="AV199" s="53"/>
      <c r="AW199" s="53"/>
      <c r="AX199" s="53"/>
      <c r="AY199" s="53"/>
      <c r="AZ199" s="53"/>
      <c r="BA199" s="53"/>
      <c r="BB199" s="53"/>
      <c r="BC199" s="53"/>
      <c r="BD199" s="11"/>
      <c r="BE199" s="11"/>
      <c r="BF199" s="11"/>
      <c r="BG199" s="11"/>
      <c r="BH199" s="11"/>
      <c r="BI199" s="11"/>
      <c r="BJ199" s="11"/>
      <c r="BK199" s="11"/>
      <c r="BL199" s="12"/>
      <c r="BM199" s="12"/>
      <c r="BN199" s="12"/>
      <c r="BO199" s="12"/>
      <c r="BP199" s="6"/>
      <c r="BQ199" s="6"/>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row>
    <row r="200" spans="1:129" s="8" customFormat="1" ht="20.100000000000001"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52"/>
      <c r="AC200" s="52"/>
      <c r="AD200" s="52"/>
      <c r="AE200" s="52"/>
      <c r="AF200" s="52"/>
      <c r="AG200" s="52"/>
      <c r="AH200" s="52"/>
      <c r="AI200" s="11"/>
      <c r="AJ200" s="11"/>
      <c r="AK200" s="11"/>
      <c r="AL200" s="11"/>
      <c r="AM200" s="11"/>
      <c r="AN200" s="11"/>
      <c r="AO200" s="11"/>
      <c r="AP200" s="11"/>
      <c r="AQ200" s="11"/>
      <c r="AR200" s="11"/>
      <c r="AS200" s="11"/>
      <c r="AT200" s="11"/>
      <c r="AU200" s="11"/>
      <c r="AV200" s="53"/>
      <c r="AW200" s="53"/>
      <c r="AX200" s="53"/>
      <c r="AY200" s="53"/>
      <c r="AZ200" s="53"/>
      <c r="BA200" s="53"/>
      <c r="BB200" s="53"/>
      <c r="BC200" s="53"/>
      <c r="BD200" s="11"/>
      <c r="BE200" s="11"/>
      <c r="BF200" s="11"/>
      <c r="BG200" s="11"/>
      <c r="BH200" s="11"/>
      <c r="BI200" s="11"/>
      <c r="BJ200" s="11"/>
      <c r="BK200" s="11"/>
      <c r="BL200" s="12"/>
      <c r="BM200" s="12"/>
      <c r="BN200" s="12"/>
      <c r="BO200" s="12"/>
      <c r="BP200" s="6"/>
      <c r="BQ200" s="6"/>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row>
    <row r="201" spans="1:129" s="8" customFormat="1" ht="20.100000000000001"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52"/>
      <c r="AC201" s="52"/>
      <c r="AD201" s="52"/>
      <c r="AE201" s="52"/>
      <c r="AF201" s="52"/>
      <c r="AG201" s="52"/>
      <c r="AH201" s="52"/>
      <c r="AI201" s="11"/>
      <c r="AJ201" s="11"/>
      <c r="AK201" s="11"/>
      <c r="AL201" s="11"/>
      <c r="AM201" s="11"/>
      <c r="AN201" s="11"/>
      <c r="AO201" s="11"/>
      <c r="AP201" s="11"/>
      <c r="AQ201" s="11"/>
      <c r="AR201" s="11"/>
      <c r="AS201" s="11"/>
      <c r="AT201" s="11"/>
      <c r="AU201" s="11"/>
      <c r="AV201" s="53"/>
      <c r="AW201" s="53"/>
      <c r="AX201" s="53"/>
      <c r="AY201" s="53"/>
      <c r="AZ201" s="53"/>
      <c r="BA201" s="53"/>
      <c r="BB201" s="53"/>
      <c r="BC201" s="53"/>
      <c r="BD201" s="11"/>
      <c r="BE201" s="11"/>
      <c r="BF201" s="11"/>
      <c r="BG201" s="11"/>
      <c r="BH201" s="11"/>
      <c r="BI201" s="11"/>
      <c r="BJ201" s="11"/>
      <c r="BK201" s="11"/>
      <c r="BL201" s="12"/>
      <c r="BM201" s="12"/>
      <c r="BN201" s="12"/>
      <c r="BO201" s="12"/>
      <c r="BP201" s="6"/>
      <c r="BQ201" s="6"/>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row>
    <row r="202" spans="1:129" s="8" customFormat="1" ht="20.100000000000001"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52"/>
      <c r="AC202" s="52"/>
      <c r="AD202" s="52"/>
      <c r="AE202" s="52"/>
      <c r="AF202" s="52"/>
      <c r="AG202" s="52"/>
      <c r="AH202" s="52"/>
      <c r="AI202" s="11"/>
      <c r="AJ202" s="11"/>
      <c r="AK202" s="11"/>
      <c r="AL202" s="11"/>
      <c r="AM202" s="11"/>
      <c r="AN202" s="11"/>
      <c r="AO202" s="11"/>
      <c r="AP202" s="11"/>
      <c r="AQ202" s="11"/>
      <c r="AR202" s="11"/>
      <c r="AS202" s="11"/>
      <c r="AT202" s="11"/>
      <c r="AU202" s="11"/>
      <c r="AV202" s="53"/>
      <c r="AW202" s="53"/>
      <c r="AX202" s="53"/>
      <c r="AY202" s="53"/>
      <c r="AZ202" s="53"/>
      <c r="BA202" s="53"/>
      <c r="BB202" s="53"/>
      <c r="BC202" s="53"/>
      <c r="BD202" s="11"/>
      <c r="BE202" s="11"/>
      <c r="BF202" s="11"/>
      <c r="BG202" s="11"/>
      <c r="BH202" s="11"/>
      <c r="BI202" s="11"/>
      <c r="BJ202" s="11"/>
      <c r="BK202" s="11"/>
      <c r="BL202" s="12"/>
      <c r="BM202" s="12"/>
      <c r="BN202" s="12"/>
      <c r="BO202" s="12"/>
      <c r="BP202" s="6"/>
      <c r="BQ202" s="6"/>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row>
    <row r="203" spans="1:129" s="8" customFormat="1" ht="20.100000000000001"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52"/>
      <c r="AC203" s="52"/>
      <c r="AD203" s="52"/>
      <c r="AE203" s="52"/>
      <c r="AF203" s="52"/>
      <c r="AG203" s="52"/>
      <c r="AH203" s="52"/>
      <c r="AI203" s="11"/>
      <c r="AJ203" s="11"/>
      <c r="AK203" s="11"/>
      <c r="AL203" s="11"/>
      <c r="AM203" s="11"/>
      <c r="AN203" s="11"/>
      <c r="AO203" s="11"/>
      <c r="AP203" s="11"/>
      <c r="AQ203" s="11"/>
      <c r="AR203" s="11"/>
      <c r="AS203" s="11"/>
      <c r="AT203" s="11"/>
      <c r="AU203" s="11"/>
      <c r="AV203" s="53"/>
      <c r="AW203" s="53"/>
      <c r="AX203" s="53"/>
      <c r="AY203" s="53"/>
      <c r="AZ203" s="53"/>
      <c r="BA203" s="53"/>
      <c r="BB203" s="53"/>
      <c r="BC203" s="53"/>
      <c r="BD203" s="11"/>
      <c r="BE203" s="11"/>
      <c r="BF203" s="11"/>
      <c r="BG203" s="11"/>
      <c r="BH203" s="11"/>
      <c r="BI203" s="11"/>
      <c r="BJ203" s="11"/>
      <c r="BK203" s="11"/>
      <c r="BL203" s="12"/>
      <c r="BM203" s="12"/>
      <c r="BN203" s="12"/>
      <c r="BO203" s="12"/>
      <c r="BP203" s="6"/>
      <c r="BQ203" s="6"/>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row>
    <row r="204" spans="1:129" s="8" customFormat="1" ht="20.100000000000001"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52"/>
      <c r="AC204" s="52"/>
      <c r="AD204" s="52"/>
      <c r="AE204" s="52"/>
      <c r="AF204" s="52"/>
      <c r="AG204" s="52"/>
      <c r="AH204" s="52"/>
      <c r="AI204" s="11"/>
      <c r="AJ204" s="11"/>
      <c r="AK204" s="11"/>
      <c r="AL204" s="11"/>
      <c r="AM204" s="11"/>
      <c r="AN204" s="11"/>
      <c r="AO204" s="11"/>
      <c r="AP204" s="11"/>
      <c r="AQ204" s="11"/>
      <c r="AR204" s="11"/>
      <c r="AS204" s="11"/>
      <c r="AT204" s="11"/>
      <c r="AU204" s="11"/>
      <c r="AV204" s="53"/>
      <c r="AW204" s="53"/>
      <c r="AX204" s="53"/>
      <c r="AY204" s="53"/>
      <c r="AZ204" s="53"/>
      <c r="BA204" s="53"/>
      <c r="BB204" s="53"/>
      <c r="BC204" s="53"/>
      <c r="BD204" s="11"/>
      <c r="BE204" s="11"/>
      <c r="BF204" s="11"/>
      <c r="BG204" s="11"/>
      <c r="BH204" s="11"/>
      <c r="BI204" s="11"/>
      <c r="BJ204" s="11"/>
      <c r="BK204" s="11"/>
      <c r="BL204" s="12"/>
      <c r="BM204" s="12"/>
      <c r="BN204" s="12"/>
      <c r="BO204" s="12"/>
      <c r="BP204" s="6"/>
      <c r="BQ204" s="6"/>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row>
    <row r="205" spans="1:129" s="8" customFormat="1" ht="20.100000000000001"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52"/>
      <c r="AC205" s="52"/>
      <c r="AD205" s="52"/>
      <c r="AE205" s="52"/>
      <c r="AF205" s="52"/>
      <c r="AG205" s="52"/>
      <c r="AH205" s="52"/>
      <c r="AI205" s="11"/>
      <c r="AJ205" s="11"/>
      <c r="AK205" s="11"/>
      <c r="AL205" s="11"/>
      <c r="AM205" s="11"/>
      <c r="AN205" s="11"/>
      <c r="AO205" s="11"/>
      <c r="AP205" s="11"/>
      <c r="AQ205" s="11"/>
      <c r="AR205" s="11"/>
      <c r="AS205" s="11"/>
      <c r="AT205" s="11"/>
      <c r="AU205" s="11"/>
      <c r="AV205" s="53"/>
      <c r="AW205" s="53"/>
      <c r="AX205" s="53"/>
      <c r="AY205" s="53"/>
      <c r="AZ205" s="53"/>
      <c r="BA205" s="53"/>
      <c r="BB205" s="53"/>
      <c r="BC205" s="53"/>
      <c r="BD205" s="11"/>
      <c r="BE205" s="11"/>
      <c r="BF205" s="11"/>
      <c r="BG205" s="11"/>
      <c r="BH205" s="11"/>
      <c r="BI205" s="11"/>
      <c r="BJ205" s="11"/>
      <c r="BK205" s="11"/>
      <c r="BL205" s="12"/>
      <c r="BM205" s="12"/>
      <c r="BN205" s="12"/>
      <c r="BO205" s="12"/>
      <c r="BP205" s="6"/>
      <c r="BQ205" s="6"/>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row>
    <row r="206" spans="1:129" s="8" customFormat="1" ht="20.100000000000001"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52"/>
      <c r="AC206" s="52"/>
      <c r="AD206" s="52"/>
      <c r="AE206" s="52"/>
      <c r="AF206" s="52"/>
      <c r="AG206" s="52"/>
      <c r="AH206" s="52"/>
      <c r="AI206" s="11"/>
      <c r="AJ206" s="11"/>
      <c r="AK206" s="11"/>
      <c r="AL206" s="11"/>
      <c r="AM206" s="11"/>
      <c r="AN206" s="11"/>
      <c r="AO206" s="11"/>
      <c r="AP206" s="11"/>
      <c r="AQ206" s="11"/>
      <c r="AR206" s="11"/>
      <c r="AS206" s="11"/>
      <c r="AT206" s="11"/>
      <c r="AU206" s="11"/>
      <c r="AV206" s="53"/>
      <c r="AW206" s="53"/>
      <c r="AX206" s="53"/>
      <c r="AY206" s="53"/>
      <c r="AZ206" s="53"/>
      <c r="BA206" s="53"/>
      <c r="BB206" s="53"/>
      <c r="BC206" s="53"/>
      <c r="BD206" s="11"/>
      <c r="BE206" s="11"/>
      <c r="BF206" s="11"/>
      <c r="BG206" s="11"/>
      <c r="BH206" s="11"/>
      <c r="BI206" s="11"/>
      <c r="BJ206" s="11"/>
      <c r="BK206" s="11"/>
      <c r="BL206" s="12"/>
      <c r="BM206" s="12"/>
      <c r="BN206" s="12"/>
      <c r="BO206" s="12"/>
      <c r="BP206" s="6"/>
      <c r="BQ206" s="6"/>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row>
    <row r="207" spans="1:129" s="8" customFormat="1" ht="20.100000000000001"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52"/>
      <c r="AC207" s="52"/>
      <c r="AD207" s="52"/>
      <c r="AE207" s="52"/>
      <c r="AF207" s="52"/>
      <c r="AG207" s="52"/>
      <c r="AH207" s="52"/>
      <c r="AI207" s="11"/>
      <c r="AJ207" s="11"/>
      <c r="AK207" s="11"/>
      <c r="AL207" s="11"/>
      <c r="AM207" s="11"/>
      <c r="AN207" s="11"/>
      <c r="AO207" s="11"/>
      <c r="AP207" s="11"/>
      <c r="AQ207" s="11"/>
      <c r="AR207" s="11"/>
      <c r="AS207" s="11"/>
      <c r="AT207" s="11"/>
      <c r="AU207" s="11"/>
      <c r="AV207" s="53"/>
      <c r="AW207" s="53"/>
      <c r="AX207" s="53"/>
      <c r="AY207" s="53"/>
      <c r="AZ207" s="53"/>
      <c r="BA207" s="53"/>
      <c r="BB207" s="53"/>
      <c r="BC207" s="53"/>
      <c r="BD207" s="11"/>
      <c r="BE207" s="11"/>
      <c r="BF207" s="11"/>
      <c r="BG207" s="11"/>
      <c r="BH207" s="11"/>
      <c r="BI207" s="11"/>
      <c r="BJ207" s="11"/>
      <c r="BK207" s="11"/>
      <c r="BL207" s="12"/>
      <c r="BM207" s="12"/>
      <c r="BN207" s="12"/>
      <c r="BO207" s="12"/>
      <c r="BP207" s="6"/>
      <c r="BQ207" s="6"/>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row>
    <row r="208" spans="1:129" s="8" customFormat="1" ht="20.100000000000001"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52"/>
      <c r="AC208" s="52"/>
      <c r="AD208" s="52"/>
      <c r="AE208" s="52"/>
      <c r="AF208" s="52"/>
      <c r="AG208" s="52"/>
      <c r="AH208" s="52"/>
      <c r="AI208" s="11"/>
      <c r="AJ208" s="11"/>
      <c r="AK208" s="11"/>
      <c r="AL208" s="11"/>
      <c r="AM208" s="11"/>
      <c r="AN208" s="11"/>
      <c r="AO208" s="11"/>
      <c r="AP208" s="11"/>
      <c r="AQ208" s="11"/>
      <c r="AR208" s="11"/>
      <c r="AS208" s="11"/>
      <c r="AT208" s="11"/>
      <c r="AU208" s="11"/>
      <c r="AV208" s="53"/>
      <c r="AW208" s="53"/>
      <c r="AX208" s="53"/>
      <c r="AY208" s="53"/>
      <c r="AZ208" s="53"/>
      <c r="BA208" s="53"/>
      <c r="BB208" s="53"/>
      <c r="BC208" s="53"/>
      <c r="BD208" s="11"/>
      <c r="BE208" s="11"/>
      <c r="BF208" s="11"/>
      <c r="BG208" s="11"/>
      <c r="BH208" s="11"/>
      <c r="BI208" s="11"/>
      <c r="BJ208" s="11"/>
      <c r="BK208" s="11"/>
      <c r="BL208" s="12"/>
      <c r="BM208" s="12"/>
      <c r="BN208" s="12"/>
      <c r="BO208" s="12"/>
      <c r="BP208" s="6"/>
      <c r="BQ208" s="6"/>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row>
    <row r="209" spans="1:129" s="8" customFormat="1" ht="20.100000000000001"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52"/>
      <c r="AC209" s="52"/>
      <c r="AD209" s="52"/>
      <c r="AE209" s="52"/>
      <c r="AF209" s="52"/>
      <c r="AG209" s="52"/>
      <c r="AH209" s="52"/>
      <c r="AI209" s="11"/>
      <c r="AJ209" s="11"/>
      <c r="AK209" s="11"/>
      <c r="AL209" s="11"/>
      <c r="AM209" s="11"/>
      <c r="AN209" s="11"/>
      <c r="AO209" s="11"/>
      <c r="AP209" s="11"/>
      <c r="AQ209" s="11"/>
      <c r="AR209" s="11"/>
      <c r="AS209" s="11"/>
      <c r="AT209" s="11"/>
      <c r="AU209" s="11"/>
      <c r="AV209" s="53"/>
      <c r="AW209" s="53"/>
      <c r="AX209" s="53"/>
      <c r="AY209" s="53"/>
      <c r="AZ209" s="53"/>
      <c r="BA209" s="53"/>
      <c r="BB209" s="53"/>
      <c r="BC209" s="53"/>
      <c r="BD209" s="11"/>
      <c r="BE209" s="11"/>
      <c r="BF209" s="11"/>
      <c r="BG209" s="11"/>
      <c r="BH209" s="11"/>
      <c r="BI209" s="11"/>
      <c r="BJ209" s="11"/>
      <c r="BK209" s="11"/>
      <c r="BL209" s="12"/>
      <c r="BM209" s="12"/>
      <c r="BN209" s="12"/>
      <c r="BO209" s="12"/>
      <c r="BP209" s="6"/>
      <c r="BQ209" s="6"/>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row>
    <row r="210" spans="1:129" s="8" customFormat="1" ht="20.100000000000001"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52"/>
      <c r="AC210" s="52"/>
      <c r="AD210" s="52"/>
      <c r="AE210" s="52"/>
      <c r="AF210" s="52"/>
      <c r="AG210" s="52"/>
      <c r="AH210" s="52"/>
      <c r="AI210" s="11"/>
      <c r="AJ210" s="11"/>
      <c r="AK210" s="11"/>
      <c r="AL210" s="11"/>
      <c r="AM210" s="11"/>
      <c r="AN210" s="11"/>
      <c r="AO210" s="11"/>
      <c r="AP210" s="11"/>
      <c r="AQ210" s="11"/>
      <c r="AR210" s="11"/>
      <c r="AS210" s="11"/>
      <c r="AT210" s="11"/>
      <c r="AU210" s="11"/>
      <c r="AV210" s="53"/>
      <c r="AW210" s="53"/>
      <c r="AX210" s="53"/>
      <c r="AY210" s="53"/>
      <c r="AZ210" s="53"/>
      <c r="BA210" s="53"/>
      <c r="BB210" s="53"/>
      <c r="BC210" s="53"/>
      <c r="BD210" s="11"/>
      <c r="BE210" s="11"/>
      <c r="BF210" s="11"/>
      <c r="BG210" s="11"/>
      <c r="BH210" s="11"/>
      <c r="BI210" s="11"/>
      <c r="BJ210" s="11"/>
      <c r="BK210" s="11"/>
      <c r="BL210" s="12"/>
      <c r="BM210" s="12"/>
      <c r="BN210" s="12"/>
      <c r="BO210" s="12"/>
      <c r="BP210" s="6"/>
      <c r="BQ210" s="6"/>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row>
    <row r="211" spans="1:129" s="8" customFormat="1" ht="20.100000000000001"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52"/>
      <c r="AC211" s="52"/>
      <c r="AD211" s="52"/>
      <c r="AE211" s="52"/>
      <c r="AF211" s="52"/>
      <c r="AG211" s="52"/>
      <c r="AH211" s="52"/>
      <c r="AI211" s="11"/>
      <c r="AJ211" s="11"/>
      <c r="AK211" s="11"/>
      <c r="AL211" s="11"/>
      <c r="AM211" s="11"/>
      <c r="AN211" s="11"/>
      <c r="AO211" s="11"/>
      <c r="AP211" s="11"/>
      <c r="AQ211" s="11"/>
      <c r="AR211" s="11"/>
      <c r="AS211" s="11"/>
      <c r="AT211" s="11"/>
      <c r="AU211" s="11"/>
      <c r="AV211" s="53"/>
      <c r="AW211" s="53"/>
      <c r="AX211" s="53"/>
      <c r="AY211" s="53"/>
      <c r="AZ211" s="53"/>
      <c r="BA211" s="53"/>
      <c r="BB211" s="53"/>
      <c r="BC211" s="53"/>
      <c r="BD211" s="11"/>
      <c r="BE211" s="11"/>
      <c r="BF211" s="11"/>
      <c r="BG211" s="11"/>
      <c r="BH211" s="11"/>
      <c r="BI211" s="11"/>
      <c r="BJ211" s="11"/>
      <c r="BK211" s="11"/>
      <c r="BL211" s="12"/>
      <c r="BM211" s="12"/>
      <c r="BN211" s="12"/>
      <c r="BO211" s="12"/>
      <c r="BP211" s="6"/>
      <c r="BQ211" s="6"/>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row>
    <row r="212" spans="1:129" s="8" customFormat="1" ht="20.100000000000001"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52"/>
      <c r="AC212" s="52"/>
      <c r="AD212" s="52"/>
      <c r="AE212" s="52"/>
      <c r="AF212" s="52"/>
      <c r="AG212" s="52"/>
      <c r="AH212" s="52"/>
      <c r="AI212" s="11"/>
      <c r="AJ212" s="11"/>
      <c r="AK212" s="11"/>
      <c r="AL212" s="11"/>
      <c r="AM212" s="11"/>
      <c r="AN212" s="11"/>
      <c r="AO212" s="11"/>
      <c r="AP212" s="11"/>
      <c r="AQ212" s="11"/>
      <c r="AR212" s="11"/>
      <c r="AS212" s="11"/>
      <c r="AT212" s="11"/>
      <c r="AU212" s="11"/>
      <c r="AV212" s="53"/>
      <c r="AW212" s="53"/>
      <c r="AX212" s="53"/>
      <c r="AY212" s="53"/>
      <c r="AZ212" s="53"/>
      <c r="BA212" s="53"/>
      <c r="BB212" s="53"/>
      <c r="BC212" s="53"/>
      <c r="BD212" s="11"/>
      <c r="BE212" s="11"/>
      <c r="BF212" s="11"/>
      <c r="BG212" s="11"/>
      <c r="BH212" s="11"/>
      <c r="BI212" s="11"/>
      <c r="BJ212" s="11"/>
      <c r="BK212" s="11"/>
      <c r="BL212" s="12"/>
      <c r="BM212" s="12"/>
      <c r="BN212" s="12"/>
      <c r="BO212" s="12"/>
      <c r="BP212" s="6"/>
      <c r="BQ212" s="6"/>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row>
    <row r="213" spans="1:129" s="8" customFormat="1" ht="20.100000000000001"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52"/>
      <c r="AC213" s="52"/>
      <c r="AD213" s="52"/>
      <c r="AE213" s="52"/>
      <c r="AF213" s="52"/>
      <c r="AG213" s="52"/>
      <c r="AH213" s="52"/>
      <c r="AI213" s="11"/>
      <c r="AJ213" s="11"/>
      <c r="AK213" s="11"/>
      <c r="AL213" s="11"/>
      <c r="AM213" s="11"/>
      <c r="AN213" s="11"/>
      <c r="AO213" s="11"/>
      <c r="AP213" s="11"/>
      <c r="AQ213" s="11"/>
      <c r="AR213" s="11"/>
      <c r="AS213" s="11"/>
      <c r="AT213" s="11"/>
      <c r="AU213" s="11"/>
      <c r="AV213" s="53"/>
      <c r="AW213" s="53"/>
      <c r="AX213" s="53"/>
      <c r="AY213" s="53"/>
      <c r="AZ213" s="53"/>
      <c r="BA213" s="53"/>
      <c r="BB213" s="53"/>
      <c r="BC213" s="53"/>
      <c r="BD213" s="11"/>
      <c r="BE213" s="11"/>
      <c r="BF213" s="11"/>
      <c r="BG213" s="11"/>
      <c r="BH213" s="11"/>
      <c r="BI213" s="11"/>
      <c r="BJ213" s="11"/>
      <c r="BK213" s="11"/>
      <c r="BL213" s="12"/>
      <c r="BM213" s="12"/>
      <c r="BN213" s="12"/>
      <c r="BO213" s="12"/>
      <c r="BP213" s="6"/>
      <c r="BQ213" s="6"/>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row>
    <row r="214" spans="1:129" s="8" customFormat="1" ht="20.100000000000001"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52"/>
      <c r="AC214" s="52"/>
      <c r="AD214" s="52"/>
      <c r="AE214" s="52"/>
      <c r="AF214" s="52"/>
      <c r="AG214" s="52"/>
      <c r="AH214" s="52"/>
      <c r="AI214" s="11"/>
      <c r="AJ214" s="11"/>
      <c r="AK214" s="11"/>
      <c r="AL214" s="11"/>
      <c r="AM214" s="11"/>
      <c r="AN214" s="11"/>
      <c r="AO214" s="11"/>
      <c r="AP214" s="11"/>
      <c r="AQ214" s="11"/>
      <c r="AR214" s="11"/>
      <c r="AS214" s="11"/>
      <c r="AT214" s="11"/>
      <c r="AU214" s="11"/>
      <c r="AV214" s="53"/>
      <c r="AW214" s="53"/>
      <c r="AX214" s="53"/>
      <c r="AY214" s="53"/>
      <c r="AZ214" s="53"/>
      <c r="BA214" s="53"/>
      <c r="BB214" s="53"/>
      <c r="BC214" s="53"/>
      <c r="BD214" s="11"/>
      <c r="BE214" s="11"/>
      <c r="BF214" s="11"/>
      <c r="BG214" s="11"/>
      <c r="BH214" s="11"/>
      <c r="BI214" s="11"/>
      <c r="BJ214" s="11"/>
      <c r="BK214" s="11"/>
      <c r="BL214" s="12"/>
      <c r="BM214" s="12"/>
      <c r="BN214" s="12"/>
      <c r="BO214" s="12"/>
      <c r="BP214" s="6"/>
      <c r="BQ214" s="6"/>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row>
    <row r="215" spans="1:129" s="8" customFormat="1" ht="20.100000000000001"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52"/>
      <c r="AC215" s="52"/>
      <c r="AD215" s="52"/>
      <c r="AE215" s="52"/>
      <c r="AF215" s="52"/>
      <c r="AG215" s="52"/>
      <c r="AH215" s="52"/>
      <c r="AI215" s="11"/>
      <c r="AJ215" s="11"/>
      <c r="AK215" s="11"/>
      <c r="AL215" s="11"/>
      <c r="AM215" s="11"/>
      <c r="AN215" s="11"/>
      <c r="AO215" s="11"/>
      <c r="AP215" s="11"/>
      <c r="AQ215" s="11"/>
      <c r="AR215" s="11"/>
      <c r="AS215" s="11"/>
      <c r="AT215" s="11"/>
      <c r="AU215" s="11"/>
      <c r="AV215" s="53"/>
      <c r="AW215" s="53"/>
      <c r="AX215" s="53"/>
      <c r="AY215" s="53"/>
      <c r="AZ215" s="53"/>
      <c r="BA215" s="53"/>
      <c r="BB215" s="53"/>
      <c r="BC215" s="53"/>
      <c r="BD215" s="11"/>
      <c r="BE215" s="11"/>
      <c r="BF215" s="11"/>
      <c r="BG215" s="11"/>
      <c r="BH215" s="11"/>
      <c r="BI215" s="11"/>
      <c r="BJ215" s="11"/>
      <c r="BK215" s="11"/>
      <c r="BL215" s="12"/>
      <c r="BM215" s="12"/>
      <c r="BN215" s="12"/>
      <c r="BO215" s="12"/>
      <c r="BP215" s="6"/>
      <c r="BQ215" s="6"/>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row>
    <row r="216" spans="1:129" s="8" customFormat="1" ht="20.100000000000001"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52"/>
      <c r="AC216" s="52"/>
      <c r="AD216" s="52"/>
      <c r="AE216" s="52"/>
      <c r="AF216" s="52"/>
      <c r="AG216" s="52"/>
      <c r="AH216" s="52"/>
      <c r="AI216" s="11"/>
      <c r="AJ216" s="11"/>
      <c r="AK216" s="11"/>
      <c r="AL216" s="11"/>
      <c r="AM216" s="11"/>
      <c r="AN216" s="11"/>
      <c r="AO216" s="11"/>
      <c r="AP216" s="11"/>
      <c r="AQ216" s="11"/>
      <c r="AR216" s="11"/>
      <c r="AS216" s="11"/>
      <c r="AT216" s="11"/>
      <c r="AU216" s="11"/>
      <c r="AV216" s="53"/>
      <c r="AW216" s="53"/>
      <c r="AX216" s="53"/>
      <c r="AY216" s="53"/>
      <c r="AZ216" s="53"/>
      <c r="BA216" s="53"/>
      <c r="BB216" s="53"/>
      <c r="BC216" s="53"/>
      <c r="BD216" s="11"/>
      <c r="BE216" s="11"/>
      <c r="BF216" s="11"/>
      <c r="BG216" s="11"/>
      <c r="BH216" s="11"/>
      <c r="BI216" s="11"/>
      <c r="BJ216" s="11"/>
      <c r="BK216" s="11"/>
      <c r="BL216" s="12"/>
      <c r="BM216" s="12"/>
      <c r="BN216" s="12"/>
      <c r="BO216" s="12"/>
      <c r="BP216" s="6"/>
      <c r="BQ216" s="6"/>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row>
    <row r="217" spans="1:129" s="8" customFormat="1" ht="20.100000000000001"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52"/>
      <c r="AC217" s="52"/>
      <c r="AD217" s="52"/>
      <c r="AE217" s="52"/>
      <c r="AF217" s="52"/>
      <c r="AG217" s="52"/>
      <c r="AH217" s="52"/>
      <c r="AI217" s="11"/>
      <c r="AJ217" s="11"/>
      <c r="AK217" s="11"/>
      <c r="AL217" s="11"/>
      <c r="AM217" s="11"/>
      <c r="AN217" s="11"/>
      <c r="AO217" s="11"/>
      <c r="AP217" s="11"/>
      <c r="AQ217" s="11"/>
      <c r="AR217" s="11"/>
      <c r="AS217" s="11"/>
      <c r="AT217" s="11"/>
      <c r="AU217" s="11"/>
      <c r="AV217" s="53"/>
      <c r="AW217" s="53"/>
      <c r="AX217" s="53"/>
      <c r="AY217" s="53"/>
      <c r="AZ217" s="53"/>
      <c r="BA217" s="53"/>
      <c r="BB217" s="53"/>
      <c r="BC217" s="53"/>
      <c r="BD217" s="11"/>
      <c r="BE217" s="11"/>
      <c r="BF217" s="11"/>
      <c r="BG217" s="11"/>
      <c r="BH217" s="11"/>
      <c r="BI217" s="11"/>
      <c r="BJ217" s="11"/>
      <c r="BK217" s="11"/>
      <c r="BL217" s="12"/>
      <c r="BM217" s="12"/>
      <c r="BN217" s="12"/>
      <c r="BO217" s="12"/>
      <c r="BP217" s="6"/>
      <c r="BQ217" s="6"/>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row>
    <row r="218" spans="1:129" s="8" customFormat="1" ht="20.100000000000001"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52"/>
      <c r="AC218" s="52"/>
      <c r="AD218" s="52"/>
      <c r="AE218" s="52"/>
      <c r="AF218" s="52"/>
      <c r="AG218" s="52"/>
      <c r="AH218" s="52"/>
      <c r="AI218" s="11"/>
      <c r="AJ218" s="11"/>
      <c r="AK218" s="11"/>
      <c r="AL218" s="11"/>
      <c r="AM218" s="11"/>
      <c r="AN218" s="11"/>
      <c r="AO218" s="11"/>
      <c r="AP218" s="11"/>
      <c r="AQ218" s="11"/>
      <c r="AR218" s="11"/>
      <c r="AS218" s="11"/>
      <c r="AT218" s="11"/>
      <c r="AU218" s="11"/>
      <c r="AV218" s="53"/>
      <c r="AW218" s="53"/>
      <c r="AX218" s="53"/>
      <c r="AY218" s="53"/>
      <c r="AZ218" s="53"/>
      <c r="BA218" s="53"/>
      <c r="BB218" s="53"/>
      <c r="BC218" s="53"/>
      <c r="BD218" s="11"/>
      <c r="BE218" s="11"/>
      <c r="BF218" s="11"/>
      <c r="BG218" s="11"/>
      <c r="BH218" s="11"/>
      <c r="BI218" s="11"/>
      <c r="BJ218" s="11"/>
      <c r="BK218" s="11"/>
      <c r="BL218" s="12"/>
      <c r="BM218" s="12"/>
      <c r="BN218" s="12"/>
      <c r="BO218" s="12"/>
      <c r="BP218" s="6"/>
      <c r="BQ218" s="6"/>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row>
    <row r="219" spans="1:129" s="8" customFormat="1" ht="20.100000000000001"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52"/>
      <c r="AC219" s="52"/>
      <c r="AD219" s="52"/>
      <c r="AE219" s="52"/>
      <c r="AF219" s="52"/>
      <c r="AG219" s="52"/>
      <c r="AH219" s="52"/>
      <c r="AI219" s="11"/>
      <c r="AJ219" s="11"/>
      <c r="AK219" s="11"/>
      <c r="AL219" s="11"/>
      <c r="AM219" s="11"/>
      <c r="AN219" s="11"/>
      <c r="AO219" s="11"/>
      <c r="AP219" s="11"/>
      <c r="AQ219" s="11"/>
      <c r="AR219" s="11"/>
      <c r="AS219" s="11"/>
      <c r="AT219" s="11"/>
      <c r="AU219" s="11"/>
      <c r="AV219" s="53"/>
      <c r="AW219" s="53"/>
      <c r="AX219" s="53"/>
      <c r="AY219" s="53"/>
      <c r="AZ219" s="53"/>
      <c r="BA219" s="53"/>
      <c r="BB219" s="53"/>
      <c r="BC219" s="53"/>
      <c r="BD219" s="11"/>
      <c r="BE219" s="11"/>
      <c r="BF219" s="11"/>
      <c r="BG219" s="11"/>
      <c r="BH219" s="11"/>
      <c r="BI219" s="11"/>
      <c r="BJ219" s="11"/>
      <c r="BK219" s="11"/>
      <c r="BL219" s="12"/>
      <c r="BM219" s="12"/>
      <c r="BN219" s="12"/>
      <c r="BO219" s="12"/>
      <c r="BP219" s="6"/>
      <c r="BQ219" s="6"/>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row>
    <row r="220" spans="1:129" s="8" customFormat="1" ht="20.100000000000001"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52"/>
      <c r="AC220" s="52"/>
      <c r="AD220" s="52"/>
      <c r="AE220" s="52"/>
      <c r="AF220" s="52"/>
      <c r="AG220" s="52"/>
      <c r="AH220" s="52"/>
      <c r="AI220" s="11"/>
      <c r="AJ220" s="11"/>
      <c r="AK220" s="11"/>
      <c r="AL220" s="11"/>
      <c r="AM220" s="11"/>
      <c r="AN220" s="11"/>
      <c r="AO220" s="11"/>
      <c r="AP220" s="11"/>
      <c r="AQ220" s="11"/>
      <c r="AR220" s="11"/>
      <c r="AS220" s="11"/>
      <c r="AT220" s="11"/>
      <c r="AU220" s="11"/>
      <c r="AV220" s="53"/>
      <c r="AW220" s="53"/>
      <c r="AX220" s="53"/>
      <c r="AY220" s="53"/>
      <c r="AZ220" s="53"/>
      <c r="BA220" s="53"/>
      <c r="BB220" s="53"/>
      <c r="BC220" s="53"/>
      <c r="BD220" s="11"/>
      <c r="BE220" s="11"/>
      <c r="BF220" s="11"/>
      <c r="BG220" s="11"/>
      <c r="BH220" s="11"/>
      <c r="BI220" s="11"/>
      <c r="BJ220" s="11"/>
      <c r="BK220" s="11"/>
      <c r="BL220" s="12"/>
      <c r="BM220" s="12"/>
      <c r="BN220" s="12"/>
      <c r="BO220" s="12"/>
      <c r="BP220" s="6"/>
      <c r="BQ220" s="6"/>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row>
    <row r="221" spans="1:129" s="8" customFormat="1" ht="20.100000000000001"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52"/>
      <c r="AC221" s="52"/>
      <c r="AD221" s="52"/>
      <c r="AE221" s="52"/>
      <c r="AF221" s="52"/>
      <c r="AG221" s="52"/>
      <c r="AH221" s="52"/>
      <c r="AI221" s="11"/>
      <c r="AJ221" s="11"/>
      <c r="AK221" s="11"/>
      <c r="AL221" s="11"/>
      <c r="AM221" s="11"/>
      <c r="AN221" s="11"/>
      <c r="AO221" s="11"/>
      <c r="AP221" s="11"/>
      <c r="AQ221" s="11"/>
      <c r="AR221" s="11"/>
      <c r="AS221" s="11"/>
      <c r="AT221" s="11"/>
      <c r="AU221" s="11"/>
      <c r="AV221" s="53"/>
      <c r="AW221" s="53"/>
      <c r="AX221" s="53"/>
      <c r="AY221" s="53"/>
      <c r="AZ221" s="53"/>
      <c r="BA221" s="53"/>
      <c r="BB221" s="53"/>
      <c r="BC221" s="53"/>
      <c r="BD221" s="11"/>
      <c r="BE221" s="11"/>
      <c r="BF221" s="11"/>
      <c r="BG221" s="11"/>
      <c r="BH221" s="11"/>
      <c r="BI221" s="11"/>
      <c r="BJ221" s="11"/>
      <c r="BK221" s="11"/>
      <c r="BL221" s="12"/>
      <c r="BM221" s="12"/>
      <c r="BN221" s="12"/>
      <c r="BO221" s="12"/>
      <c r="BP221" s="6"/>
      <c r="BQ221" s="6"/>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row>
    <row r="222" spans="1:129" s="8" customFormat="1" ht="20.100000000000001"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52"/>
      <c r="AC222" s="52"/>
      <c r="AD222" s="52"/>
      <c r="AE222" s="52"/>
      <c r="AF222" s="52"/>
      <c r="AG222" s="52"/>
      <c r="AH222" s="52"/>
      <c r="AI222" s="11"/>
      <c r="AJ222" s="11"/>
      <c r="AK222" s="11"/>
      <c r="AL222" s="11"/>
      <c r="AM222" s="11"/>
      <c r="AN222" s="11"/>
      <c r="AO222" s="11"/>
      <c r="AP222" s="11"/>
      <c r="AQ222" s="11"/>
      <c r="AR222" s="11"/>
      <c r="AS222" s="11"/>
      <c r="AT222" s="11"/>
      <c r="AU222" s="11"/>
      <c r="AV222" s="53"/>
      <c r="AW222" s="53"/>
      <c r="AX222" s="53"/>
      <c r="AY222" s="53"/>
      <c r="AZ222" s="53"/>
      <c r="BA222" s="53"/>
      <c r="BB222" s="53"/>
      <c r="BC222" s="53"/>
      <c r="BD222" s="11"/>
      <c r="BE222" s="11"/>
      <c r="BF222" s="11"/>
      <c r="BG222" s="11"/>
      <c r="BH222" s="11"/>
      <c r="BI222" s="11"/>
      <c r="BJ222" s="11"/>
      <c r="BK222" s="11"/>
      <c r="BL222" s="12"/>
      <c r="BM222" s="12"/>
      <c r="BN222" s="12"/>
      <c r="BO222" s="12"/>
      <c r="BP222" s="6"/>
      <c r="BQ222" s="6"/>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row>
    <row r="223" spans="1:129" s="8" customFormat="1" ht="20.100000000000001"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52"/>
      <c r="AC223" s="52"/>
      <c r="AD223" s="52"/>
      <c r="AE223" s="52"/>
      <c r="AF223" s="52"/>
      <c r="AG223" s="52"/>
      <c r="AH223" s="52"/>
      <c r="AI223" s="11"/>
      <c r="AJ223" s="11"/>
      <c r="AK223" s="11"/>
      <c r="AL223" s="11"/>
      <c r="AM223" s="11"/>
      <c r="AN223" s="11"/>
      <c r="AO223" s="11"/>
      <c r="AP223" s="11"/>
      <c r="AQ223" s="11"/>
      <c r="AR223" s="11"/>
      <c r="AS223" s="11"/>
      <c r="AT223" s="11"/>
      <c r="AU223" s="11"/>
      <c r="AV223" s="53"/>
      <c r="AW223" s="53"/>
      <c r="AX223" s="53"/>
      <c r="AY223" s="53"/>
      <c r="AZ223" s="53"/>
      <c r="BA223" s="53"/>
      <c r="BB223" s="53"/>
      <c r="BC223" s="53"/>
      <c r="BD223" s="11"/>
      <c r="BE223" s="11"/>
      <c r="BF223" s="11"/>
      <c r="BG223" s="11"/>
      <c r="BH223" s="11"/>
      <c r="BI223" s="11"/>
      <c r="BJ223" s="11"/>
      <c r="BK223" s="11"/>
      <c r="BL223" s="12"/>
      <c r="BM223" s="12"/>
      <c r="BN223" s="12"/>
      <c r="BO223" s="12"/>
      <c r="BP223" s="6"/>
      <c r="BQ223" s="6"/>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row>
    <row r="224" spans="1:129" s="8" customFormat="1" ht="20.100000000000001"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52"/>
      <c r="AC224" s="52"/>
      <c r="AD224" s="52"/>
      <c r="AE224" s="52"/>
      <c r="AF224" s="52"/>
      <c r="AG224" s="52"/>
      <c r="AH224" s="52"/>
      <c r="AI224" s="11"/>
      <c r="AJ224" s="11"/>
      <c r="AK224" s="11"/>
      <c r="AL224" s="11"/>
      <c r="AM224" s="11"/>
      <c r="AN224" s="11"/>
      <c r="AO224" s="11"/>
      <c r="AP224" s="11"/>
      <c r="AQ224" s="11"/>
      <c r="AR224" s="11"/>
      <c r="AS224" s="11"/>
      <c r="AT224" s="11"/>
      <c r="AU224" s="11"/>
      <c r="AV224" s="53"/>
      <c r="AW224" s="53"/>
      <c r="AX224" s="53"/>
      <c r="AY224" s="53"/>
      <c r="AZ224" s="53"/>
      <c r="BA224" s="53"/>
      <c r="BB224" s="53"/>
      <c r="BC224" s="53"/>
      <c r="BD224" s="11"/>
      <c r="BE224" s="11"/>
      <c r="BF224" s="11"/>
      <c r="BG224" s="11"/>
      <c r="BH224" s="11"/>
      <c r="BI224" s="11"/>
      <c r="BJ224" s="11"/>
      <c r="BK224" s="11"/>
      <c r="BL224" s="12"/>
      <c r="BM224" s="12"/>
      <c r="BN224" s="12"/>
      <c r="BO224" s="12"/>
      <c r="BP224" s="6"/>
      <c r="BQ224" s="6"/>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row>
    <row r="225" spans="1:129" s="8" customFormat="1" ht="20.100000000000001"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52"/>
      <c r="AC225" s="52"/>
      <c r="AD225" s="52"/>
      <c r="AE225" s="52"/>
      <c r="AF225" s="52"/>
      <c r="AG225" s="52"/>
      <c r="AH225" s="52"/>
      <c r="AI225" s="11"/>
      <c r="AJ225" s="11"/>
      <c r="AK225" s="11"/>
      <c r="AL225" s="11"/>
      <c r="AM225" s="11"/>
      <c r="AN225" s="11"/>
      <c r="AO225" s="11"/>
      <c r="AP225" s="11"/>
      <c r="AQ225" s="11"/>
      <c r="AR225" s="11"/>
      <c r="AS225" s="11"/>
      <c r="AT225" s="11"/>
      <c r="AU225" s="11"/>
      <c r="AV225" s="53"/>
      <c r="AW225" s="53"/>
      <c r="AX225" s="53"/>
      <c r="AY225" s="53"/>
      <c r="AZ225" s="53"/>
      <c r="BA225" s="53"/>
      <c r="BB225" s="53"/>
      <c r="BC225" s="53"/>
      <c r="BD225" s="11"/>
      <c r="BE225" s="11"/>
      <c r="BF225" s="11"/>
      <c r="BG225" s="11"/>
      <c r="BH225" s="11"/>
      <c r="BI225" s="11"/>
      <c r="BJ225" s="11"/>
      <c r="BK225" s="11"/>
      <c r="BL225" s="12"/>
      <c r="BM225" s="12"/>
      <c r="BN225" s="12"/>
      <c r="BO225" s="12"/>
      <c r="BP225" s="6"/>
      <c r="BQ225" s="6"/>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row>
    <row r="226" spans="1:129" s="8" customFormat="1" ht="20.100000000000001"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52"/>
      <c r="AC226" s="52"/>
      <c r="AD226" s="52"/>
      <c r="AE226" s="52"/>
      <c r="AF226" s="52"/>
      <c r="AG226" s="52"/>
      <c r="AH226" s="52"/>
      <c r="AI226" s="11"/>
      <c r="AJ226" s="11"/>
      <c r="AK226" s="11"/>
      <c r="AL226" s="11"/>
      <c r="AM226" s="11"/>
      <c r="AN226" s="11"/>
      <c r="AO226" s="11"/>
      <c r="AP226" s="11"/>
      <c r="AQ226" s="11"/>
      <c r="AR226" s="11"/>
      <c r="AS226" s="11"/>
      <c r="AT226" s="11"/>
      <c r="AU226" s="11"/>
      <c r="AV226" s="53"/>
      <c r="AW226" s="53"/>
      <c r="AX226" s="53"/>
      <c r="AY226" s="53"/>
      <c r="AZ226" s="53"/>
      <c r="BA226" s="53"/>
      <c r="BB226" s="53"/>
      <c r="BC226" s="53"/>
      <c r="BD226" s="11"/>
      <c r="BE226" s="11"/>
      <c r="BF226" s="11"/>
      <c r="BG226" s="11"/>
      <c r="BH226" s="11"/>
      <c r="BI226" s="11"/>
      <c r="BJ226" s="11"/>
      <c r="BK226" s="11"/>
      <c r="BL226" s="12"/>
      <c r="BM226" s="12"/>
      <c r="BN226" s="12"/>
      <c r="BO226" s="12"/>
      <c r="BP226" s="6"/>
      <c r="BQ226" s="6"/>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row>
    <row r="227" spans="1:129" s="8" customFormat="1" ht="20.100000000000001"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52"/>
      <c r="AC227" s="52"/>
      <c r="AD227" s="52"/>
      <c r="AE227" s="52"/>
      <c r="AF227" s="52"/>
      <c r="AG227" s="52"/>
      <c r="AH227" s="52"/>
      <c r="AI227" s="11"/>
      <c r="AJ227" s="11"/>
      <c r="AK227" s="11"/>
      <c r="AL227" s="11"/>
      <c r="AM227" s="11"/>
      <c r="AN227" s="11"/>
      <c r="AO227" s="11"/>
      <c r="AP227" s="11"/>
      <c r="AQ227" s="11"/>
      <c r="AR227" s="11"/>
      <c r="AS227" s="11"/>
      <c r="AT227" s="11"/>
      <c r="AU227" s="11"/>
      <c r="AV227" s="53"/>
      <c r="AW227" s="53"/>
      <c r="AX227" s="53"/>
      <c r="AY227" s="53"/>
      <c r="AZ227" s="53"/>
      <c r="BA227" s="53"/>
      <c r="BB227" s="53"/>
      <c r="BC227" s="53"/>
      <c r="BD227" s="11"/>
      <c r="BE227" s="11"/>
      <c r="BF227" s="11"/>
      <c r="BG227" s="11"/>
      <c r="BH227" s="11"/>
      <c r="BI227" s="11"/>
      <c r="BJ227" s="11"/>
      <c r="BK227" s="11"/>
      <c r="BL227" s="12"/>
      <c r="BM227" s="12"/>
      <c r="BN227" s="12"/>
      <c r="BO227" s="12"/>
      <c r="BP227" s="6"/>
      <c r="BQ227" s="6"/>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row>
    <row r="228" spans="1:129" s="8" customFormat="1" ht="20.100000000000001"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52"/>
      <c r="AC228" s="52"/>
      <c r="AD228" s="52"/>
      <c r="AE228" s="52"/>
      <c r="AF228" s="52"/>
      <c r="AG228" s="52"/>
      <c r="AH228" s="52"/>
      <c r="AI228" s="11"/>
      <c r="AJ228" s="11"/>
      <c r="AK228" s="11"/>
      <c r="AL228" s="11"/>
      <c r="AM228" s="11"/>
      <c r="AN228" s="11"/>
      <c r="AO228" s="11"/>
      <c r="AP228" s="11"/>
      <c r="AQ228" s="11"/>
      <c r="AR228" s="11"/>
      <c r="AS228" s="11"/>
      <c r="AT228" s="11"/>
      <c r="AU228" s="11"/>
      <c r="AV228" s="53"/>
      <c r="AW228" s="53"/>
      <c r="AX228" s="53"/>
      <c r="AY228" s="53"/>
      <c r="AZ228" s="53"/>
      <c r="BA228" s="53"/>
      <c r="BB228" s="53"/>
      <c r="BC228" s="53"/>
      <c r="BD228" s="11"/>
      <c r="BE228" s="11"/>
      <c r="BF228" s="11"/>
      <c r="BG228" s="11"/>
      <c r="BH228" s="11"/>
      <c r="BI228" s="11"/>
      <c r="BJ228" s="11"/>
      <c r="BK228" s="11"/>
      <c r="BL228" s="12"/>
      <c r="BM228" s="12"/>
      <c r="BN228" s="12"/>
      <c r="BO228" s="12"/>
      <c r="BP228" s="6"/>
      <c r="BQ228" s="6"/>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row>
    <row r="229" spans="1:129" s="8" customFormat="1" ht="20.100000000000001"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52"/>
      <c r="AC229" s="52"/>
      <c r="AD229" s="52"/>
      <c r="AE229" s="52"/>
      <c r="AF229" s="52"/>
      <c r="AG229" s="52"/>
      <c r="AH229" s="52"/>
      <c r="AI229" s="11"/>
      <c r="AJ229" s="11"/>
      <c r="AK229" s="11"/>
      <c r="AL229" s="11"/>
      <c r="AM229" s="11"/>
      <c r="AN229" s="11"/>
      <c r="AO229" s="11"/>
      <c r="AP229" s="11"/>
      <c r="AQ229" s="11"/>
      <c r="AR229" s="11"/>
      <c r="AS229" s="11"/>
      <c r="AT229" s="11"/>
      <c r="AU229" s="11"/>
      <c r="AV229" s="53"/>
      <c r="AW229" s="53"/>
      <c r="AX229" s="53"/>
      <c r="AY229" s="53"/>
      <c r="AZ229" s="53"/>
      <c r="BA229" s="53"/>
      <c r="BB229" s="53"/>
      <c r="BC229" s="53"/>
      <c r="BD229" s="11"/>
      <c r="BE229" s="11"/>
      <c r="BF229" s="11"/>
      <c r="BG229" s="11"/>
      <c r="BH229" s="11"/>
      <c r="BI229" s="11"/>
      <c r="BJ229" s="11"/>
      <c r="BK229" s="11"/>
      <c r="BL229" s="12"/>
      <c r="BM229" s="12"/>
      <c r="BN229" s="12"/>
      <c r="BO229" s="12"/>
      <c r="BP229" s="6"/>
      <c r="BQ229" s="6"/>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row>
    <row r="230" spans="1:129" s="8" customFormat="1" ht="20.100000000000001"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52"/>
      <c r="AC230" s="52"/>
      <c r="AD230" s="52"/>
      <c r="AE230" s="52"/>
      <c r="AF230" s="52"/>
      <c r="AG230" s="52"/>
      <c r="AH230" s="52"/>
      <c r="AI230" s="11"/>
      <c r="AJ230" s="11"/>
      <c r="AK230" s="11"/>
      <c r="AL230" s="11"/>
      <c r="AM230" s="11"/>
      <c r="AN230" s="11"/>
      <c r="AO230" s="11"/>
      <c r="AP230" s="11"/>
      <c r="AQ230" s="11"/>
      <c r="AR230" s="11"/>
      <c r="AS230" s="11"/>
      <c r="AT230" s="11"/>
      <c r="AU230" s="11"/>
      <c r="AV230" s="53"/>
      <c r="AW230" s="53"/>
      <c r="AX230" s="53"/>
      <c r="AY230" s="53"/>
      <c r="AZ230" s="53"/>
      <c r="BA230" s="53"/>
      <c r="BB230" s="53"/>
      <c r="BC230" s="53"/>
      <c r="BD230" s="11"/>
      <c r="BE230" s="11"/>
      <c r="BF230" s="11"/>
      <c r="BG230" s="11"/>
      <c r="BH230" s="11"/>
      <c r="BI230" s="11"/>
      <c r="BJ230" s="11"/>
      <c r="BK230" s="11"/>
      <c r="BL230" s="12"/>
      <c r="BM230" s="12"/>
      <c r="BN230" s="12"/>
      <c r="BO230" s="12"/>
      <c r="BP230" s="6"/>
      <c r="BQ230" s="6"/>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row>
    <row r="231" spans="1:129" s="8" customFormat="1" ht="20.100000000000001"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52"/>
      <c r="AC231" s="52"/>
      <c r="AD231" s="52"/>
      <c r="AE231" s="52"/>
      <c r="AF231" s="52"/>
      <c r="AG231" s="52"/>
      <c r="AH231" s="52"/>
      <c r="AI231" s="11"/>
      <c r="AJ231" s="11"/>
      <c r="AK231" s="11"/>
      <c r="AL231" s="11"/>
      <c r="AM231" s="11"/>
      <c r="AN231" s="11"/>
      <c r="AO231" s="11"/>
      <c r="AP231" s="11"/>
      <c r="AQ231" s="11"/>
      <c r="AR231" s="11"/>
      <c r="AS231" s="11"/>
      <c r="AT231" s="11"/>
      <c r="AU231" s="11"/>
      <c r="AV231" s="53"/>
      <c r="AW231" s="53"/>
      <c r="AX231" s="53"/>
      <c r="AY231" s="53"/>
      <c r="AZ231" s="53"/>
      <c r="BA231" s="53"/>
      <c r="BB231" s="53"/>
      <c r="BC231" s="53"/>
      <c r="BD231" s="11"/>
      <c r="BE231" s="11"/>
      <c r="BF231" s="11"/>
      <c r="BG231" s="11"/>
      <c r="BH231" s="11"/>
      <c r="BI231" s="11"/>
      <c r="BJ231" s="11"/>
      <c r="BK231" s="11"/>
      <c r="BL231" s="12"/>
      <c r="BM231" s="12"/>
      <c r="BN231" s="12"/>
      <c r="BO231" s="12"/>
      <c r="BP231" s="6"/>
      <c r="BQ231" s="6"/>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row>
    <row r="232" spans="1:129" s="8" customFormat="1" ht="20.100000000000001"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52"/>
      <c r="AC232" s="52"/>
      <c r="AD232" s="52"/>
      <c r="AE232" s="52"/>
      <c r="AF232" s="52"/>
      <c r="AG232" s="52"/>
      <c r="AH232" s="52"/>
      <c r="AI232" s="11"/>
      <c r="AJ232" s="11"/>
      <c r="AK232" s="11"/>
      <c r="AL232" s="11"/>
      <c r="AM232" s="11"/>
      <c r="AN232" s="11"/>
      <c r="AO232" s="11"/>
      <c r="AP232" s="11"/>
      <c r="AQ232" s="11"/>
      <c r="AR232" s="11"/>
      <c r="AS232" s="11"/>
      <c r="AT232" s="11"/>
      <c r="AU232" s="11"/>
      <c r="AV232" s="53"/>
      <c r="AW232" s="53"/>
      <c r="AX232" s="53"/>
      <c r="AY232" s="53"/>
      <c r="AZ232" s="53"/>
      <c r="BA232" s="53"/>
      <c r="BB232" s="53"/>
      <c r="BC232" s="53"/>
      <c r="BD232" s="11"/>
      <c r="BE232" s="11"/>
      <c r="BF232" s="11"/>
      <c r="BG232" s="11"/>
      <c r="BH232" s="11"/>
      <c r="BI232" s="11"/>
      <c r="BJ232" s="11"/>
      <c r="BK232" s="11"/>
      <c r="BL232" s="12"/>
      <c r="BM232" s="12"/>
      <c r="BN232" s="12"/>
      <c r="BO232" s="12"/>
      <c r="BP232" s="6"/>
      <c r="BQ232" s="6"/>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row>
    <row r="233" spans="1:129" s="8" customFormat="1" ht="20.100000000000001"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52"/>
      <c r="AC233" s="52"/>
      <c r="AD233" s="52"/>
      <c r="AE233" s="52"/>
      <c r="AF233" s="52"/>
      <c r="AG233" s="52"/>
      <c r="AH233" s="52"/>
      <c r="AI233" s="11"/>
      <c r="AJ233" s="11"/>
      <c r="AK233" s="11"/>
      <c r="AL233" s="11"/>
      <c r="AM233" s="11"/>
      <c r="AN233" s="11"/>
      <c r="AO233" s="11"/>
      <c r="AP233" s="11"/>
      <c r="AQ233" s="11"/>
      <c r="AR233" s="11"/>
      <c r="AS233" s="11"/>
      <c r="AT233" s="11"/>
      <c r="AU233" s="11"/>
      <c r="AV233" s="53"/>
      <c r="AW233" s="53"/>
      <c r="AX233" s="53"/>
      <c r="AY233" s="53"/>
      <c r="AZ233" s="53"/>
      <c r="BA233" s="53"/>
      <c r="BB233" s="53"/>
      <c r="BC233" s="53"/>
      <c r="BD233" s="11"/>
      <c r="BE233" s="11"/>
      <c r="BF233" s="11"/>
      <c r="BG233" s="11"/>
      <c r="BH233" s="11"/>
      <c r="BI233" s="11"/>
      <c r="BJ233" s="11"/>
      <c r="BK233" s="11"/>
      <c r="BL233" s="12"/>
      <c r="BM233" s="12"/>
      <c r="BN233" s="12"/>
      <c r="BO233" s="12"/>
      <c r="BP233" s="6"/>
      <c r="BQ233" s="6"/>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row>
    <row r="234" spans="1:129" s="8" customFormat="1" ht="20.100000000000001"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52"/>
      <c r="AC234" s="52"/>
      <c r="AD234" s="52"/>
      <c r="AE234" s="52"/>
      <c r="AF234" s="52"/>
      <c r="AG234" s="52"/>
      <c r="AH234" s="52"/>
      <c r="AI234" s="11"/>
      <c r="AJ234" s="11"/>
      <c r="AK234" s="11"/>
      <c r="AL234" s="11"/>
      <c r="AM234" s="11"/>
      <c r="AN234" s="11"/>
      <c r="AO234" s="11"/>
      <c r="AP234" s="11"/>
      <c r="AQ234" s="11"/>
      <c r="AR234" s="11"/>
      <c r="AS234" s="11"/>
      <c r="AT234" s="11"/>
      <c r="AU234" s="11"/>
      <c r="AV234" s="53"/>
      <c r="AW234" s="53"/>
      <c r="AX234" s="53"/>
      <c r="AY234" s="53"/>
      <c r="AZ234" s="53"/>
      <c r="BA234" s="53"/>
      <c r="BB234" s="53"/>
      <c r="BC234" s="53"/>
      <c r="BD234" s="11"/>
      <c r="BE234" s="11"/>
      <c r="BF234" s="11"/>
      <c r="BG234" s="11"/>
      <c r="BH234" s="11"/>
      <c r="BI234" s="11"/>
      <c r="BJ234" s="11"/>
      <c r="BK234" s="11"/>
      <c r="BL234" s="12"/>
      <c r="BM234" s="12"/>
      <c r="BN234" s="12"/>
      <c r="BO234" s="12"/>
      <c r="BP234" s="6"/>
      <c r="BQ234" s="6"/>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row>
    <row r="235" spans="1:129" s="8" customFormat="1" ht="20.100000000000001"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52"/>
      <c r="AC235" s="52"/>
      <c r="AD235" s="52"/>
      <c r="AE235" s="52"/>
      <c r="AF235" s="52"/>
      <c r="AG235" s="52"/>
      <c r="AH235" s="52"/>
      <c r="AI235" s="11"/>
      <c r="AJ235" s="11"/>
      <c r="AK235" s="11"/>
      <c r="AL235" s="11"/>
      <c r="AM235" s="11"/>
      <c r="AN235" s="11"/>
      <c r="AO235" s="11"/>
      <c r="AP235" s="11"/>
      <c r="AQ235" s="11"/>
      <c r="AR235" s="11"/>
      <c r="AS235" s="11"/>
      <c r="AT235" s="11"/>
      <c r="AU235" s="11"/>
      <c r="AV235" s="53"/>
      <c r="AW235" s="53"/>
      <c r="AX235" s="53"/>
      <c r="AY235" s="53"/>
      <c r="AZ235" s="53"/>
      <c r="BA235" s="53"/>
      <c r="BB235" s="53"/>
      <c r="BC235" s="53"/>
      <c r="BD235" s="11"/>
      <c r="BE235" s="11"/>
      <c r="BF235" s="11"/>
      <c r="BG235" s="11"/>
      <c r="BH235" s="11"/>
      <c r="BI235" s="11"/>
      <c r="BJ235" s="11"/>
      <c r="BK235" s="11"/>
      <c r="BL235" s="12"/>
      <c r="BM235" s="12"/>
      <c r="BN235" s="12"/>
      <c r="BO235" s="12"/>
      <c r="BP235" s="6"/>
      <c r="BQ235" s="6"/>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row>
    <row r="236" spans="1:129" s="8" customFormat="1" ht="20.100000000000001"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52"/>
      <c r="AC236" s="52"/>
      <c r="AD236" s="52"/>
      <c r="AE236" s="52"/>
      <c r="AF236" s="52"/>
      <c r="AG236" s="52"/>
      <c r="AH236" s="52"/>
      <c r="AI236" s="11"/>
      <c r="AJ236" s="11"/>
      <c r="AK236" s="11"/>
      <c r="AL236" s="11"/>
      <c r="AM236" s="11"/>
      <c r="AN236" s="11"/>
      <c r="AO236" s="11"/>
      <c r="AP236" s="11"/>
      <c r="AQ236" s="11"/>
      <c r="AR236" s="11"/>
      <c r="AS236" s="11"/>
      <c r="AT236" s="11"/>
      <c r="AU236" s="11"/>
      <c r="AV236" s="53"/>
      <c r="AW236" s="53"/>
      <c r="AX236" s="53"/>
      <c r="AY236" s="53"/>
      <c r="AZ236" s="53"/>
      <c r="BA236" s="53"/>
      <c r="BB236" s="53"/>
      <c r="BC236" s="53"/>
      <c r="BD236" s="11"/>
      <c r="BE236" s="11"/>
      <c r="BF236" s="11"/>
      <c r="BG236" s="11"/>
      <c r="BH236" s="11"/>
      <c r="BI236" s="11"/>
      <c r="BJ236" s="11"/>
      <c r="BK236" s="11"/>
      <c r="BL236" s="12"/>
      <c r="BM236" s="12"/>
      <c r="BN236" s="12"/>
      <c r="BO236" s="12"/>
      <c r="BP236" s="6"/>
      <c r="BQ236" s="6"/>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row>
    <row r="237" spans="1:129" s="8" customFormat="1" ht="20.100000000000001"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52"/>
      <c r="AC237" s="52"/>
      <c r="AD237" s="52"/>
      <c r="AE237" s="52"/>
      <c r="AF237" s="52"/>
      <c r="AG237" s="52"/>
      <c r="AH237" s="52"/>
      <c r="AI237" s="11"/>
      <c r="AJ237" s="11"/>
      <c r="AK237" s="11"/>
      <c r="AL237" s="11"/>
      <c r="AM237" s="11"/>
      <c r="AN237" s="11"/>
      <c r="AO237" s="11"/>
      <c r="AP237" s="11"/>
      <c r="AQ237" s="11"/>
      <c r="AR237" s="11"/>
      <c r="AS237" s="11"/>
      <c r="AT237" s="11"/>
      <c r="AU237" s="11"/>
      <c r="AV237" s="53"/>
      <c r="AW237" s="53"/>
      <c r="AX237" s="53"/>
      <c r="AY237" s="53"/>
      <c r="AZ237" s="53"/>
      <c r="BA237" s="53"/>
      <c r="BB237" s="53"/>
      <c r="BC237" s="53"/>
      <c r="BD237" s="11"/>
      <c r="BE237" s="11"/>
      <c r="BF237" s="11"/>
      <c r="BG237" s="11"/>
      <c r="BH237" s="11"/>
      <c r="BI237" s="11"/>
      <c r="BJ237" s="11"/>
      <c r="BK237" s="11"/>
      <c r="BL237" s="12"/>
      <c r="BM237" s="12"/>
      <c r="BN237" s="12"/>
      <c r="BO237" s="12"/>
      <c r="BP237" s="6"/>
      <c r="BQ237" s="6"/>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row>
    <row r="238" spans="1:129" s="8" customFormat="1" ht="20.100000000000001"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52"/>
      <c r="AC238" s="52"/>
      <c r="AD238" s="52"/>
      <c r="AE238" s="52"/>
      <c r="AF238" s="52"/>
      <c r="AG238" s="52"/>
      <c r="AH238" s="52"/>
      <c r="AI238" s="11"/>
      <c r="AJ238" s="11"/>
      <c r="AK238" s="11"/>
      <c r="AL238" s="11"/>
      <c r="AM238" s="11"/>
      <c r="AN238" s="11"/>
      <c r="AO238" s="11"/>
      <c r="AP238" s="11"/>
      <c r="AQ238" s="11"/>
      <c r="AR238" s="11"/>
      <c r="AS238" s="11"/>
      <c r="AT238" s="11"/>
      <c r="AU238" s="11"/>
      <c r="AV238" s="53"/>
      <c r="AW238" s="53"/>
      <c r="AX238" s="53"/>
      <c r="AY238" s="53"/>
      <c r="AZ238" s="53"/>
      <c r="BA238" s="53"/>
      <c r="BB238" s="53"/>
      <c r="BC238" s="53"/>
      <c r="BD238" s="11"/>
      <c r="BE238" s="11"/>
      <c r="BF238" s="11"/>
      <c r="BG238" s="11"/>
      <c r="BH238" s="11"/>
      <c r="BI238" s="11"/>
      <c r="BJ238" s="11"/>
      <c r="BK238" s="11"/>
      <c r="BL238" s="12"/>
      <c r="BM238" s="12"/>
      <c r="BN238" s="12"/>
      <c r="BO238" s="12"/>
      <c r="BP238" s="6"/>
      <c r="BQ238" s="6"/>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row>
    <row r="239" spans="1:129" s="8" customFormat="1" ht="20.100000000000001"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52"/>
      <c r="AC239" s="52"/>
      <c r="AD239" s="52"/>
      <c r="AE239" s="52"/>
      <c r="AF239" s="52"/>
      <c r="AG239" s="52"/>
      <c r="AH239" s="52"/>
      <c r="AI239" s="11"/>
      <c r="AJ239" s="11"/>
      <c r="AK239" s="11"/>
      <c r="AL239" s="11"/>
      <c r="AM239" s="11"/>
      <c r="AN239" s="11"/>
      <c r="AO239" s="11"/>
      <c r="AP239" s="11"/>
      <c r="AQ239" s="11"/>
      <c r="AR239" s="11"/>
      <c r="AS239" s="11"/>
      <c r="AT239" s="11"/>
      <c r="AU239" s="11"/>
      <c r="AV239" s="53"/>
      <c r="AW239" s="53"/>
      <c r="AX239" s="53"/>
      <c r="AY239" s="53"/>
      <c r="AZ239" s="53"/>
      <c r="BA239" s="53"/>
      <c r="BB239" s="53"/>
      <c r="BC239" s="53"/>
      <c r="BD239" s="11"/>
      <c r="BE239" s="11"/>
      <c r="BF239" s="11"/>
      <c r="BG239" s="11"/>
      <c r="BH239" s="11"/>
      <c r="BI239" s="11"/>
      <c r="BJ239" s="11"/>
      <c r="BK239" s="11"/>
      <c r="BL239" s="12"/>
      <c r="BM239" s="12"/>
      <c r="BN239" s="12"/>
      <c r="BO239" s="12"/>
      <c r="BP239" s="6"/>
      <c r="BQ239" s="6"/>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row>
    <row r="240" spans="1:129" s="8" customFormat="1" ht="20.100000000000001"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52"/>
      <c r="AC240" s="52"/>
      <c r="AD240" s="52"/>
      <c r="AE240" s="52"/>
      <c r="AF240" s="52"/>
      <c r="AG240" s="52"/>
      <c r="AH240" s="52"/>
      <c r="AI240" s="11"/>
      <c r="AJ240" s="11"/>
      <c r="AK240" s="11"/>
      <c r="AL240" s="11"/>
      <c r="AM240" s="11"/>
      <c r="AN240" s="11"/>
      <c r="AO240" s="11"/>
      <c r="AP240" s="11"/>
      <c r="AQ240" s="11"/>
      <c r="AR240" s="11"/>
      <c r="AS240" s="11"/>
      <c r="AT240" s="11"/>
      <c r="AU240" s="11"/>
      <c r="AV240" s="53"/>
      <c r="AW240" s="53"/>
      <c r="AX240" s="53"/>
      <c r="AY240" s="53"/>
      <c r="AZ240" s="53"/>
      <c r="BA240" s="53"/>
      <c r="BB240" s="53"/>
      <c r="BC240" s="53"/>
      <c r="BD240" s="11"/>
      <c r="BE240" s="11"/>
      <c r="BF240" s="11"/>
      <c r="BG240" s="11"/>
      <c r="BH240" s="11"/>
      <c r="BI240" s="11"/>
      <c r="BJ240" s="11"/>
      <c r="BK240" s="11"/>
      <c r="BL240" s="12"/>
      <c r="BM240" s="12"/>
      <c r="BN240" s="12"/>
      <c r="BO240" s="12"/>
      <c r="BP240" s="6"/>
      <c r="BQ240" s="6"/>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row>
    <row r="241" spans="1:129" s="8" customFormat="1" ht="20.100000000000001"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52"/>
      <c r="AC241" s="52"/>
      <c r="AD241" s="52"/>
      <c r="AE241" s="52"/>
      <c r="AF241" s="52"/>
      <c r="AG241" s="52"/>
      <c r="AH241" s="52"/>
      <c r="AI241" s="11"/>
      <c r="AJ241" s="11"/>
      <c r="AK241" s="11"/>
      <c r="AL241" s="11"/>
      <c r="AM241" s="11"/>
      <c r="AN241" s="11"/>
      <c r="AO241" s="11"/>
      <c r="AP241" s="11"/>
      <c r="AQ241" s="11"/>
      <c r="AR241" s="11"/>
      <c r="AS241" s="11"/>
      <c r="AT241" s="11"/>
      <c r="AU241" s="11"/>
      <c r="AV241" s="53"/>
      <c r="AW241" s="53"/>
      <c r="AX241" s="53"/>
      <c r="AY241" s="53"/>
      <c r="AZ241" s="53"/>
      <c r="BA241" s="53"/>
      <c r="BB241" s="53"/>
      <c r="BC241" s="53"/>
      <c r="BD241" s="11"/>
      <c r="BE241" s="11"/>
      <c r="BF241" s="11"/>
      <c r="BG241" s="11"/>
      <c r="BH241" s="11"/>
      <c r="BI241" s="11"/>
      <c r="BJ241" s="11"/>
      <c r="BK241" s="11"/>
      <c r="BL241" s="12"/>
      <c r="BM241" s="12"/>
      <c r="BN241" s="12"/>
      <c r="BO241" s="12"/>
      <c r="BP241" s="6"/>
      <c r="BQ241" s="6"/>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row>
    <row r="242" spans="1:129" s="8" customFormat="1" ht="20.100000000000001"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52"/>
      <c r="AC242" s="52"/>
      <c r="AD242" s="52"/>
      <c r="AE242" s="52"/>
      <c r="AF242" s="52"/>
      <c r="AG242" s="52"/>
      <c r="AH242" s="52"/>
      <c r="AI242" s="11"/>
      <c r="AJ242" s="11"/>
      <c r="AK242" s="11"/>
      <c r="AL242" s="11"/>
      <c r="AM242" s="11"/>
      <c r="AN242" s="11"/>
      <c r="AO242" s="11"/>
      <c r="AP242" s="11"/>
      <c r="AQ242" s="11"/>
      <c r="AR242" s="11"/>
      <c r="AS242" s="11"/>
      <c r="AT242" s="11"/>
      <c r="AU242" s="11"/>
      <c r="AV242" s="53"/>
      <c r="AW242" s="53"/>
      <c r="AX242" s="53"/>
      <c r="AY242" s="53"/>
      <c r="AZ242" s="53"/>
      <c r="BA242" s="53"/>
      <c r="BB242" s="53"/>
      <c r="BC242" s="53"/>
      <c r="BD242" s="11"/>
      <c r="BE242" s="11"/>
      <c r="BF242" s="11"/>
      <c r="BG242" s="11"/>
      <c r="BH242" s="11"/>
      <c r="BI242" s="11"/>
      <c r="BJ242" s="11"/>
      <c r="BK242" s="11"/>
      <c r="BL242" s="12"/>
      <c r="BM242" s="12"/>
      <c r="BN242" s="12"/>
      <c r="BO242" s="12"/>
      <c r="BP242" s="6"/>
      <c r="BQ242" s="6"/>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row>
    <row r="243" spans="1:129" s="8" customFormat="1" ht="20.100000000000001"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52"/>
      <c r="AC243" s="52"/>
      <c r="AD243" s="52"/>
      <c r="AE243" s="52"/>
      <c r="AF243" s="52"/>
      <c r="AG243" s="52"/>
      <c r="AH243" s="52"/>
      <c r="AI243" s="11"/>
      <c r="AJ243" s="11"/>
      <c r="AK243" s="11"/>
      <c r="AL243" s="11"/>
      <c r="AM243" s="11"/>
      <c r="AN243" s="11"/>
      <c r="AO243" s="11"/>
      <c r="AP243" s="11"/>
      <c r="AQ243" s="11"/>
      <c r="AR243" s="11"/>
      <c r="AS243" s="11"/>
      <c r="AT243" s="11"/>
      <c r="AU243" s="11"/>
      <c r="AV243" s="53"/>
      <c r="AW243" s="53"/>
      <c r="AX243" s="53"/>
      <c r="AY243" s="53"/>
      <c r="AZ243" s="53"/>
      <c r="BA243" s="53"/>
      <c r="BB243" s="53"/>
      <c r="BC243" s="53"/>
      <c r="BD243" s="11"/>
      <c r="BE243" s="11"/>
      <c r="BF243" s="11"/>
      <c r="BG243" s="11"/>
      <c r="BH243" s="11"/>
      <c r="BI243" s="11"/>
      <c r="BJ243" s="11"/>
      <c r="BK243" s="11"/>
      <c r="BL243" s="12"/>
      <c r="BM243" s="12"/>
      <c r="BN243" s="12"/>
      <c r="BO243" s="12"/>
      <c r="BP243" s="6"/>
      <c r="BQ243" s="6"/>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row>
    <row r="244" spans="1:129" s="8" customFormat="1" ht="20.100000000000001"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52"/>
      <c r="AC244" s="52"/>
      <c r="AD244" s="52"/>
      <c r="AE244" s="52"/>
      <c r="AF244" s="52"/>
      <c r="AG244" s="52"/>
      <c r="AH244" s="52"/>
      <c r="AI244" s="11"/>
      <c r="AJ244" s="11"/>
      <c r="AK244" s="11"/>
      <c r="AL244" s="11"/>
      <c r="AM244" s="11"/>
      <c r="AN244" s="11"/>
      <c r="AO244" s="11"/>
      <c r="AP244" s="11"/>
      <c r="AQ244" s="11"/>
      <c r="AR244" s="11"/>
      <c r="AS244" s="11"/>
      <c r="AT244" s="11"/>
      <c r="AU244" s="11"/>
      <c r="AV244" s="53"/>
      <c r="AW244" s="53"/>
      <c r="AX244" s="53"/>
      <c r="AY244" s="53"/>
      <c r="AZ244" s="53"/>
      <c r="BA244" s="53"/>
      <c r="BB244" s="53"/>
      <c r="BC244" s="53"/>
      <c r="BD244" s="11"/>
      <c r="BE244" s="11"/>
      <c r="BF244" s="11"/>
      <c r="BG244" s="11"/>
      <c r="BH244" s="11"/>
      <c r="BI244" s="11"/>
      <c r="BJ244" s="11"/>
      <c r="BK244" s="11"/>
      <c r="BL244" s="12"/>
      <c r="BM244" s="12"/>
      <c r="BN244" s="12"/>
      <c r="BO244" s="12"/>
      <c r="BP244" s="6"/>
      <c r="BQ244" s="6"/>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row>
    <row r="245" spans="1:129" s="8" customFormat="1" ht="20.100000000000001"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52"/>
      <c r="AC245" s="52"/>
      <c r="AD245" s="52"/>
      <c r="AE245" s="52"/>
      <c r="AF245" s="52"/>
      <c r="AG245" s="52"/>
      <c r="AH245" s="52"/>
      <c r="AI245" s="11"/>
      <c r="AJ245" s="11"/>
      <c r="AK245" s="11"/>
      <c r="AL245" s="11"/>
      <c r="AM245" s="11"/>
      <c r="AN245" s="11"/>
      <c r="AO245" s="11"/>
      <c r="AP245" s="11"/>
      <c r="AQ245" s="11"/>
      <c r="AR245" s="11"/>
      <c r="AS245" s="11"/>
      <c r="AT245" s="11"/>
      <c r="AU245" s="11"/>
      <c r="AV245" s="53"/>
      <c r="AW245" s="53"/>
      <c r="AX245" s="53"/>
      <c r="AY245" s="53"/>
      <c r="AZ245" s="53"/>
      <c r="BA245" s="53"/>
      <c r="BB245" s="53"/>
      <c r="BC245" s="53"/>
      <c r="BD245" s="11"/>
      <c r="BE245" s="11"/>
      <c r="BF245" s="11"/>
      <c r="BG245" s="11"/>
      <c r="BH245" s="11"/>
      <c r="BI245" s="11"/>
      <c r="BJ245" s="11"/>
      <c r="BK245" s="11"/>
      <c r="BL245" s="12"/>
      <c r="BM245" s="12"/>
      <c r="BN245" s="12"/>
      <c r="BO245" s="12"/>
      <c r="BP245" s="6"/>
      <c r="BQ245" s="6"/>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row>
    <row r="246" spans="1:129" s="8" customFormat="1" ht="20.100000000000001"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52"/>
      <c r="AC246" s="52"/>
      <c r="AD246" s="52"/>
      <c r="AE246" s="52"/>
      <c r="AF246" s="52"/>
      <c r="AG246" s="52"/>
      <c r="AH246" s="52"/>
      <c r="AI246" s="11"/>
      <c r="AJ246" s="11"/>
      <c r="AK246" s="11"/>
      <c r="AL246" s="11"/>
      <c r="AM246" s="11"/>
      <c r="AN246" s="11"/>
      <c r="AO246" s="11"/>
      <c r="AP246" s="11"/>
      <c r="AQ246" s="11"/>
      <c r="AR246" s="11"/>
      <c r="AS246" s="11"/>
      <c r="AT246" s="11"/>
      <c r="AU246" s="11"/>
      <c r="AV246" s="53"/>
      <c r="AW246" s="53"/>
      <c r="AX246" s="53"/>
      <c r="AY246" s="53"/>
      <c r="AZ246" s="53"/>
      <c r="BA246" s="53"/>
      <c r="BB246" s="53"/>
      <c r="BC246" s="53"/>
      <c r="BD246" s="11"/>
      <c r="BE246" s="11"/>
      <c r="BF246" s="11"/>
      <c r="BG246" s="11"/>
      <c r="BH246" s="11"/>
      <c r="BI246" s="11"/>
      <c r="BJ246" s="11"/>
      <c r="BK246" s="11"/>
      <c r="BL246" s="12"/>
      <c r="BM246" s="12"/>
      <c r="BN246" s="12"/>
      <c r="BO246" s="12"/>
      <c r="BP246" s="6"/>
      <c r="BQ246" s="6"/>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row>
    <row r="247" spans="1:129" s="8" customFormat="1" ht="20.100000000000001"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52"/>
      <c r="AC247" s="52"/>
      <c r="AD247" s="52"/>
      <c r="AE247" s="52"/>
      <c r="AF247" s="52"/>
      <c r="AG247" s="52"/>
      <c r="AH247" s="52"/>
      <c r="AI247" s="11"/>
      <c r="AJ247" s="11"/>
      <c r="AK247" s="11"/>
      <c r="AL247" s="11"/>
      <c r="AM247" s="11"/>
      <c r="AN247" s="11"/>
      <c r="AO247" s="11"/>
      <c r="AP247" s="11"/>
      <c r="AQ247" s="11"/>
      <c r="AR247" s="11"/>
      <c r="AS247" s="11"/>
      <c r="AT247" s="11"/>
      <c r="AU247" s="11"/>
      <c r="AV247" s="53"/>
      <c r="AW247" s="53"/>
      <c r="AX247" s="53"/>
      <c r="AY247" s="53"/>
      <c r="AZ247" s="53"/>
      <c r="BA247" s="53"/>
      <c r="BB247" s="53"/>
      <c r="BC247" s="53"/>
      <c r="BD247" s="11"/>
      <c r="BE247" s="11"/>
      <c r="BF247" s="11"/>
      <c r="BG247" s="11"/>
      <c r="BH247" s="11"/>
      <c r="BI247" s="11"/>
      <c r="BJ247" s="11"/>
      <c r="BK247" s="11"/>
      <c r="BL247" s="12"/>
      <c r="BM247" s="12"/>
      <c r="BN247" s="12"/>
      <c r="BO247" s="12"/>
      <c r="BP247" s="6"/>
      <c r="BQ247" s="6"/>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row>
    <row r="248" spans="1:129" s="8" customFormat="1" ht="20.100000000000001"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52"/>
      <c r="AC248" s="52"/>
      <c r="AD248" s="52"/>
      <c r="AE248" s="52"/>
      <c r="AF248" s="52"/>
      <c r="AG248" s="52"/>
      <c r="AH248" s="52"/>
      <c r="AI248" s="11"/>
      <c r="AJ248" s="11"/>
      <c r="AK248" s="11"/>
      <c r="AL248" s="11"/>
      <c r="AM248" s="11"/>
      <c r="AN248" s="11"/>
      <c r="AO248" s="11"/>
      <c r="AP248" s="11"/>
      <c r="AQ248" s="11"/>
      <c r="AR248" s="11"/>
      <c r="AS248" s="11"/>
      <c r="AT248" s="11"/>
      <c r="AU248" s="11"/>
      <c r="AV248" s="53"/>
      <c r="AW248" s="53"/>
      <c r="AX248" s="53"/>
      <c r="AY248" s="53"/>
      <c r="AZ248" s="53"/>
      <c r="BA248" s="53"/>
      <c r="BB248" s="53"/>
      <c r="BC248" s="53"/>
      <c r="BD248" s="11"/>
      <c r="BE248" s="11"/>
      <c r="BF248" s="11"/>
      <c r="BG248" s="11"/>
      <c r="BH248" s="11"/>
      <c r="BI248" s="11"/>
      <c r="BJ248" s="11"/>
      <c r="BK248" s="11"/>
      <c r="BL248" s="12"/>
      <c r="BM248" s="12"/>
      <c r="BN248" s="12"/>
      <c r="BO248" s="12"/>
      <c r="BP248" s="6"/>
      <c r="BQ248" s="6"/>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row>
    <row r="249" spans="1:129" s="8" customFormat="1" ht="20.100000000000001"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52"/>
      <c r="AC249" s="52"/>
      <c r="AD249" s="52"/>
      <c r="AE249" s="52"/>
      <c r="AF249" s="52"/>
      <c r="AG249" s="52"/>
      <c r="AH249" s="52"/>
      <c r="AI249" s="11"/>
      <c r="AJ249" s="11"/>
      <c r="AK249" s="11"/>
      <c r="AL249" s="11"/>
      <c r="AM249" s="11"/>
      <c r="AN249" s="11"/>
      <c r="AO249" s="11"/>
      <c r="AP249" s="11"/>
      <c r="AQ249" s="11"/>
      <c r="AR249" s="11"/>
      <c r="AS249" s="11"/>
      <c r="AT249" s="11"/>
      <c r="AU249" s="11"/>
      <c r="AV249" s="53"/>
      <c r="AW249" s="53"/>
      <c r="AX249" s="53"/>
      <c r="AY249" s="53"/>
      <c r="AZ249" s="53"/>
      <c r="BA249" s="53"/>
      <c r="BB249" s="53"/>
      <c r="BC249" s="53"/>
      <c r="BD249" s="11"/>
      <c r="BE249" s="11"/>
      <c r="BF249" s="11"/>
      <c r="BG249" s="11"/>
      <c r="BH249" s="11"/>
      <c r="BI249" s="11"/>
      <c r="BJ249" s="11"/>
      <c r="BK249" s="11"/>
      <c r="BL249" s="12"/>
      <c r="BM249" s="12"/>
      <c r="BN249" s="12"/>
      <c r="BO249" s="12"/>
      <c r="BP249" s="6"/>
      <c r="BQ249" s="6"/>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row>
    <row r="250" spans="1:129" s="8" customFormat="1" ht="20.100000000000001"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52"/>
      <c r="AC250" s="52"/>
      <c r="AD250" s="52"/>
      <c r="AE250" s="52"/>
      <c r="AF250" s="52"/>
      <c r="AG250" s="52"/>
      <c r="AH250" s="52"/>
      <c r="AI250" s="11"/>
      <c r="AJ250" s="11"/>
      <c r="AK250" s="11"/>
      <c r="AL250" s="11"/>
      <c r="AM250" s="11"/>
      <c r="AN250" s="11"/>
      <c r="AO250" s="11"/>
      <c r="AP250" s="11"/>
      <c r="AQ250" s="11"/>
      <c r="AR250" s="11"/>
      <c r="AS250" s="11"/>
      <c r="AT250" s="11"/>
      <c r="AU250" s="11"/>
      <c r="AV250" s="53"/>
      <c r="AW250" s="53"/>
      <c r="AX250" s="53"/>
      <c r="AY250" s="53"/>
      <c r="AZ250" s="53"/>
      <c r="BA250" s="53"/>
      <c r="BB250" s="53"/>
      <c r="BC250" s="53"/>
      <c r="BD250" s="11"/>
      <c r="BE250" s="11"/>
      <c r="BF250" s="11"/>
      <c r="BG250" s="11"/>
      <c r="BH250" s="11"/>
      <c r="BI250" s="11"/>
      <c r="BJ250" s="11"/>
      <c r="BK250" s="11"/>
      <c r="BL250" s="12"/>
      <c r="BM250" s="12"/>
      <c r="BN250" s="12"/>
      <c r="BO250" s="12"/>
      <c r="BP250" s="6"/>
      <c r="BQ250" s="6"/>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row>
    <row r="251" spans="1:129" s="8" customFormat="1" ht="20.100000000000001"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52"/>
      <c r="AC251" s="52"/>
      <c r="AD251" s="52"/>
      <c r="AE251" s="52"/>
      <c r="AF251" s="52"/>
      <c r="AG251" s="52"/>
      <c r="AH251" s="52"/>
      <c r="AI251" s="11"/>
      <c r="AJ251" s="11"/>
      <c r="AK251" s="11"/>
      <c r="AL251" s="11"/>
      <c r="AM251" s="11"/>
      <c r="AN251" s="11"/>
      <c r="AO251" s="11"/>
      <c r="AP251" s="11"/>
      <c r="AQ251" s="11"/>
      <c r="AR251" s="11"/>
      <c r="AS251" s="11"/>
      <c r="AT251" s="11"/>
      <c r="AU251" s="11"/>
      <c r="AV251" s="53"/>
      <c r="AW251" s="53"/>
      <c r="AX251" s="53"/>
      <c r="AY251" s="53"/>
      <c r="AZ251" s="53"/>
      <c r="BA251" s="53"/>
      <c r="BB251" s="53"/>
      <c r="BC251" s="53"/>
      <c r="BD251" s="11"/>
      <c r="BE251" s="11"/>
      <c r="BF251" s="11"/>
      <c r="BG251" s="11"/>
      <c r="BH251" s="11"/>
      <c r="BI251" s="11"/>
      <c r="BJ251" s="11"/>
      <c r="BK251" s="11"/>
      <c r="BL251" s="12"/>
      <c r="BM251" s="12"/>
      <c r="BN251" s="12"/>
      <c r="BO251" s="12"/>
      <c r="BP251" s="6"/>
      <c r="BQ251" s="6"/>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row>
    <row r="252" spans="1:129" s="8" customFormat="1" ht="20.100000000000001"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52"/>
      <c r="AC252" s="52"/>
      <c r="AD252" s="52"/>
      <c r="AE252" s="52"/>
      <c r="AF252" s="52"/>
      <c r="AG252" s="52"/>
      <c r="AH252" s="52"/>
      <c r="AI252" s="11"/>
      <c r="AJ252" s="11"/>
      <c r="AK252" s="11"/>
      <c r="AL252" s="11"/>
      <c r="AM252" s="11"/>
      <c r="AN252" s="11"/>
      <c r="AO252" s="11"/>
      <c r="AP252" s="11"/>
      <c r="AQ252" s="11"/>
      <c r="AR252" s="11"/>
      <c r="AS252" s="11"/>
      <c r="AT252" s="11"/>
      <c r="AU252" s="11"/>
      <c r="AV252" s="53"/>
      <c r="AW252" s="53"/>
      <c r="AX252" s="53"/>
      <c r="AY252" s="53"/>
      <c r="AZ252" s="53"/>
      <c r="BA252" s="53"/>
      <c r="BB252" s="53"/>
      <c r="BC252" s="53"/>
      <c r="BD252" s="11"/>
      <c r="BE252" s="11"/>
      <c r="BF252" s="11"/>
      <c r="BG252" s="11"/>
      <c r="BH252" s="11"/>
      <c r="BI252" s="11"/>
      <c r="BJ252" s="11"/>
      <c r="BK252" s="11"/>
      <c r="BL252" s="12"/>
      <c r="BM252" s="12"/>
      <c r="BN252" s="12"/>
      <c r="BO252" s="12"/>
      <c r="BP252" s="6"/>
      <c r="BQ252" s="6"/>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row>
    <row r="253" spans="1:129" s="8" customFormat="1" ht="20.100000000000001"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52"/>
      <c r="AC253" s="52"/>
      <c r="AD253" s="52"/>
      <c r="AE253" s="52"/>
      <c r="AF253" s="52"/>
      <c r="AG253" s="52"/>
      <c r="AH253" s="52"/>
      <c r="AI253" s="11"/>
      <c r="AJ253" s="11"/>
      <c r="AK253" s="11"/>
      <c r="AL253" s="11"/>
      <c r="AM253" s="11"/>
      <c r="AN253" s="11"/>
      <c r="AO253" s="11"/>
      <c r="AP253" s="11"/>
      <c r="AQ253" s="11"/>
      <c r="AR253" s="11"/>
      <c r="AS253" s="11"/>
      <c r="AT253" s="11"/>
      <c r="AU253" s="11"/>
      <c r="AV253" s="53"/>
      <c r="AW253" s="53"/>
      <c r="AX253" s="53"/>
      <c r="AY253" s="53"/>
      <c r="AZ253" s="53"/>
      <c r="BA253" s="53"/>
      <c r="BB253" s="53"/>
      <c r="BC253" s="53"/>
      <c r="BD253" s="11"/>
      <c r="BE253" s="11"/>
      <c r="BF253" s="11"/>
      <c r="BG253" s="11"/>
      <c r="BH253" s="11"/>
      <c r="BI253" s="11"/>
      <c r="BJ253" s="11"/>
      <c r="BK253" s="11"/>
      <c r="BL253" s="12"/>
      <c r="BM253" s="12"/>
      <c r="BN253" s="12"/>
      <c r="BO253" s="12"/>
      <c r="BP253" s="6"/>
      <c r="BQ253" s="6"/>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row>
    <row r="254" spans="1:129" s="8" customFormat="1" ht="20.100000000000001"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52"/>
      <c r="AC254" s="52"/>
      <c r="AD254" s="52"/>
      <c r="AE254" s="52"/>
      <c r="AF254" s="52"/>
      <c r="AG254" s="52"/>
      <c r="AH254" s="52"/>
      <c r="AI254" s="11"/>
      <c r="AJ254" s="11"/>
      <c r="AK254" s="11"/>
      <c r="AL254" s="11"/>
      <c r="AM254" s="11"/>
      <c r="AN254" s="11"/>
      <c r="AO254" s="11"/>
      <c r="AP254" s="11"/>
      <c r="AQ254" s="11"/>
      <c r="AR254" s="11"/>
      <c r="AS254" s="11"/>
      <c r="AT254" s="11"/>
      <c r="AU254" s="11"/>
      <c r="AV254" s="53"/>
      <c r="AW254" s="53"/>
      <c r="AX254" s="53"/>
      <c r="AY254" s="53"/>
      <c r="AZ254" s="53"/>
      <c r="BA254" s="53"/>
      <c r="BB254" s="53"/>
      <c r="BC254" s="53"/>
      <c r="BD254" s="11"/>
      <c r="BE254" s="11"/>
      <c r="BF254" s="11"/>
      <c r="BG254" s="11"/>
      <c r="BH254" s="11"/>
      <c r="BI254" s="11"/>
      <c r="BJ254" s="11"/>
      <c r="BK254" s="11"/>
      <c r="BL254" s="12"/>
      <c r="BM254" s="12"/>
      <c r="BN254" s="12"/>
      <c r="BO254" s="12"/>
      <c r="BP254" s="6"/>
      <c r="BQ254" s="6"/>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row>
    <row r="255" spans="1:129" s="8" customFormat="1" ht="20.100000000000001"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52"/>
      <c r="AC255" s="52"/>
      <c r="AD255" s="52"/>
      <c r="AE255" s="52"/>
      <c r="AF255" s="52"/>
      <c r="AG255" s="52"/>
      <c r="AH255" s="52"/>
      <c r="AI255" s="11"/>
      <c r="AJ255" s="11"/>
      <c r="AK255" s="11"/>
      <c r="AL255" s="11"/>
      <c r="AM255" s="11"/>
      <c r="AN255" s="11"/>
      <c r="AO255" s="11"/>
      <c r="AP255" s="11"/>
      <c r="AQ255" s="11"/>
      <c r="AR255" s="11"/>
      <c r="AS255" s="11"/>
      <c r="AT255" s="11"/>
      <c r="AU255" s="11"/>
      <c r="AV255" s="53"/>
      <c r="AW255" s="53"/>
      <c r="AX255" s="53"/>
      <c r="AY255" s="53"/>
      <c r="AZ255" s="53"/>
      <c r="BA255" s="53"/>
      <c r="BB255" s="53"/>
      <c r="BC255" s="53"/>
      <c r="BD255" s="11"/>
      <c r="BE255" s="11"/>
      <c r="BF255" s="11"/>
      <c r="BG255" s="11"/>
      <c r="BH255" s="11"/>
      <c r="BI255" s="11"/>
      <c r="BJ255" s="11"/>
      <c r="BK255" s="11"/>
      <c r="BL255" s="12"/>
      <c r="BM255" s="12"/>
      <c r="BN255" s="12"/>
      <c r="BO255" s="12"/>
      <c r="BP255" s="6"/>
      <c r="BQ255" s="6"/>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row>
    <row r="256" spans="1:129" s="8" customFormat="1" ht="20.100000000000001"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52"/>
      <c r="AC256" s="52"/>
      <c r="AD256" s="52"/>
      <c r="AE256" s="52"/>
      <c r="AF256" s="52"/>
      <c r="AG256" s="52"/>
      <c r="AH256" s="52"/>
      <c r="AI256" s="11"/>
      <c r="AJ256" s="11"/>
      <c r="AK256" s="11"/>
      <c r="AL256" s="11"/>
      <c r="AM256" s="11"/>
      <c r="AN256" s="11"/>
      <c r="AO256" s="11"/>
      <c r="AP256" s="11"/>
      <c r="AQ256" s="11"/>
      <c r="AR256" s="11"/>
      <c r="AS256" s="11"/>
      <c r="AT256" s="11"/>
      <c r="AU256" s="11"/>
      <c r="AV256" s="53"/>
      <c r="AW256" s="53"/>
      <c r="AX256" s="53"/>
      <c r="AY256" s="53"/>
      <c r="AZ256" s="53"/>
      <c r="BA256" s="53"/>
      <c r="BB256" s="53"/>
      <c r="BC256" s="53"/>
      <c r="BD256" s="11"/>
      <c r="BE256" s="11"/>
      <c r="BF256" s="11"/>
      <c r="BG256" s="11"/>
      <c r="BH256" s="11"/>
      <c r="BI256" s="11"/>
      <c r="BJ256" s="11"/>
      <c r="BK256" s="11"/>
      <c r="BL256" s="12"/>
      <c r="BM256" s="12"/>
      <c r="BN256" s="12"/>
      <c r="BO256" s="12"/>
      <c r="BP256" s="6"/>
      <c r="BQ256" s="6"/>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row>
    <row r="257" spans="1:129" s="8" customFormat="1" ht="20.100000000000001"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52"/>
      <c r="AC257" s="52"/>
      <c r="AD257" s="52"/>
      <c r="AE257" s="52"/>
      <c r="AF257" s="52"/>
      <c r="AG257" s="52"/>
      <c r="AH257" s="52"/>
      <c r="AI257" s="11"/>
      <c r="AJ257" s="11"/>
      <c r="AK257" s="11"/>
      <c r="AL257" s="11"/>
      <c r="AM257" s="11"/>
      <c r="AN257" s="11"/>
      <c r="AO257" s="11"/>
      <c r="AP257" s="11"/>
      <c r="AQ257" s="11"/>
      <c r="AR257" s="11"/>
      <c r="AS257" s="11"/>
      <c r="AT257" s="11"/>
      <c r="AU257" s="11"/>
      <c r="AV257" s="53"/>
      <c r="AW257" s="53"/>
      <c r="AX257" s="53"/>
      <c r="AY257" s="53"/>
      <c r="AZ257" s="53"/>
      <c r="BA257" s="53"/>
      <c r="BB257" s="53"/>
      <c r="BC257" s="53"/>
      <c r="BD257" s="11"/>
      <c r="BE257" s="11"/>
      <c r="BF257" s="11"/>
      <c r="BG257" s="11"/>
      <c r="BH257" s="11"/>
      <c r="BI257" s="11"/>
      <c r="BJ257" s="11"/>
      <c r="BK257" s="11"/>
      <c r="BL257" s="12"/>
      <c r="BM257" s="12"/>
      <c r="BN257" s="12"/>
      <c r="BO257" s="12"/>
      <c r="BP257" s="6"/>
      <c r="BQ257" s="6"/>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row>
    <row r="258" spans="1:129" s="8" customFormat="1" ht="20.100000000000001"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52"/>
      <c r="AC258" s="52"/>
      <c r="AD258" s="52"/>
      <c r="AE258" s="52"/>
      <c r="AF258" s="52"/>
      <c r="AG258" s="52"/>
      <c r="AH258" s="52"/>
      <c r="AI258" s="11"/>
      <c r="AJ258" s="11"/>
      <c r="AK258" s="11"/>
      <c r="AL258" s="11"/>
      <c r="AM258" s="11"/>
      <c r="AN258" s="11"/>
      <c r="AO258" s="11"/>
      <c r="AP258" s="11"/>
      <c r="AQ258" s="11"/>
      <c r="AR258" s="11"/>
      <c r="AS258" s="11"/>
      <c r="AT258" s="11"/>
      <c r="AU258" s="11"/>
      <c r="AV258" s="53"/>
      <c r="AW258" s="53"/>
      <c r="AX258" s="53"/>
      <c r="AY258" s="53"/>
      <c r="AZ258" s="53"/>
      <c r="BA258" s="53"/>
      <c r="BB258" s="53"/>
      <c r="BC258" s="53"/>
      <c r="BD258" s="11"/>
      <c r="BE258" s="11"/>
      <c r="BF258" s="11"/>
      <c r="BG258" s="11"/>
      <c r="BH258" s="11"/>
      <c r="BI258" s="11"/>
      <c r="BJ258" s="11"/>
      <c r="BK258" s="11"/>
      <c r="BL258" s="12"/>
      <c r="BM258" s="12"/>
      <c r="BN258" s="12"/>
      <c r="BO258" s="12"/>
      <c r="BP258" s="6"/>
      <c r="BQ258" s="6"/>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row>
    <row r="259" spans="1:129" s="8" customFormat="1" ht="20.100000000000001"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52"/>
      <c r="AC259" s="52"/>
      <c r="AD259" s="52"/>
      <c r="AE259" s="52"/>
      <c r="AF259" s="52"/>
      <c r="AG259" s="52"/>
      <c r="AH259" s="52"/>
      <c r="AI259" s="11"/>
      <c r="AJ259" s="11"/>
      <c r="AK259" s="11"/>
      <c r="AL259" s="11"/>
      <c r="AM259" s="11"/>
      <c r="AN259" s="11"/>
      <c r="AO259" s="11"/>
      <c r="AP259" s="11"/>
      <c r="AQ259" s="11"/>
      <c r="AR259" s="11"/>
      <c r="AS259" s="11"/>
      <c r="AT259" s="11"/>
      <c r="AU259" s="11"/>
      <c r="AV259" s="53"/>
      <c r="AW259" s="53"/>
      <c r="AX259" s="53"/>
      <c r="AY259" s="53"/>
      <c r="AZ259" s="53"/>
      <c r="BA259" s="53"/>
      <c r="BB259" s="53"/>
      <c r="BC259" s="53"/>
      <c r="BD259" s="11"/>
      <c r="BE259" s="11"/>
      <c r="BF259" s="11"/>
      <c r="BG259" s="11"/>
      <c r="BH259" s="11"/>
      <c r="BI259" s="11"/>
      <c r="BJ259" s="11"/>
      <c r="BK259" s="11"/>
      <c r="BL259" s="12"/>
      <c r="BM259" s="12"/>
      <c r="BN259" s="12"/>
      <c r="BO259" s="12"/>
      <c r="BP259" s="6"/>
      <c r="BQ259" s="6"/>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row>
    <row r="260" spans="1:129" s="8" customFormat="1" ht="20.100000000000001"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52"/>
      <c r="AC260" s="52"/>
      <c r="AD260" s="52"/>
      <c r="AE260" s="52"/>
      <c r="AF260" s="52"/>
      <c r="AG260" s="52"/>
      <c r="AH260" s="52"/>
      <c r="AI260" s="11"/>
      <c r="AJ260" s="11"/>
      <c r="AK260" s="11"/>
      <c r="AL260" s="11"/>
      <c r="AM260" s="11"/>
      <c r="AN260" s="11"/>
      <c r="AO260" s="11"/>
      <c r="AP260" s="11"/>
      <c r="AQ260" s="11"/>
      <c r="AR260" s="11"/>
      <c r="AS260" s="11"/>
      <c r="AT260" s="11"/>
      <c r="AU260" s="11"/>
      <c r="AV260" s="53"/>
      <c r="AW260" s="53"/>
      <c r="AX260" s="53"/>
      <c r="AY260" s="53"/>
      <c r="AZ260" s="53"/>
      <c r="BA260" s="53"/>
      <c r="BB260" s="53"/>
      <c r="BC260" s="53"/>
      <c r="BD260" s="11"/>
      <c r="BE260" s="11"/>
      <c r="BF260" s="11"/>
      <c r="BG260" s="11"/>
      <c r="BH260" s="11"/>
      <c r="BI260" s="11"/>
      <c r="BJ260" s="11"/>
      <c r="BK260" s="11"/>
      <c r="BL260" s="12"/>
      <c r="BM260" s="12"/>
      <c r="BN260" s="12"/>
      <c r="BO260" s="12"/>
      <c r="BP260" s="6"/>
      <c r="BQ260" s="6"/>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row>
    <row r="261" spans="1:129" s="8" customFormat="1" ht="20.100000000000001"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52"/>
      <c r="AC261" s="52"/>
      <c r="AD261" s="52"/>
      <c r="AE261" s="52"/>
      <c r="AF261" s="52"/>
      <c r="AG261" s="52"/>
      <c r="AH261" s="52"/>
      <c r="AI261" s="11"/>
      <c r="AJ261" s="11"/>
      <c r="AK261" s="11"/>
      <c r="AL261" s="11"/>
      <c r="AM261" s="11"/>
      <c r="AN261" s="11"/>
      <c r="AO261" s="11"/>
      <c r="AP261" s="11"/>
      <c r="AQ261" s="11"/>
      <c r="AR261" s="11"/>
      <c r="AS261" s="11"/>
      <c r="AT261" s="11"/>
      <c r="AU261" s="11"/>
      <c r="AV261" s="53"/>
      <c r="AW261" s="53"/>
      <c r="AX261" s="53"/>
      <c r="AY261" s="53"/>
      <c r="AZ261" s="53"/>
      <c r="BA261" s="53"/>
      <c r="BB261" s="53"/>
      <c r="BC261" s="53"/>
      <c r="BD261" s="11"/>
      <c r="BE261" s="11"/>
      <c r="BF261" s="11"/>
      <c r="BG261" s="11"/>
      <c r="BH261" s="11"/>
      <c r="BI261" s="11"/>
      <c r="BJ261" s="11"/>
      <c r="BK261" s="11"/>
      <c r="BL261" s="12"/>
      <c r="BM261" s="12"/>
      <c r="BN261" s="12"/>
      <c r="BO261" s="12"/>
      <c r="BP261" s="6"/>
      <c r="BQ261" s="6"/>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row>
    <row r="262" spans="1:129" s="8" customFormat="1" ht="20.100000000000001"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52"/>
      <c r="AC262" s="52"/>
      <c r="AD262" s="52"/>
      <c r="AE262" s="52"/>
      <c r="AF262" s="52"/>
      <c r="AG262" s="52"/>
      <c r="AH262" s="52"/>
      <c r="AI262" s="11"/>
      <c r="AJ262" s="11"/>
      <c r="AK262" s="11"/>
      <c r="AL262" s="11"/>
      <c r="AM262" s="11"/>
      <c r="AN262" s="11"/>
      <c r="AO262" s="11"/>
      <c r="AP262" s="11"/>
      <c r="AQ262" s="11"/>
      <c r="AR262" s="11"/>
      <c r="AS262" s="11"/>
      <c r="AT262" s="11"/>
      <c r="AU262" s="11"/>
      <c r="AV262" s="53"/>
      <c r="AW262" s="53"/>
      <c r="AX262" s="53"/>
      <c r="AY262" s="53"/>
      <c r="AZ262" s="53"/>
      <c r="BA262" s="53"/>
      <c r="BB262" s="53"/>
      <c r="BC262" s="53"/>
      <c r="BD262" s="11"/>
      <c r="BE262" s="11"/>
      <c r="BF262" s="11"/>
      <c r="BG262" s="11"/>
      <c r="BH262" s="11"/>
      <c r="BI262" s="11"/>
      <c r="BJ262" s="11"/>
      <c r="BK262" s="11"/>
      <c r="BL262" s="12"/>
      <c r="BM262" s="12"/>
      <c r="BN262" s="12"/>
      <c r="BO262" s="12"/>
      <c r="BP262" s="6"/>
      <c r="BQ262" s="6"/>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row>
    <row r="263" spans="1:129" s="8" customFormat="1" ht="20.100000000000001"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52"/>
      <c r="AC263" s="52"/>
      <c r="AD263" s="52"/>
      <c r="AE263" s="52"/>
      <c r="AF263" s="52"/>
      <c r="AG263" s="52"/>
      <c r="AH263" s="52"/>
      <c r="AI263" s="11"/>
      <c r="AJ263" s="11"/>
      <c r="AK263" s="11"/>
      <c r="AL263" s="11"/>
      <c r="AM263" s="11"/>
      <c r="AN263" s="11"/>
      <c r="AO263" s="11"/>
      <c r="AP263" s="11"/>
      <c r="AQ263" s="11"/>
      <c r="AR263" s="11"/>
      <c r="AS263" s="11"/>
      <c r="AT263" s="11"/>
      <c r="AU263" s="11"/>
      <c r="AV263" s="53"/>
      <c r="AW263" s="53"/>
      <c r="AX263" s="53"/>
      <c r="AY263" s="53"/>
      <c r="AZ263" s="53"/>
      <c r="BA263" s="53"/>
      <c r="BB263" s="53"/>
      <c r="BC263" s="53"/>
      <c r="BD263" s="11"/>
      <c r="BE263" s="11"/>
      <c r="BF263" s="11"/>
      <c r="BG263" s="11"/>
      <c r="BH263" s="11"/>
      <c r="BI263" s="11"/>
      <c r="BJ263" s="11"/>
      <c r="BK263" s="11"/>
      <c r="BL263" s="12"/>
      <c r="BM263" s="12"/>
      <c r="BN263" s="12"/>
      <c r="BO263" s="12"/>
      <c r="BP263" s="6"/>
      <c r="BQ263" s="6"/>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row>
    <row r="264" spans="1:129" s="8" customFormat="1" ht="20.100000000000001"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52"/>
      <c r="AC264" s="52"/>
      <c r="AD264" s="52"/>
      <c r="AE264" s="52"/>
      <c r="AF264" s="52"/>
      <c r="AG264" s="52"/>
      <c r="AH264" s="52"/>
      <c r="AI264" s="11"/>
      <c r="AJ264" s="11"/>
      <c r="AK264" s="11"/>
      <c r="AL264" s="11"/>
      <c r="AM264" s="11"/>
      <c r="AN264" s="11"/>
      <c r="AO264" s="11"/>
      <c r="AP264" s="11"/>
      <c r="AQ264" s="11"/>
      <c r="AR264" s="11"/>
      <c r="AS264" s="11"/>
      <c r="AT264" s="11"/>
      <c r="AU264" s="11"/>
      <c r="AV264" s="53"/>
      <c r="AW264" s="53"/>
      <c r="AX264" s="53"/>
      <c r="AY264" s="53"/>
      <c r="AZ264" s="53"/>
      <c r="BA264" s="53"/>
      <c r="BB264" s="53"/>
      <c r="BC264" s="53"/>
      <c r="BD264" s="11"/>
      <c r="BE264" s="11"/>
      <c r="BF264" s="11"/>
      <c r="BG264" s="11"/>
      <c r="BH264" s="11"/>
      <c r="BI264" s="11"/>
      <c r="BJ264" s="11"/>
      <c r="BK264" s="11"/>
      <c r="BL264" s="12"/>
      <c r="BM264" s="12"/>
      <c r="BN264" s="12"/>
      <c r="BO264" s="12"/>
      <c r="BP264" s="6"/>
      <c r="BQ264" s="6"/>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row>
    <row r="265" spans="1:129" s="8" customFormat="1" ht="20.100000000000001"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52"/>
      <c r="AC265" s="52"/>
      <c r="AD265" s="52"/>
      <c r="AE265" s="52"/>
      <c r="AF265" s="52"/>
      <c r="AG265" s="52"/>
      <c r="AH265" s="52"/>
      <c r="AI265" s="11"/>
      <c r="AJ265" s="11"/>
      <c r="AK265" s="11"/>
      <c r="AL265" s="11"/>
      <c r="AM265" s="11"/>
      <c r="AN265" s="11"/>
      <c r="AO265" s="11"/>
      <c r="AP265" s="11"/>
      <c r="AQ265" s="11"/>
      <c r="AR265" s="11"/>
      <c r="AS265" s="11"/>
      <c r="AT265" s="11"/>
      <c r="AU265" s="11"/>
      <c r="AV265" s="53"/>
      <c r="AW265" s="53"/>
      <c r="AX265" s="53"/>
      <c r="AY265" s="53"/>
      <c r="AZ265" s="53"/>
      <c r="BA265" s="53"/>
      <c r="BB265" s="53"/>
      <c r="BC265" s="53"/>
      <c r="BD265" s="11"/>
      <c r="BE265" s="11"/>
      <c r="BF265" s="11"/>
      <c r="BG265" s="11"/>
      <c r="BH265" s="11"/>
      <c r="BI265" s="11"/>
      <c r="BJ265" s="11"/>
      <c r="BK265" s="11"/>
      <c r="BL265" s="12"/>
      <c r="BM265" s="12"/>
      <c r="BN265" s="12"/>
      <c r="BO265" s="12"/>
      <c r="BP265" s="6"/>
      <c r="BQ265" s="6"/>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row>
    <row r="266" spans="1:129" s="8" customFormat="1" ht="20.100000000000001"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52"/>
      <c r="AC266" s="52"/>
      <c r="AD266" s="52"/>
      <c r="AE266" s="52"/>
      <c r="AF266" s="52"/>
      <c r="AG266" s="52"/>
      <c r="AH266" s="52"/>
      <c r="AI266" s="11"/>
      <c r="AJ266" s="11"/>
      <c r="AK266" s="11"/>
      <c r="AL266" s="11"/>
      <c r="AM266" s="11"/>
      <c r="AN266" s="11"/>
      <c r="AO266" s="11"/>
      <c r="AP266" s="11"/>
      <c r="AQ266" s="11"/>
      <c r="AR266" s="11"/>
      <c r="AS266" s="11"/>
      <c r="AT266" s="11"/>
      <c r="AU266" s="11"/>
      <c r="AV266" s="53"/>
      <c r="AW266" s="53"/>
      <c r="AX266" s="53"/>
      <c r="AY266" s="53"/>
      <c r="AZ266" s="53"/>
      <c r="BA266" s="53"/>
      <c r="BB266" s="53"/>
      <c r="BC266" s="53"/>
      <c r="BD266" s="11"/>
      <c r="BE266" s="11"/>
      <c r="BF266" s="11"/>
      <c r="BG266" s="11"/>
      <c r="BH266" s="11"/>
      <c r="BI266" s="11"/>
      <c r="BJ266" s="11"/>
      <c r="BK266" s="11"/>
      <c r="BL266" s="12"/>
      <c r="BM266" s="12"/>
      <c r="BN266" s="12"/>
      <c r="BO266" s="12"/>
      <c r="BP266" s="6"/>
      <c r="BQ266" s="6"/>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row>
    <row r="267" spans="1:129" s="8" customFormat="1" ht="20.100000000000001"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52"/>
      <c r="AC267" s="52"/>
      <c r="AD267" s="52"/>
      <c r="AE267" s="52"/>
      <c r="AF267" s="52"/>
      <c r="AG267" s="52"/>
      <c r="AH267" s="52"/>
      <c r="AI267" s="11"/>
      <c r="AJ267" s="11"/>
      <c r="AK267" s="11"/>
      <c r="AL267" s="11"/>
      <c r="AM267" s="11"/>
      <c r="AN267" s="11"/>
      <c r="AO267" s="11"/>
      <c r="AP267" s="11"/>
      <c r="AQ267" s="11"/>
      <c r="AR267" s="11"/>
      <c r="AS267" s="11"/>
      <c r="AT267" s="11"/>
      <c r="AU267" s="11"/>
      <c r="AV267" s="53"/>
      <c r="AW267" s="53"/>
      <c r="AX267" s="53"/>
      <c r="AY267" s="53"/>
      <c r="AZ267" s="53"/>
      <c r="BA267" s="53"/>
      <c r="BB267" s="53"/>
      <c r="BC267" s="53"/>
      <c r="BD267" s="11"/>
      <c r="BE267" s="11"/>
      <c r="BF267" s="11"/>
      <c r="BG267" s="11"/>
      <c r="BH267" s="11"/>
      <c r="BI267" s="11"/>
      <c r="BJ267" s="11"/>
      <c r="BK267" s="11"/>
      <c r="BL267" s="12"/>
      <c r="BM267" s="12"/>
      <c r="BN267" s="12"/>
      <c r="BO267" s="12"/>
      <c r="BP267" s="6"/>
      <c r="BQ267" s="6"/>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row>
    <row r="268" spans="1:129" s="8" customFormat="1" ht="20.100000000000001"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52"/>
      <c r="AC268" s="52"/>
      <c r="AD268" s="52"/>
      <c r="AE268" s="52"/>
      <c r="AF268" s="52"/>
      <c r="AG268" s="52"/>
      <c r="AH268" s="52"/>
      <c r="AI268" s="11"/>
      <c r="AJ268" s="11"/>
      <c r="AK268" s="11"/>
      <c r="AL268" s="11"/>
      <c r="AM268" s="11"/>
      <c r="AN268" s="11"/>
      <c r="AO268" s="11"/>
      <c r="AP268" s="11"/>
      <c r="AQ268" s="11"/>
      <c r="AR268" s="11"/>
      <c r="AS268" s="11"/>
      <c r="AT268" s="11"/>
      <c r="AU268" s="11"/>
      <c r="AV268" s="53"/>
      <c r="AW268" s="53"/>
      <c r="AX268" s="53"/>
      <c r="AY268" s="53"/>
      <c r="AZ268" s="53"/>
      <c r="BA268" s="53"/>
      <c r="BB268" s="53"/>
      <c r="BC268" s="53"/>
      <c r="BD268" s="11"/>
      <c r="BE268" s="11"/>
      <c r="BF268" s="11"/>
      <c r="BG268" s="11"/>
      <c r="BH268" s="11"/>
      <c r="BI268" s="11"/>
      <c r="BJ268" s="11"/>
      <c r="BK268" s="11"/>
      <c r="BL268" s="12"/>
      <c r="BM268" s="12"/>
      <c r="BN268" s="12"/>
      <c r="BO268" s="12"/>
      <c r="BP268" s="6"/>
      <c r="BQ268" s="6"/>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row>
    <row r="269" spans="1:129" s="8" customFormat="1" ht="20.100000000000001"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52"/>
      <c r="AC269" s="52"/>
      <c r="AD269" s="52"/>
      <c r="AE269" s="52"/>
      <c r="AF269" s="52"/>
      <c r="AG269" s="52"/>
      <c r="AH269" s="52"/>
      <c r="AI269" s="11"/>
      <c r="AJ269" s="11"/>
      <c r="AK269" s="11"/>
      <c r="AL269" s="11"/>
      <c r="AM269" s="11"/>
      <c r="AN269" s="11"/>
      <c r="AO269" s="11"/>
      <c r="AP269" s="11"/>
      <c r="AQ269" s="11"/>
      <c r="AR269" s="11"/>
      <c r="AS269" s="11"/>
      <c r="AT269" s="11"/>
      <c r="AU269" s="11"/>
      <c r="AV269" s="53"/>
      <c r="AW269" s="53"/>
      <c r="AX269" s="53"/>
      <c r="AY269" s="53"/>
      <c r="AZ269" s="53"/>
      <c r="BA269" s="53"/>
      <c r="BB269" s="53"/>
      <c r="BC269" s="53"/>
      <c r="BD269" s="11"/>
      <c r="BE269" s="11"/>
      <c r="BF269" s="11"/>
      <c r="BG269" s="11"/>
      <c r="BH269" s="11"/>
      <c r="BI269" s="11"/>
      <c r="BJ269" s="11"/>
      <c r="BK269" s="11"/>
      <c r="BL269" s="12"/>
      <c r="BM269" s="12"/>
      <c r="BN269" s="12"/>
      <c r="BO269" s="12"/>
      <c r="BP269" s="6"/>
      <c r="BQ269" s="6"/>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row>
    <row r="270" spans="1:129" s="8" customFormat="1" ht="20.100000000000001"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52"/>
      <c r="AC270" s="52"/>
      <c r="AD270" s="52"/>
      <c r="AE270" s="52"/>
      <c r="AF270" s="52"/>
      <c r="AG270" s="52"/>
      <c r="AH270" s="52"/>
      <c r="AI270" s="11"/>
      <c r="AJ270" s="11"/>
      <c r="AK270" s="11"/>
      <c r="AL270" s="11"/>
      <c r="AM270" s="11"/>
      <c r="AN270" s="11"/>
      <c r="AO270" s="11"/>
      <c r="AP270" s="11"/>
      <c r="AQ270" s="11"/>
      <c r="AR270" s="11"/>
      <c r="AS270" s="11"/>
      <c r="AT270" s="11"/>
      <c r="AU270" s="11"/>
      <c r="AV270" s="53"/>
      <c r="AW270" s="53"/>
      <c r="AX270" s="53"/>
      <c r="AY270" s="53"/>
      <c r="AZ270" s="53"/>
      <c r="BA270" s="53"/>
      <c r="BB270" s="53"/>
      <c r="BC270" s="53"/>
      <c r="BD270" s="11"/>
      <c r="BE270" s="11"/>
      <c r="BF270" s="11"/>
      <c r="BG270" s="11"/>
      <c r="BH270" s="11"/>
      <c r="BI270" s="11"/>
      <c r="BJ270" s="11"/>
      <c r="BK270" s="11"/>
      <c r="BL270" s="12"/>
      <c r="BM270" s="12"/>
      <c r="BN270" s="12"/>
      <c r="BO270" s="12"/>
      <c r="BP270" s="6"/>
      <c r="BQ270" s="6"/>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row>
    <row r="271" spans="1:129" s="8" customFormat="1" ht="20.100000000000001"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52"/>
      <c r="AC271" s="52"/>
      <c r="AD271" s="52"/>
      <c r="AE271" s="52"/>
      <c r="AF271" s="52"/>
      <c r="AG271" s="52"/>
      <c r="AH271" s="52"/>
      <c r="AI271" s="11"/>
      <c r="AJ271" s="11"/>
      <c r="AK271" s="11"/>
      <c r="AL271" s="11"/>
      <c r="AM271" s="11"/>
      <c r="AN271" s="11"/>
      <c r="AO271" s="11"/>
      <c r="AP271" s="11"/>
      <c r="AQ271" s="11"/>
      <c r="AR271" s="11"/>
      <c r="AS271" s="11"/>
      <c r="AT271" s="11"/>
      <c r="AU271" s="11"/>
      <c r="AV271" s="53"/>
      <c r="AW271" s="53"/>
      <c r="AX271" s="53"/>
      <c r="AY271" s="53"/>
      <c r="AZ271" s="53"/>
      <c r="BA271" s="53"/>
      <c r="BB271" s="53"/>
      <c r="BC271" s="53"/>
      <c r="BD271" s="11"/>
      <c r="BE271" s="11"/>
      <c r="BF271" s="11"/>
      <c r="BG271" s="11"/>
      <c r="BH271" s="11"/>
      <c r="BI271" s="11"/>
      <c r="BJ271" s="11"/>
      <c r="BK271" s="11"/>
      <c r="BL271" s="12"/>
      <c r="BM271" s="12"/>
      <c r="BN271" s="12"/>
      <c r="BO271" s="12"/>
      <c r="BP271" s="6"/>
      <c r="BQ271" s="6"/>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row>
    <row r="272" spans="1:129" s="8" customFormat="1" ht="20.100000000000001"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52"/>
      <c r="AC272" s="52"/>
      <c r="AD272" s="52"/>
      <c r="AE272" s="52"/>
      <c r="AF272" s="52"/>
      <c r="AG272" s="52"/>
      <c r="AH272" s="52"/>
      <c r="AI272" s="11"/>
      <c r="AJ272" s="11"/>
      <c r="AK272" s="11"/>
      <c r="AL272" s="11"/>
      <c r="AM272" s="11"/>
      <c r="AN272" s="11"/>
      <c r="AO272" s="11"/>
      <c r="AP272" s="11"/>
      <c r="AQ272" s="11"/>
      <c r="AR272" s="11"/>
      <c r="AS272" s="11"/>
      <c r="AT272" s="11"/>
      <c r="AU272" s="11"/>
      <c r="AV272" s="53"/>
      <c r="AW272" s="53"/>
      <c r="AX272" s="53"/>
      <c r="AY272" s="53"/>
      <c r="AZ272" s="53"/>
      <c r="BA272" s="53"/>
      <c r="BB272" s="53"/>
      <c r="BC272" s="53"/>
      <c r="BD272" s="11"/>
      <c r="BE272" s="11"/>
      <c r="BF272" s="11"/>
      <c r="BG272" s="11"/>
      <c r="BH272" s="11"/>
      <c r="BI272" s="11"/>
      <c r="BJ272" s="11"/>
      <c r="BK272" s="11"/>
      <c r="BL272" s="12"/>
      <c r="BM272" s="12"/>
      <c r="BN272" s="12"/>
      <c r="BO272" s="12"/>
      <c r="BP272" s="6"/>
      <c r="BQ272" s="6"/>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row>
    <row r="273" spans="1:129" s="8" customFormat="1" ht="20.100000000000001"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52"/>
      <c r="AC273" s="52"/>
      <c r="AD273" s="52"/>
      <c r="AE273" s="52"/>
      <c r="AF273" s="52"/>
      <c r="AG273" s="52"/>
      <c r="AH273" s="52"/>
      <c r="AI273" s="11"/>
      <c r="AJ273" s="11"/>
      <c r="AK273" s="11"/>
      <c r="AL273" s="11"/>
      <c r="AM273" s="11"/>
      <c r="AN273" s="11"/>
      <c r="AO273" s="11"/>
      <c r="AP273" s="11"/>
      <c r="AQ273" s="11"/>
      <c r="AR273" s="11"/>
      <c r="AS273" s="11"/>
      <c r="AT273" s="11"/>
      <c r="AU273" s="11"/>
      <c r="AV273" s="53"/>
      <c r="AW273" s="53"/>
      <c r="AX273" s="53"/>
      <c r="AY273" s="53"/>
      <c r="AZ273" s="53"/>
      <c r="BA273" s="53"/>
      <c r="BB273" s="53"/>
      <c r="BC273" s="53"/>
      <c r="BD273" s="11"/>
      <c r="BE273" s="11"/>
      <c r="BF273" s="11"/>
      <c r="BG273" s="11"/>
      <c r="BH273" s="11"/>
      <c r="BI273" s="11"/>
      <c r="BJ273" s="11"/>
      <c r="BK273" s="11"/>
      <c r="BL273" s="12"/>
      <c r="BM273" s="12"/>
      <c r="BN273" s="12"/>
      <c r="BO273" s="12"/>
      <c r="BP273" s="6"/>
      <c r="BQ273" s="6"/>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row>
    <row r="274" spans="1:129" s="8" customFormat="1" ht="20.100000000000001"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52"/>
      <c r="AC274" s="52"/>
      <c r="AD274" s="52"/>
      <c r="AE274" s="52"/>
      <c r="AF274" s="52"/>
      <c r="AG274" s="52"/>
      <c r="AH274" s="52"/>
      <c r="AI274" s="11"/>
      <c r="AJ274" s="11"/>
      <c r="AK274" s="11"/>
      <c r="AL274" s="11"/>
      <c r="AM274" s="11"/>
      <c r="AN274" s="11"/>
      <c r="AO274" s="11"/>
      <c r="AP274" s="11"/>
      <c r="AQ274" s="11"/>
      <c r="AR274" s="11"/>
      <c r="AS274" s="11"/>
      <c r="AT274" s="11"/>
      <c r="AU274" s="11"/>
      <c r="AV274" s="53"/>
      <c r="AW274" s="53"/>
      <c r="AX274" s="53"/>
      <c r="AY274" s="53"/>
      <c r="AZ274" s="53"/>
      <c r="BA274" s="53"/>
      <c r="BB274" s="53"/>
      <c r="BC274" s="53"/>
      <c r="BD274" s="11"/>
      <c r="BE274" s="11"/>
      <c r="BF274" s="11"/>
      <c r="BG274" s="11"/>
      <c r="BH274" s="11"/>
      <c r="BI274" s="11"/>
      <c r="BJ274" s="11"/>
      <c r="BK274" s="11"/>
      <c r="BL274" s="12"/>
      <c r="BM274" s="12"/>
      <c r="BN274" s="12"/>
      <c r="BO274" s="12"/>
      <c r="BP274" s="6"/>
      <c r="BQ274" s="6"/>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row>
    <row r="275" spans="1:129" s="8" customFormat="1" ht="20.100000000000001"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52"/>
      <c r="AC275" s="52"/>
      <c r="AD275" s="52"/>
      <c r="AE275" s="52"/>
      <c r="AF275" s="52"/>
      <c r="AG275" s="52"/>
      <c r="AH275" s="52"/>
      <c r="AI275" s="11"/>
      <c r="AJ275" s="11"/>
      <c r="AK275" s="11"/>
      <c r="AL275" s="11"/>
      <c r="AM275" s="11"/>
      <c r="AN275" s="11"/>
      <c r="AO275" s="11"/>
      <c r="AP275" s="11"/>
      <c r="AQ275" s="11"/>
      <c r="AR275" s="11"/>
      <c r="AS275" s="11"/>
      <c r="AT275" s="11"/>
      <c r="AU275" s="11"/>
      <c r="AV275" s="53"/>
      <c r="AW275" s="53"/>
      <c r="AX275" s="53"/>
      <c r="AY275" s="53"/>
      <c r="AZ275" s="53"/>
      <c r="BA275" s="53"/>
      <c r="BB275" s="53"/>
      <c r="BC275" s="53"/>
      <c r="BD275" s="11"/>
      <c r="BE275" s="11"/>
      <c r="BF275" s="11"/>
      <c r="BG275" s="11"/>
      <c r="BH275" s="11"/>
      <c r="BI275" s="11"/>
      <c r="BJ275" s="11"/>
      <c r="BK275" s="11"/>
      <c r="BL275" s="12"/>
      <c r="BM275" s="12"/>
      <c r="BN275" s="12"/>
      <c r="BO275" s="12"/>
      <c r="BP275" s="6"/>
      <c r="BQ275" s="6"/>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row>
    <row r="276" spans="1:129" s="8" customFormat="1" ht="20.100000000000001"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52"/>
      <c r="AC276" s="52"/>
      <c r="AD276" s="52"/>
      <c r="AE276" s="52"/>
      <c r="AF276" s="52"/>
      <c r="AG276" s="52"/>
      <c r="AH276" s="52"/>
      <c r="AI276" s="11"/>
      <c r="AJ276" s="11"/>
      <c r="AK276" s="11"/>
      <c r="AL276" s="11"/>
      <c r="AM276" s="11"/>
      <c r="AN276" s="11"/>
      <c r="AO276" s="11"/>
      <c r="AP276" s="11"/>
      <c r="AQ276" s="11"/>
      <c r="AR276" s="11"/>
      <c r="AS276" s="11"/>
      <c r="AT276" s="11"/>
      <c r="AU276" s="11"/>
      <c r="AV276" s="53"/>
      <c r="AW276" s="53"/>
      <c r="AX276" s="53"/>
      <c r="AY276" s="53"/>
      <c r="AZ276" s="53"/>
      <c r="BA276" s="53"/>
      <c r="BB276" s="53"/>
      <c r="BC276" s="53"/>
      <c r="BD276" s="11"/>
      <c r="BE276" s="11"/>
      <c r="BF276" s="11"/>
      <c r="BG276" s="11"/>
      <c r="BH276" s="11"/>
      <c r="BI276" s="11"/>
      <c r="BJ276" s="11"/>
      <c r="BK276" s="11"/>
      <c r="BL276" s="12"/>
      <c r="BM276" s="12"/>
      <c r="BN276" s="12"/>
      <c r="BO276" s="12"/>
      <c r="BP276" s="6"/>
      <c r="BQ276" s="6"/>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row>
    <row r="277" spans="1:129" s="8" customFormat="1" ht="20.100000000000001"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52"/>
      <c r="AC277" s="52"/>
      <c r="AD277" s="52"/>
      <c r="AE277" s="52"/>
      <c r="AF277" s="52"/>
      <c r="AG277" s="52"/>
      <c r="AH277" s="52"/>
      <c r="AI277" s="11"/>
      <c r="AJ277" s="11"/>
      <c r="AK277" s="11"/>
      <c r="AL277" s="11"/>
      <c r="AM277" s="11"/>
      <c r="AN277" s="11"/>
      <c r="AO277" s="11"/>
      <c r="AP277" s="11"/>
      <c r="AQ277" s="11"/>
      <c r="AR277" s="11"/>
      <c r="AS277" s="11"/>
      <c r="AT277" s="11"/>
      <c r="AU277" s="11"/>
      <c r="AV277" s="53"/>
      <c r="AW277" s="53"/>
      <c r="AX277" s="53"/>
      <c r="AY277" s="53"/>
      <c r="AZ277" s="53"/>
      <c r="BA277" s="53"/>
      <c r="BB277" s="53"/>
      <c r="BC277" s="53"/>
      <c r="BD277" s="11"/>
      <c r="BE277" s="11"/>
      <c r="BF277" s="11"/>
      <c r="BG277" s="11"/>
      <c r="BH277" s="11"/>
      <c r="BI277" s="11"/>
      <c r="BJ277" s="11"/>
      <c r="BK277" s="11"/>
      <c r="BL277" s="12"/>
      <c r="BM277" s="12"/>
      <c r="BN277" s="12"/>
      <c r="BO277" s="12"/>
      <c r="BP277" s="6"/>
      <c r="BQ277" s="6"/>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row>
    <row r="278" spans="1:129" s="8" customFormat="1" ht="20.100000000000001"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52"/>
      <c r="AC278" s="52"/>
      <c r="AD278" s="52"/>
      <c r="AE278" s="52"/>
      <c r="AF278" s="52"/>
      <c r="AG278" s="52"/>
      <c r="AH278" s="52"/>
      <c r="AI278" s="11"/>
      <c r="AJ278" s="11"/>
      <c r="AK278" s="11"/>
      <c r="AL278" s="11"/>
      <c r="AM278" s="11"/>
      <c r="AN278" s="11"/>
      <c r="AO278" s="11"/>
      <c r="AP278" s="11"/>
      <c r="AQ278" s="11"/>
      <c r="AR278" s="11"/>
      <c r="AS278" s="11"/>
      <c r="AT278" s="11"/>
      <c r="AU278" s="11"/>
      <c r="AV278" s="53"/>
      <c r="AW278" s="53"/>
      <c r="AX278" s="53"/>
      <c r="AY278" s="53"/>
      <c r="AZ278" s="53"/>
      <c r="BA278" s="53"/>
      <c r="BB278" s="53"/>
      <c r="BC278" s="53"/>
      <c r="BD278" s="11"/>
      <c r="BE278" s="11"/>
      <c r="BF278" s="11"/>
      <c r="BG278" s="11"/>
      <c r="BH278" s="11"/>
      <c r="BI278" s="11"/>
      <c r="BJ278" s="11"/>
      <c r="BK278" s="11"/>
      <c r="BL278" s="12"/>
      <c r="BM278" s="12"/>
      <c r="BN278" s="12"/>
      <c r="BO278" s="12"/>
      <c r="BP278" s="6"/>
      <c r="BQ278" s="6"/>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row>
    <row r="279" spans="1:129" s="8" customFormat="1" ht="20.100000000000001"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52"/>
      <c r="AC279" s="52"/>
      <c r="AD279" s="52"/>
      <c r="AE279" s="52"/>
      <c r="AF279" s="52"/>
      <c r="AG279" s="52"/>
      <c r="AH279" s="52"/>
      <c r="AI279" s="11"/>
      <c r="AJ279" s="11"/>
      <c r="AK279" s="11"/>
      <c r="AL279" s="11"/>
      <c r="AM279" s="11"/>
      <c r="AN279" s="11"/>
      <c r="AO279" s="11"/>
      <c r="AP279" s="11"/>
      <c r="AQ279" s="11"/>
      <c r="AR279" s="11"/>
      <c r="AS279" s="11"/>
      <c r="AT279" s="11"/>
      <c r="AU279" s="11"/>
      <c r="AV279" s="53"/>
      <c r="AW279" s="53"/>
      <c r="AX279" s="53"/>
      <c r="AY279" s="53"/>
      <c r="AZ279" s="53"/>
      <c r="BA279" s="53"/>
      <c r="BB279" s="53"/>
      <c r="BC279" s="53"/>
      <c r="BD279" s="11"/>
      <c r="BE279" s="11"/>
      <c r="BF279" s="11"/>
      <c r="BG279" s="11"/>
      <c r="BH279" s="11"/>
      <c r="BI279" s="11"/>
      <c r="BJ279" s="11"/>
      <c r="BK279" s="11"/>
      <c r="BL279" s="12"/>
      <c r="BM279" s="12"/>
      <c r="BN279" s="12"/>
      <c r="BO279" s="12"/>
      <c r="BP279" s="6"/>
      <c r="BQ279" s="6"/>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row>
    <row r="280" spans="1:129" s="8" customFormat="1" ht="20.100000000000001"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52"/>
      <c r="AC280" s="52"/>
      <c r="AD280" s="52"/>
      <c r="AE280" s="52"/>
      <c r="AF280" s="52"/>
      <c r="AG280" s="52"/>
      <c r="AH280" s="52"/>
      <c r="AI280" s="11"/>
      <c r="AJ280" s="11"/>
      <c r="AK280" s="11"/>
      <c r="AL280" s="11"/>
      <c r="AM280" s="11"/>
      <c r="AN280" s="11"/>
      <c r="AO280" s="11"/>
      <c r="AP280" s="11"/>
      <c r="AQ280" s="11"/>
      <c r="AR280" s="11"/>
      <c r="AS280" s="11"/>
      <c r="AT280" s="11"/>
      <c r="AU280" s="11"/>
      <c r="AV280" s="53"/>
      <c r="AW280" s="53"/>
      <c r="AX280" s="53"/>
      <c r="AY280" s="53"/>
      <c r="AZ280" s="53"/>
      <c r="BA280" s="53"/>
      <c r="BB280" s="53"/>
      <c r="BC280" s="53"/>
      <c r="BD280" s="11"/>
      <c r="BE280" s="11"/>
      <c r="BF280" s="11"/>
      <c r="BG280" s="11"/>
      <c r="BH280" s="11"/>
      <c r="BI280" s="11"/>
      <c r="BJ280" s="11"/>
      <c r="BK280" s="11"/>
      <c r="BL280" s="12"/>
      <c r="BM280" s="12"/>
      <c r="BN280" s="12"/>
      <c r="BO280" s="12"/>
      <c r="BP280" s="6"/>
      <c r="BQ280" s="6"/>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row>
    <row r="281" spans="1:129" s="8" customFormat="1" ht="20.100000000000001"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52"/>
      <c r="AC281" s="52"/>
      <c r="AD281" s="52"/>
      <c r="AE281" s="52"/>
      <c r="AF281" s="52"/>
      <c r="AG281" s="52"/>
      <c r="AH281" s="52"/>
      <c r="AI281" s="11"/>
      <c r="AJ281" s="11"/>
      <c r="AK281" s="11"/>
      <c r="AL281" s="11"/>
      <c r="AM281" s="11"/>
      <c r="AN281" s="11"/>
      <c r="AO281" s="11"/>
      <c r="AP281" s="11"/>
      <c r="AQ281" s="11"/>
      <c r="AR281" s="11"/>
      <c r="AS281" s="11"/>
      <c r="AT281" s="11"/>
      <c r="AU281" s="11"/>
      <c r="AV281" s="53"/>
      <c r="AW281" s="53"/>
      <c r="AX281" s="53"/>
      <c r="AY281" s="53"/>
      <c r="AZ281" s="53"/>
      <c r="BA281" s="53"/>
      <c r="BB281" s="53"/>
      <c r="BC281" s="53"/>
      <c r="BD281" s="11"/>
      <c r="BE281" s="11"/>
      <c r="BF281" s="11"/>
      <c r="BG281" s="11"/>
      <c r="BH281" s="11"/>
      <c r="BI281" s="11"/>
      <c r="BJ281" s="11"/>
      <c r="BK281" s="11"/>
      <c r="BL281" s="12"/>
      <c r="BM281" s="12"/>
      <c r="BN281" s="12"/>
      <c r="BO281" s="12"/>
      <c r="BP281" s="6"/>
      <c r="BQ281" s="6"/>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row>
    <row r="282" spans="1:129" s="8" customFormat="1" ht="20.100000000000001"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52"/>
      <c r="AC282" s="52"/>
      <c r="AD282" s="52"/>
      <c r="AE282" s="52"/>
      <c r="AF282" s="52"/>
      <c r="AG282" s="52"/>
      <c r="AH282" s="52"/>
      <c r="AI282" s="11"/>
      <c r="AJ282" s="11"/>
      <c r="AK282" s="11"/>
      <c r="AL282" s="11"/>
      <c r="AM282" s="11"/>
      <c r="AN282" s="11"/>
      <c r="AO282" s="11"/>
      <c r="AP282" s="11"/>
      <c r="AQ282" s="11"/>
      <c r="AR282" s="11"/>
      <c r="AS282" s="11"/>
      <c r="AT282" s="11"/>
      <c r="AU282" s="11"/>
      <c r="AV282" s="53"/>
      <c r="AW282" s="53"/>
      <c r="AX282" s="53"/>
      <c r="AY282" s="53"/>
      <c r="AZ282" s="53"/>
      <c r="BA282" s="53"/>
      <c r="BB282" s="53"/>
      <c r="BC282" s="53"/>
      <c r="BD282" s="11"/>
      <c r="BE282" s="11"/>
      <c r="BF282" s="11"/>
      <c r="BG282" s="11"/>
      <c r="BH282" s="11"/>
      <c r="BI282" s="11"/>
      <c r="BJ282" s="11"/>
      <c r="BK282" s="11"/>
      <c r="BL282" s="12"/>
      <c r="BM282" s="12"/>
      <c r="BN282" s="12"/>
      <c r="BO282" s="12"/>
      <c r="BP282" s="6"/>
      <c r="BQ282" s="6"/>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row>
    <row r="283" spans="1:129" s="8" customFormat="1" ht="20.100000000000001"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52"/>
      <c r="AC283" s="52"/>
      <c r="AD283" s="52"/>
      <c r="AE283" s="52"/>
      <c r="AF283" s="52"/>
      <c r="AG283" s="52"/>
      <c r="AH283" s="52"/>
      <c r="AI283" s="11"/>
      <c r="AJ283" s="11"/>
      <c r="AK283" s="11"/>
      <c r="AL283" s="11"/>
      <c r="AM283" s="11"/>
      <c r="AN283" s="11"/>
      <c r="AO283" s="11"/>
      <c r="AP283" s="11"/>
      <c r="AQ283" s="11"/>
      <c r="AR283" s="11"/>
      <c r="AS283" s="11"/>
      <c r="AT283" s="11"/>
      <c r="AU283" s="11"/>
      <c r="AV283" s="53"/>
      <c r="AW283" s="53"/>
      <c r="AX283" s="53"/>
      <c r="AY283" s="53"/>
      <c r="AZ283" s="53"/>
      <c r="BA283" s="53"/>
      <c r="BB283" s="53"/>
      <c r="BC283" s="53"/>
      <c r="BD283" s="11"/>
      <c r="BE283" s="11"/>
      <c r="BF283" s="11"/>
      <c r="BG283" s="11"/>
      <c r="BH283" s="11"/>
      <c r="BI283" s="11"/>
      <c r="BJ283" s="11"/>
      <c r="BK283" s="11"/>
      <c r="BL283" s="12"/>
      <c r="BM283" s="12"/>
      <c r="BN283" s="12"/>
      <c r="BO283" s="12"/>
      <c r="BP283" s="6"/>
      <c r="BQ283" s="6"/>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row>
    <row r="284" spans="1:129" s="8" customFormat="1" ht="20.100000000000001"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52"/>
      <c r="AC284" s="52"/>
      <c r="AD284" s="52"/>
      <c r="AE284" s="52"/>
      <c r="AF284" s="52"/>
      <c r="AG284" s="52"/>
      <c r="AH284" s="52"/>
      <c r="AI284" s="11"/>
      <c r="AJ284" s="11"/>
      <c r="AK284" s="11"/>
      <c r="AL284" s="11"/>
      <c r="AM284" s="11"/>
      <c r="AN284" s="11"/>
      <c r="AO284" s="11"/>
      <c r="AP284" s="11"/>
      <c r="AQ284" s="11"/>
      <c r="AR284" s="11"/>
      <c r="AS284" s="11"/>
      <c r="AT284" s="11"/>
      <c r="AU284" s="11"/>
      <c r="AV284" s="53"/>
      <c r="AW284" s="53"/>
      <c r="AX284" s="53"/>
      <c r="AY284" s="53"/>
      <c r="AZ284" s="53"/>
      <c r="BA284" s="53"/>
      <c r="BB284" s="53"/>
      <c r="BC284" s="53"/>
      <c r="BD284" s="11"/>
      <c r="BE284" s="11"/>
      <c r="BF284" s="11"/>
      <c r="BG284" s="11"/>
      <c r="BH284" s="11"/>
      <c r="BI284" s="11"/>
      <c r="BJ284" s="11"/>
      <c r="BK284" s="11"/>
      <c r="BL284" s="12"/>
      <c r="BM284" s="12"/>
      <c r="BN284" s="12"/>
      <c r="BO284" s="12"/>
      <c r="BP284" s="6"/>
      <c r="BQ284" s="6"/>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row>
    <row r="285" spans="1:129" s="8" customFormat="1" ht="20.100000000000001"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52"/>
      <c r="AC285" s="52"/>
      <c r="AD285" s="52"/>
      <c r="AE285" s="52"/>
      <c r="AF285" s="52"/>
      <c r="AG285" s="52"/>
      <c r="AH285" s="52"/>
      <c r="AI285" s="11"/>
      <c r="AJ285" s="11"/>
      <c r="AK285" s="11"/>
      <c r="AL285" s="11"/>
      <c r="AM285" s="11"/>
      <c r="AN285" s="11"/>
      <c r="AO285" s="11"/>
      <c r="AP285" s="11"/>
      <c r="AQ285" s="11"/>
      <c r="AR285" s="11"/>
      <c r="AS285" s="11"/>
      <c r="AT285" s="11"/>
      <c r="AU285" s="11"/>
      <c r="AV285" s="53"/>
      <c r="AW285" s="53"/>
      <c r="AX285" s="53"/>
      <c r="AY285" s="53"/>
      <c r="AZ285" s="53"/>
      <c r="BA285" s="53"/>
      <c r="BB285" s="53"/>
      <c r="BC285" s="53"/>
      <c r="BD285" s="11"/>
      <c r="BE285" s="11"/>
      <c r="BF285" s="11"/>
      <c r="BG285" s="11"/>
      <c r="BH285" s="11"/>
      <c r="BI285" s="11"/>
      <c r="BJ285" s="11"/>
      <c r="BK285" s="11"/>
      <c r="BL285" s="12"/>
      <c r="BM285" s="12"/>
      <c r="BN285" s="12"/>
      <c r="BO285" s="12"/>
      <c r="BP285" s="6"/>
      <c r="BQ285" s="6"/>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row>
    <row r="286" spans="1:129" s="8" customFormat="1" ht="20.100000000000001"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52"/>
      <c r="AC286" s="52"/>
      <c r="AD286" s="52"/>
      <c r="AE286" s="52"/>
      <c r="AF286" s="52"/>
      <c r="AG286" s="52"/>
      <c r="AH286" s="52"/>
      <c r="AI286" s="11"/>
      <c r="AJ286" s="11"/>
      <c r="AK286" s="11"/>
      <c r="AL286" s="11"/>
      <c r="AM286" s="11"/>
      <c r="AN286" s="11"/>
      <c r="AO286" s="11"/>
      <c r="AP286" s="11"/>
      <c r="AQ286" s="11"/>
      <c r="AR286" s="11"/>
      <c r="AS286" s="11"/>
      <c r="AT286" s="11"/>
      <c r="AU286" s="11"/>
      <c r="AV286" s="53"/>
      <c r="AW286" s="53"/>
      <c r="AX286" s="53"/>
      <c r="AY286" s="53"/>
      <c r="AZ286" s="53"/>
      <c r="BA286" s="53"/>
      <c r="BB286" s="53"/>
      <c r="BC286" s="53"/>
      <c r="BD286" s="11"/>
      <c r="BE286" s="11"/>
      <c r="BF286" s="11"/>
      <c r="BG286" s="11"/>
      <c r="BH286" s="11"/>
      <c r="BI286" s="11"/>
      <c r="BJ286" s="11"/>
      <c r="BK286" s="11"/>
      <c r="BL286" s="12"/>
      <c r="BM286" s="12"/>
      <c r="BN286" s="12"/>
      <c r="BO286" s="12"/>
      <c r="BP286" s="6"/>
      <c r="BQ286" s="6"/>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row>
    <row r="287" spans="1:129" s="8" customFormat="1" ht="20.100000000000001"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52"/>
      <c r="AC287" s="52"/>
      <c r="AD287" s="52"/>
      <c r="AE287" s="52"/>
      <c r="AF287" s="52"/>
      <c r="AG287" s="52"/>
      <c r="AH287" s="52"/>
      <c r="AI287" s="11"/>
      <c r="AJ287" s="11"/>
      <c r="AK287" s="11"/>
      <c r="AL287" s="11"/>
      <c r="AM287" s="11"/>
      <c r="AN287" s="11"/>
      <c r="AO287" s="11"/>
      <c r="AP287" s="11"/>
      <c r="AQ287" s="11"/>
      <c r="AR287" s="11"/>
      <c r="AS287" s="11"/>
      <c r="AT287" s="11"/>
      <c r="AU287" s="11"/>
      <c r="AV287" s="53"/>
      <c r="AW287" s="53"/>
      <c r="AX287" s="53"/>
      <c r="AY287" s="53"/>
      <c r="AZ287" s="53"/>
      <c r="BA287" s="53"/>
      <c r="BB287" s="53"/>
      <c r="BC287" s="53"/>
      <c r="BD287" s="11"/>
      <c r="BE287" s="11"/>
      <c r="BF287" s="11"/>
      <c r="BG287" s="11"/>
      <c r="BH287" s="11"/>
      <c r="BI287" s="11"/>
      <c r="BJ287" s="11"/>
      <c r="BK287" s="11"/>
      <c r="BL287" s="12"/>
      <c r="BM287" s="12"/>
      <c r="BN287" s="12"/>
      <c r="BO287" s="12"/>
      <c r="BP287" s="6"/>
      <c r="BQ287" s="6"/>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row>
    <row r="288" spans="1:129" s="8" customFormat="1" ht="20.100000000000001"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52"/>
      <c r="AC288" s="52"/>
      <c r="AD288" s="52"/>
      <c r="AE288" s="52"/>
      <c r="AF288" s="52"/>
      <c r="AG288" s="52"/>
      <c r="AH288" s="52"/>
      <c r="AI288" s="11"/>
      <c r="AJ288" s="11"/>
      <c r="AK288" s="11"/>
      <c r="AL288" s="11"/>
      <c r="AM288" s="11"/>
      <c r="AN288" s="11"/>
      <c r="AO288" s="11"/>
      <c r="AP288" s="11"/>
      <c r="AQ288" s="11"/>
      <c r="AR288" s="11"/>
      <c r="AS288" s="11"/>
      <c r="AT288" s="11"/>
      <c r="AU288" s="11"/>
      <c r="AV288" s="53"/>
      <c r="AW288" s="53"/>
      <c r="AX288" s="53"/>
      <c r="AY288" s="53"/>
      <c r="AZ288" s="53"/>
      <c r="BA288" s="53"/>
      <c r="BB288" s="53"/>
      <c r="BC288" s="53"/>
      <c r="BD288" s="11"/>
      <c r="BE288" s="11"/>
      <c r="BF288" s="11"/>
      <c r="BG288" s="11"/>
      <c r="BH288" s="11"/>
      <c r="BI288" s="11"/>
      <c r="BJ288" s="11"/>
      <c r="BK288" s="11"/>
      <c r="BL288" s="12"/>
      <c r="BM288" s="12"/>
      <c r="BN288" s="12"/>
      <c r="BO288" s="12"/>
      <c r="BP288" s="6"/>
      <c r="BQ288" s="6"/>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row>
    <row r="289" spans="1:129" s="8" customFormat="1" ht="20.100000000000001"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52"/>
      <c r="AC289" s="52"/>
      <c r="AD289" s="52"/>
      <c r="AE289" s="52"/>
      <c r="AF289" s="52"/>
      <c r="AG289" s="52"/>
      <c r="AH289" s="52"/>
      <c r="AI289" s="11"/>
      <c r="AJ289" s="11"/>
      <c r="AK289" s="11"/>
      <c r="AL289" s="11"/>
      <c r="AM289" s="11"/>
      <c r="AN289" s="11"/>
      <c r="AO289" s="11"/>
      <c r="AP289" s="11"/>
      <c r="AQ289" s="11"/>
      <c r="AR289" s="11"/>
      <c r="AS289" s="11"/>
      <c r="AT289" s="11"/>
      <c r="AU289" s="11"/>
      <c r="AV289" s="53"/>
      <c r="AW289" s="53"/>
      <c r="AX289" s="53"/>
      <c r="AY289" s="53"/>
      <c r="AZ289" s="53"/>
      <c r="BA289" s="53"/>
      <c r="BB289" s="53"/>
      <c r="BC289" s="53"/>
      <c r="BD289" s="11"/>
      <c r="BE289" s="11"/>
      <c r="BF289" s="11"/>
      <c r="BG289" s="11"/>
      <c r="BH289" s="11"/>
      <c r="BI289" s="11"/>
      <c r="BJ289" s="11"/>
      <c r="BK289" s="11"/>
      <c r="BL289" s="12"/>
      <c r="BM289" s="12"/>
      <c r="BN289" s="12"/>
      <c r="BO289" s="12"/>
      <c r="BP289" s="6"/>
      <c r="BQ289" s="6"/>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row>
    <row r="290" spans="1:129" s="8" customFormat="1" ht="20.100000000000001"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52"/>
      <c r="AC290" s="52"/>
      <c r="AD290" s="52"/>
      <c r="AE290" s="52"/>
      <c r="AF290" s="52"/>
      <c r="AG290" s="52"/>
      <c r="AH290" s="52"/>
      <c r="AI290" s="11"/>
      <c r="AJ290" s="11"/>
      <c r="AK290" s="11"/>
      <c r="AL290" s="11"/>
      <c r="AM290" s="11"/>
      <c r="AN290" s="11"/>
      <c r="AO290" s="11"/>
      <c r="AP290" s="11"/>
      <c r="AQ290" s="11"/>
      <c r="AR290" s="11"/>
      <c r="AS290" s="11"/>
      <c r="AT290" s="11"/>
      <c r="AU290" s="11"/>
      <c r="AV290" s="53"/>
      <c r="AW290" s="53"/>
      <c r="AX290" s="53"/>
      <c r="AY290" s="53"/>
      <c r="AZ290" s="53"/>
      <c r="BA290" s="53"/>
      <c r="BB290" s="53"/>
      <c r="BC290" s="53"/>
      <c r="BD290" s="11"/>
      <c r="BE290" s="11"/>
      <c r="BF290" s="11"/>
      <c r="BG290" s="11"/>
      <c r="BH290" s="11"/>
      <c r="BI290" s="11"/>
      <c r="BJ290" s="11"/>
      <c r="BK290" s="11"/>
      <c r="BL290" s="12"/>
      <c r="BM290" s="12"/>
      <c r="BN290" s="12"/>
      <c r="BO290" s="12"/>
      <c r="BP290" s="6"/>
      <c r="BQ290" s="6"/>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row>
    <row r="291" spans="1:129" s="8" customFormat="1" ht="20.100000000000001"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52"/>
      <c r="AC291" s="52"/>
      <c r="AD291" s="52"/>
      <c r="AE291" s="52"/>
      <c r="AF291" s="52"/>
      <c r="AG291" s="52"/>
      <c r="AH291" s="52"/>
      <c r="AI291" s="11"/>
      <c r="AJ291" s="11"/>
      <c r="AK291" s="11"/>
      <c r="AL291" s="11"/>
      <c r="AM291" s="11"/>
      <c r="AN291" s="11"/>
      <c r="AO291" s="11"/>
      <c r="AP291" s="11"/>
      <c r="AQ291" s="11"/>
      <c r="AR291" s="11"/>
      <c r="AS291" s="11"/>
      <c r="AT291" s="11"/>
      <c r="AU291" s="11"/>
      <c r="AV291" s="53"/>
      <c r="AW291" s="53"/>
      <c r="AX291" s="53"/>
      <c r="AY291" s="53"/>
      <c r="AZ291" s="53"/>
      <c r="BA291" s="53"/>
      <c r="BB291" s="53"/>
      <c r="BC291" s="53"/>
      <c r="BD291" s="11"/>
      <c r="BE291" s="11"/>
      <c r="BF291" s="11"/>
      <c r="BG291" s="11"/>
      <c r="BH291" s="11"/>
      <c r="BI291" s="11"/>
      <c r="BJ291" s="11"/>
      <c r="BK291" s="11"/>
      <c r="BL291" s="12"/>
      <c r="BM291" s="12"/>
      <c r="BN291" s="12"/>
      <c r="BO291" s="12"/>
      <c r="BP291" s="6"/>
      <c r="BQ291" s="6"/>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row>
    <row r="292" spans="1:129" s="8" customFormat="1" ht="20.100000000000001"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52"/>
      <c r="AC292" s="52"/>
      <c r="AD292" s="52"/>
      <c r="AE292" s="52"/>
      <c r="AF292" s="52"/>
      <c r="AG292" s="52"/>
      <c r="AH292" s="52"/>
      <c r="AI292" s="11"/>
      <c r="AJ292" s="11"/>
      <c r="AK292" s="11"/>
      <c r="AL292" s="11"/>
      <c r="AM292" s="11"/>
      <c r="AN292" s="11"/>
      <c r="AO292" s="11"/>
      <c r="AP292" s="11"/>
      <c r="AQ292" s="11"/>
      <c r="AR292" s="11"/>
      <c r="AS292" s="11"/>
      <c r="AT292" s="11"/>
      <c r="AU292" s="11"/>
      <c r="AV292" s="53"/>
      <c r="AW292" s="53"/>
      <c r="AX292" s="53"/>
      <c r="AY292" s="53"/>
      <c r="AZ292" s="53"/>
      <c r="BA292" s="53"/>
      <c r="BB292" s="53"/>
      <c r="BC292" s="53"/>
      <c r="BD292" s="11"/>
      <c r="BE292" s="11"/>
      <c r="BF292" s="11"/>
      <c r="BG292" s="11"/>
      <c r="BH292" s="11"/>
      <c r="BI292" s="11"/>
      <c r="BJ292" s="11"/>
      <c r="BK292" s="11"/>
      <c r="BL292" s="12"/>
      <c r="BM292" s="12"/>
      <c r="BN292" s="12"/>
      <c r="BO292" s="12"/>
      <c r="BP292" s="6"/>
      <c r="BQ292" s="6"/>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row>
    <row r="293" spans="1:129" s="8" customFormat="1" ht="20.100000000000001"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52"/>
      <c r="AC293" s="52"/>
      <c r="AD293" s="52"/>
      <c r="AE293" s="52"/>
      <c r="AF293" s="52"/>
      <c r="AG293" s="52"/>
      <c r="AH293" s="52"/>
      <c r="AI293" s="11"/>
      <c r="AJ293" s="11"/>
      <c r="AK293" s="11"/>
      <c r="AL293" s="11"/>
      <c r="AM293" s="11"/>
      <c r="AN293" s="11"/>
      <c r="AO293" s="11"/>
      <c r="AP293" s="11"/>
      <c r="AQ293" s="11"/>
      <c r="AR293" s="11"/>
      <c r="AS293" s="11"/>
      <c r="AT293" s="11"/>
      <c r="AU293" s="11"/>
      <c r="AV293" s="53"/>
      <c r="AW293" s="53"/>
      <c r="AX293" s="53"/>
      <c r="AY293" s="53"/>
      <c r="AZ293" s="53"/>
      <c r="BA293" s="53"/>
      <c r="BB293" s="53"/>
      <c r="BC293" s="53"/>
      <c r="BD293" s="11"/>
      <c r="BE293" s="11"/>
      <c r="BF293" s="11"/>
      <c r="BG293" s="11"/>
      <c r="BH293" s="11"/>
      <c r="BI293" s="11"/>
      <c r="BJ293" s="11"/>
      <c r="BK293" s="11"/>
      <c r="BL293" s="12"/>
      <c r="BM293" s="12"/>
      <c r="BN293" s="12"/>
      <c r="BO293" s="12"/>
      <c r="BP293" s="6"/>
      <c r="BQ293" s="6"/>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row>
    <row r="294" spans="1:129" s="8" customFormat="1" ht="20.100000000000001"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52"/>
      <c r="AC294" s="52"/>
      <c r="AD294" s="52"/>
      <c r="AE294" s="52"/>
      <c r="AF294" s="52"/>
      <c r="AG294" s="52"/>
      <c r="AH294" s="52"/>
      <c r="AI294" s="11"/>
      <c r="AJ294" s="11"/>
      <c r="AK294" s="11"/>
      <c r="AL294" s="11"/>
      <c r="AM294" s="11"/>
      <c r="AN294" s="11"/>
      <c r="AO294" s="11"/>
      <c r="AP294" s="11"/>
      <c r="AQ294" s="11"/>
      <c r="AR294" s="11"/>
      <c r="AS294" s="11"/>
      <c r="AT294" s="11"/>
      <c r="AU294" s="11"/>
      <c r="AV294" s="53"/>
      <c r="AW294" s="53"/>
      <c r="AX294" s="53"/>
      <c r="AY294" s="53"/>
      <c r="AZ294" s="53"/>
      <c r="BA294" s="53"/>
      <c r="BB294" s="53"/>
      <c r="BC294" s="53"/>
      <c r="BD294" s="11"/>
      <c r="BE294" s="11"/>
      <c r="BF294" s="11"/>
      <c r="BG294" s="11"/>
      <c r="BH294" s="11"/>
      <c r="BI294" s="11"/>
      <c r="BJ294" s="11"/>
      <c r="BK294" s="11"/>
      <c r="BL294" s="12"/>
      <c r="BM294" s="12"/>
      <c r="BN294" s="12"/>
      <c r="BO294" s="12"/>
      <c r="BP294" s="6"/>
      <c r="BQ294" s="6"/>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row>
    <row r="295" spans="1:129" s="8" customFormat="1" ht="20.100000000000001"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52"/>
      <c r="AC295" s="52"/>
      <c r="AD295" s="52"/>
      <c r="AE295" s="52"/>
      <c r="AF295" s="52"/>
      <c r="AG295" s="52"/>
      <c r="AH295" s="52"/>
      <c r="AI295" s="11"/>
      <c r="AJ295" s="11"/>
      <c r="AK295" s="11"/>
      <c r="AL295" s="11"/>
      <c r="AM295" s="11"/>
      <c r="AN295" s="11"/>
      <c r="AO295" s="11"/>
      <c r="AP295" s="11"/>
      <c r="AQ295" s="11"/>
      <c r="AR295" s="11"/>
      <c r="AS295" s="11"/>
      <c r="AT295" s="11"/>
      <c r="AU295" s="11"/>
      <c r="AV295" s="53"/>
      <c r="AW295" s="53"/>
      <c r="AX295" s="53"/>
      <c r="AY295" s="53"/>
      <c r="AZ295" s="53"/>
      <c r="BA295" s="53"/>
      <c r="BB295" s="53"/>
      <c r="BC295" s="53"/>
      <c r="BD295" s="11"/>
      <c r="BE295" s="11"/>
      <c r="BF295" s="11"/>
      <c r="BG295" s="11"/>
      <c r="BH295" s="11"/>
      <c r="BI295" s="11"/>
      <c r="BJ295" s="11"/>
      <c r="BK295" s="11"/>
      <c r="BL295" s="12"/>
      <c r="BM295" s="12"/>
      <c r="BN295" s="12"/>
      <c r="BO295" s="12"/>
      <c r="BP295" s="6"/>
      <c r="BQ295" s="6"/>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row>
    <row r="296" spans="1:129" s="8" customFormat="1" ht="20.100000000000001"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52"/>
      <c r="AC296" s="52"/>
      <c r="AD296" s="52"/>
      <c r="AE296" s="52"/>
      <c r="AF296" s="52"/>
      <c r="AG296" s="52"/>
      <c r="AH296" s="52"/>
      <c r="AI296" s="11"/>
      <c r="AJ296" s="11"/>
      <c r="AK296" s="11"/>
      <c r="AL296" s="11"/>
      <c r="AM296" s="11"/>
      <c r="AN296" s="11"/>
      <c r="AO296" s="11"/>
      <c r="AP296" s="11"/>
      <c r="AQ296" s="11"/>
      <c r="AR296" s="11"/>
      <c r="AS296" s="11"/>
      <c r="AT296" s="11"/>
      <c r="AU296" s="11"/>
      <c r="AV296" s="53"/>
      <c r="AW296" s="53"/>
      <c r="AX296" s="53"/>
      <c r="AY296" s="53"/>
      <c r="AZ296" s="53"/>
      <c r="BA296" s="53"/>
      <c r="BB296" s="53"/>
      <c r="BC296" s="53"/>
      <c r="BD296" s="11"/>
      <c r="BE296" s="11"/>
      <c r="BF296" s="11"/>
      <c r="BG296" s="11"/>
      <c r="BH296" s="11"/>
      <c r="BI296" s="11"/>
      <c r="BJ296" s="11"/>
      <c r="BK296" s="11"/>
      <c r="BL296" s="12"/>
      <c r="BM296" s="12"/>
      <c r="BN296" s="12"/>
      <c r="BO296" s="12"/>
      <c r="BP296" s="6"/>
      <c r="BQ296" s="6"/>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row>
    <row r="297" spans="1:129" s="8" customFormat="1" ht="20.100000000000001"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52"/>
      <c r="AC297" s="52"/>
      <c r="AD297" s="52"/>
      <c r="AE297" s="52"/>
      <c r="AF297" s="52"/>
      <c r="AG297" s="52"/>
      <c r="AH297" s="52"/>
      <c r="AI297" s="11"/>
      <c r="AJ297" s="11"/>
      <c r="AK297" s="11"/>
      <c r="AL297" s="11"/>
      <c r="AM297" s="11"/>
      <c r="AN297" s="11"/>
      <c r="AO297" s="11"/>
      <c r="AP297" s="11"/>
      <c r="AQ297" s="11"/>
      <c r="AR297" s="11"/>
      <c r="AS297" s="11"/>
      <c r="AT297" s="11"/>
      <c r="AU297" s="11"/>
      <c r="AV297" s="53"/>
      <c r="AW297" s="53"/>
      <c r="AX297" s="53"/>
      <c r="AY297" s="53"/>
      <c r="AZ297" s="53"/>
      <c r="BA297" s="53"/>
      <c r="BB297" s="53"/>
      <c r="BC297" s="53"/>
      <c r="BD297" s="11"/>
      <c r="BE297" s="11"/>
      <c r="BF297" s="11"/>
      <c r="BG297" s="11"/>
      <c r="BH297" s="11"/>
      <c r="BI297" s="11"/>
      <c r="BJ297" s="11"/>
      <c r="BK297" s="11"/>
      <c r="BL297" s="12"/>
      <c r="BM297" s="12"/>
      <c r="BN297" s="12"/>
      <c r="BO297" s="12"/>
      <c r="BP297" s="6"/>
      <c r="BQ297" s="6"/>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row>
    <row r="298" spans="1:129" s="8" customFormat="1" ht="20.100000000000001"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52"/>
      <c r="AC298" s="52"/>
      <c r="AD298" s="52"/>
      <c r="AE298" s="52"/>
      <c r="AF298" s="52"/>
      <c r="AG298" s="52"/>
      <c r="AH298" s="52"/>
      <c r="AI298" s="11"/>
      <c r="AJ298" s="11"/>
      <c r="AK298" s="11"/>
      <c r="AL298" s="11"/>
      <c r="AM298" s="11"/>
      <c r="AN298" s="11"/>
      <c r="AO298" s="11"/>
      <c r="AP298" s="11"/>
      <c r="AQ298" s="11"/>
      <c r="AR298" s="11"/>
      <c r="AS298" s="11"/>
      <c r="AT298" s="11"/>
      <c r="AU298" s="11"/>
      <c r="AV298" s="53"/>
      <c r="AW298" s="53"/>
      <c r="AX298" s="53"/>
      <c r="AY298" s="53"/>
      <c r="AZ298" s="53"/>
      <c r="BA298" s="53"/>
      <c r="BB298" s="53"/>
      <c r="BC298" s="53"/>
      <c r="BD298" s="11"/>
      <c r="BE298" s="11"/>
      <c r="BF298" s="11"/>
      <c r="BG298" s="11"/>
      <c r="BH298" s="11"/>
      <c r="BI298" s="11"/>
      <c r="BJ298" s="11"/>
      <c r="BK298" s="11"/>
      <c r="BL298" s="12"/>
      <c r="BM298" s="12"/>
      <c r="BN298" s="12"/>
      <c r="BO298" s="12"/>
      <c r="BP298" s="6"/>
      <c r="BQ298" s="6"/>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row>
    <row r="299" spans="1:129" s="8" customFormat="1" ht="20.100000000000001"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52"/>
      <c r="AC299" s="52"/>
      <c r="AD299" s="52"/>
      <c r="AE299" s="52"/>
      <c r="AF299" s="52"/>
      <c r="AG299" s="52"/>
      <c r="AH299" s="52"/>
      <c r="AI299" s="11"/>
      <c r="AJ299" s="11"/>
      <c r="AK299" s="11"/>
      <c r="AL299" s="11"/>
      <c r="AM299" s="11"/>
      <c r="AN299" s="11"/>
      <c r="AO299" s="11"/>
      <c r="AP299" s="11"/>
      <c r="AQ299" s="11"/>
      <c r="AR299" s="11"/>
      <c r="AS299" s="11"/>
      <c r="AT299" s="11"/>
      <c r="AU299" s="11"/>
      <c r="AV299" s="53"/>
      <c r="AW299" s="53"/>
      <c r="AX299" s="53"/>
      <c r="AY299" s="53"/>
      <c r="AZ299" s="53"/>
      <c r="BA299" s="53"/>
      <c r="BB299" s="53"/>
      <c r="BC299" s="53"/>
      <c r="BD299" s="11"/>
      <c r="BE299" s="11"/>
      <c r="BF299" s="11"/>
      <c r="BG299" s="11"/>
      <c r="BH299" s="11"/>
      <c r="BI299" s="11"/>
      <c r="BJ299" s="11"/>
      <c r="BK299" s="11"/>
      <c r="BL299" s="12"/>
      <c r="BM299" s="12"/>
      <c r="BN299" s="12"/>
      <c r="BO299" s="12"/>
      <c r="BP299" s="6"/>
      <c r="BQ299" s="6"/>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row>
    <row r="300" spans="1:129" s="8" customFormat="1" ht="20.100000000000001"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52"/>
      <c r="AC300" s="52"/>
      <c r="AD300" s="52"/>
      <c r="AE300" s="52"/>
      <c r="AF300" s="52"/>
      <c r="AG300" s="52"/>
      <c r="AH300" s="52"/>
      <c r="AI300" s="11"/>
      <c r="AJ300" s="11"/>
      <c r="AK300" s="11"/>
      <c r="AL300" s="11"/>
      <c r="AM300" s="11"/>
      <c r="AN300" s="11"/>
      <c r="AO300" s="11"/>
      <c r="AP300" s="11"/>
      <c r="AQ300" s="11"/>
      <c r="AR300" s="11"/>
      <c r="AS300" s="11"/>
      <c r="AT300" s="11"/>
      <c r="AU300" s="11"/>
      <c r="AV300" s="53"/>
      <c r="AW300" s="53"/>
      <c r="AX300" s="53"/>
      <c r="AY300" s="53"/>
      <c r="AZ300" s="53"/>
      <c r="BA300" s="53"/>
      <c r="BB300" s="53"/>
      <c r="BC300" s="53"/>
      <c r="BD300" s="11"/>
      <c r="BE300" s="11"/>
      <c r="BF300" s="11"/>
      <c r="BG300" s="11"/>
      <c r="BH300" s="11"/>
      <c r="BI300" s="11"/>
      <c r="BJ300" s="11"/>
      <c r="BK300" s="11"/>
      <c r="BL300" s="12"/>
      <c r="BM300" s="12"/>
      <c r="BN300" s="12"/>
      <c r="BO300" s="12"/>
      <c r="BP300" s="6"/>
      <c r="BQ300" s="6"/>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row>
    <row r="301" spans="1:129" s="8" customFormat="1" ht="20.100000000000001"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52"/>
      <c r="AC301" s="52"/>
      <c r="AD301" s="52"/>
      <c r="AE301" s="52"/>
      <c r="AF301" s="52"/>
      <c r="AG301" s="52"/>
      <c r="AH301" s="52"/>
      <c r="AI301" s="11"/>
      <c r="AJ301" s="11"/>
      <c r="AK301" s="11"/>
      <c r="AL301" s="11"/>
      <c r="AM301" s="11"/>
      <c r="AN301" s="11"/>
      <c r="AO301" s="11"/>
      <c r="AP301" s="11"/>
      <c r="AQ301" s="11"/>
      <c r="AR301" s="11"/>
      <c r="AS301" s="11"/>
      <c r="AT301" s="11"/>
      <c r="AU301" s="11"/>
      <c r="AV301" s="53"/>
      <c r="AW301" s="53"/>
      <c r="AX301" s="53"/>
      <c r="AY301" s="53"/>
      <c r="AZ301" s="53"/>
      <c r="BA301" s="53"/>
      <c r="BB301" s="53"/>
      <c r="BC301" s="53"/>
      <c r="BD301" s="11"/>
      <c r="BE301" s="11"/>
      <c r="BF301" s="11"/>
      <c r="BG301" s="11"/>
      <c r="BH301" s="11"/>
      <c r="BI301" s="11"/>
      <c r="BJ301" s="11"/>
      <c r="BK301" s="11"/>
      <c r="BL301" s="12"/>
      <c r="BM301" s="12"/>
      <c r="BN301" s="12"/>
      <c r="BO301" s="12"/>
      <c r="BP301" s="6"/>
      <c r="BQ301" s="6"/>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row>
    <row r="302" spans="1:129" s="8" customFormat="1" ht="20.100000000000001"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52"/>
      <c r="AC302" s="52"/>
      <c r="AD302" s="52"/>
      <c r="AE302" s="52"/>
      <c r="AF302" s="52"/>
      <c r="AG302" s="52"/>
      <c r="AH302" s="52"/>
      <c r="AI302" s="11"/>
      <c r="AJ302" s="11"/>
      <c r="AK302" s="11"/>
      <c r="AL302" s="11"/>
      <c r="AM302" s="11"/>
      <c r="AN302" s="11"/>
      <c r="AO302" s="11"/>
      <c r="AP302" s="11"/>
      <c r="AQ302" s="11"/>
      <c r="AR302" s="11"/>
      <c r="AS302" s="11"/>
      <c r="AT302" s="11"/>
      <c r="AU302" s="11"/>
      <c r="AV302" s="53"/>
      <c r="AW302" s="53"/>
      <c r="AX302" s="53"/>
      <c r="AY302" s="53"/>
      <c r="AZ302" s="53"/>
      <c r="BA302" s="53"/>
      <c r="BB302" s="53"/>
      <c r="BC302" s="53"/>
      <c r="BD302" s="11"/>
      <c r="BE302" s="11"/>
      <c r="BF302" s="11"/>
      <c r="BG302" s="11"/>
      <c r="BH302" s="11"/>
      <c r="BI302" s="11"/>
      <c r="BJ302" s="11"/>
      <c r="BK302" s="11"/>
      <c r="BL302" s="12"/>
      <c r="BM302" s="12"/>
      <c r="BN302" s="12"/>
      <c r="BO302" s="12"/>
      <c r="BP302" s="6"/>
      <c r="BQ302" s="6"/>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row>
    <row r="303" spans="1:129" s="8" customFormat="1" ht="20.100000000000001"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52"/>
      <c r="AC303" s="52"/>
      <c r="AD303" s="52"/>
      <c r="AE303" s="52"/>
      <c r="AF303" s="52"/>
      <c r="AG303" s="52"/>
      <c r="AH303" s="52"/>
      <c r="AI303" s="11"/>
      <c r="AJ303" s="11"/>
      <c r="AK303" s="11"/>
      <c r="AL303" s="11"/>
      <c r="AM303" s="11"/>
      <c r="AN303" s="11"/>
      <c r="AO303" s="11"/>
      <c r="AP303" s="11"/>
      <c r="AQ303" s="11"/>
      <c r="AR303" s="11"/>
      <c r="AS303" s="11"/>
      <c r="AT303" s="11"/>
      <c r="AU303" s="11"/>
      <c r="AV303" s="53"/>
      <c r="AW303" s="53"/>
      <c r="AX303" s="53"/>
      <c r="AY303" s="53"/>
      <c r="AZ303" s="53"/>
      <c r="BA303" s="53"/>
      <c r="BB303" s="53"/>
      <c r="BC303" s="53"/>
      <c r="BD303" s="11"/>
      <c r="BE303" s="11"/>
      <c r="BF303" s="11"/>
      <c r="BG303" s="11"/>
      <c r="BH303" s="11"/>
      <c r="BI303" s="11"/>
      <c r="BJ303" s="11"/>
      <c r="BK303" s="11"/>
      <c r="BL303" s="12"/>
      <c r="BM303" s="12"/>
      <c r="BN303" s="12"/>
      <c r="BO303" s="12"/>
      <c r="BP303" s="6"/>
      <c r="BQ303" s="6"/>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row>
    <row r="304" spans="1:129" s="8" customFormat="1" ht="20.100000000000001"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52"/>
      <c r="AC304" s="52"/>
      <c r="AD304" s="52"/>
      <c r="AE304" s="52"/>
      <c r="AF304" s="52"/>
      <c r="AG304" s="52"/>
      <c r="AH304" s="52"/>
      <c r="AI304" s="11"/>
      <c r="AJ304" s="11"/>
      <c r="AK304" s="11"/>
      <c r="AL304" s="11"/>
      <c r="AM304" s="11"/>
      <c r="AN304" s="11"/>
      <c r="AO304" s="11"/>
      <c r="AP304" s="11"/>
      <c r="AQ304" s="11"/>
      <c r="AR304" s="11"/>
      <c r="AS304" s="11"/>
      <c r="AT304" s="11"/>
      <c r="AU304" s="11"/>
      <c r="AV304" s="53"/>
      <c r="AW304" s="53"/>
      <c r="AX304" s="53"/>
      <c r="AY304" s="53"/>
      <c r="AZ304" s="53"/>
      <c r="BA304" s="53"/>
      <c r="BB304" s="53"/>
      <c r="BC304" s="53"/>
      <c r="BD304" s="11"/>
      <c r="BE304" s="11"/>
      <c r="BF304" s="11"/>
      <c r="BG304" s="11"/>
      <c r="BH304" s="11"/>
      <c r="BI304" s="11"/>
      <c r="BJ304" s="11"/>
      <c r="BK304" s="11"/>
      <c r="BL304" s="12"/>
      <c r="BM304" s="12"/>
      <c r="BN304" s="12"/>
      <c r="BO304" s="12"/>
      <c r="BP304" s="6"/>
      <c r="BQ304" s="6"/>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row>
    <row r="305" spans="1:129" s="8" customFormat="1" ht="20.100000000000001"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52"/>
      <c r="AC305" s="52"/>
      <c r="AD305" s="52"/>
      <c r="AE305" s="52"/>
      <c r="AF305" s="52"/>
      <c r="AG305" s="52"/>
      <c r="AH305" s="52"/>
      <c r="AI305" s="11"/>
      <c r="AJ305" s="11"/>
      <c r="AK305" s="11"/>
      <c r="AL305" s="11"/>
      <c r="AM305" s="11"/>
      <c r="AN305" s="11"/>
      <c r="AO305" s="11"/>
      <c r="AP305" s="11"/>
      <c r="AQ305" s="11"/>
      <c r="AR305" s="11"/>
      <c r="AS305" s="11"/>
      <c r="AT305" s="11"/>
      <c r="AU305" s="11"/>
      <c r="AV305" s="53"/>
      <c r="AW305" s="53"/>
      <c r="AX305" s="53"/>
      <c r="AY305" s="53"/>
      <c r="AZ305" s="53"/>
      <c r="BA305" s="53"/>
      <c r="BB305" s="53"/>
      <c r="BC305" s="53"/>
      <c r="BD305" s="11"/>
      <c r="BE305" s="11"/>
      <c r="BF305" s="11"/>
      <c r="BG305" s="11"/>
      <c r="BH305" s="11"/>
      <c r="BI305" s="11"/>
      <c r="BJ305" s="11"/>
      <c r="BK305" s="11"/>
      <c r="BL305" s="12"/>
      <c r="BM305" s="12"/>
      <c r="BN305" s="12"/>
      <c r="BO305" s="12"/>
      <c r="BP305" s="6"/>
      <c r="BQ305" s="6"/>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row>
    <row r="306" spans="1:129" s="8" customFormat="1" ht="20.100000000000001"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52"/>
      <c r="AC306" s="52"/>
      <c r="AD306" s="52"/>
      <c r="AE306" s="52"/>
      <c r="AF306" s="52"/>
      <c r="AG306" s="52"/>
      <c r="AH306" s="52"/>
      <c r="AI306" s="11"/>
      <c r="AJ306" s="11"/>
      <c r="AK306" s="11"/>
      <c r="AL306" s="11"/>
      <c r="AM306" s="11"/>
      <c r="AN306" s="11"/>
      <c r="AO306" s="11"/>
      <c r="AP306" s="11"/>
      <c r="AQ306" s="11"/>
      <c r="AR306" s="11"/>
      <c r="AS306" s="11"/>
      <c r="AT306" s="11"/>
      <c r="AU306" s="11"/>
      <c r="AV306" s="53"/>
      <c r="AW306" s="53"/>
      <c r="AX306" s="53"/>
      <c r="AY306" s="53"/>
      <c r="AZ306" s="53"/>
      <c r="BA306" s="53"/>
      <c r="BB306" s="53"/>
      <c r="BC306" s="53"/>
      <c r="BD306" s="11"/>
      <c r="BE306" s="11"/>
      <c r="BF306" s="11"/>
      <c r="BG306" s="11"/>
      <c r="BH306" s="11"/>
      <c r="BI306" s="11"/>
      <c r="BJ306" s="11"/>
      <c r="BK306" s="11"/>
      <c r="BL306" s="12"/>
      <c r="BM306" s="12"/>
      <c r="BN306" s="12"/>
      <c r="BO306" s="12"/>
      <c r="BP306" s="6"/>
      <c r="BQ306" s="6"/>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row>
    <row r="307" spans="1:129" s="8" customFormat="1" ht="20.100000000000001"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52"/>
      <c r="AC307" s="52"/>
      <c r="AD307" s="52"/>
      <c r="AE307" s="52"/>
      <c r="AF307" s="52"/>
      <c r="AG307" s="52"/>
      <c r="AH307" s="52"/>
      <c r="AI307" s="11"/>
      <c r="AJ307" s="11"/>
      <c r="AK307" s="11"/>
      <c r="AL307" s="11"/>
      <c r="AM307" s="11"/>
      <c r="AN307" s="11"/>
      <c r="AO307" s="11"/>
      <c r="AP307" s="11"/>
      <c r="AQ307" s="11"/>
      <c r="AR307" s="11"/>
      <c r="AS307" s="11"/>
      <c r="AT307" s="11"/>
      <c r="AU307" s="11"/>
      <c r="AV307" s="53"/>
      <c r="AW307" s="53"/>
      <c r="AX307" s="53"/>
      <c r="AY307" s="53"/>
      <c r="AZ307" s="53"/>
      <c r="BA307" s="53"/>
      <c r="BB307" s="53"/>
      <c r="BC307" s="53"/>
      <c r="BD307" s="11"/>
      <c r="BE307" s="11"/>
      <c r="BF307" s="11"/>
      <c r="BG307" s="11"/>
      <c r="BH307" s="11"/>
      <c r="BI307" s="11"/>
      <c r="BJ307" s="11"/>
      <c r="BK307" s="11"/>
      <c r="BL307" s="12"/>
      <c r="BM307" s="12"/>
      <c r="BN307" s="12"/>
      <c r="BO307" s="12"/>
      <c r="BP307" s="6"/>
      <c r="BQ307" s="6"/>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row>
    <row r="308" spans="1:129" s="8" customFormat="1" ht="20.100000000000001"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52"/>
      <c r="AC308" s="52"/>
      <c r="AD308" s="52"/>
      <c r="AE308" s="52"/>
      <c r="AF308" s="52"/>
      <c r="AG308" s="52"/>
      <c r="AH308" s="52"/>
      <c r="AI308" s="11"/>
      <c r="AJ308" s="11"/>
      <c r="AK308" s="11"/>
      <c r="AL308" s="11"/>
      <c r="AM308" s="11"/>
      <c r="AN308" s="11"/>
      <c r="AO308" s="11"/>
      <c r="AP308" s="11"/>
      <c r="AQ308" s="11"/>
      <c r="AR308" s="11"/>
      <c r="AS308" s="11"/>
      <c r="AT308" s="11"/>
      <c r="AU308" s="11"/>
      <c r="AV308" s="53"/>
      <c r="AW308" s="53"/>
      <c r="AX308" s="53"/>
      <c r="AY308" s="53"/>
      <c r="AZ308" s="53"/>
      <c r="BA308" s="53"/>
      <c r="BB308" s="53"/>
      <c r="BC308" s="53"/>
      <c r="BD308" s="11"/>
      <c r="BE308" s="11"/>
      <c r="BF308" s="11"/>
      <c r="BG308" s="11"/>
      <c r="BH308" s="11"/>
      <c r="BI308" s="11"/>
      <c r="BJ308" s="11"/>
      <c r="BK308" s="11"/>
      <c r="BL308" s="12"/>
      <c r="BM308" s="12"/>
      <c r="BN308" s="12"/>
      <c r="BO308" s="12"/>
      <c r="BP308" s="6"/>
      <c r="BQ308" s="6"/>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row>
    <row r="309" spans="1:129" s="8" customFormat="1" ht="20.100000000000001"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52"/>
      <c r="AC309" s="52"/>
      <c r="AD309" s="52"/>
      <c r="AE309" s="52"/>
      <c r="AF309" s="52"/>
      <c r="AG309" s="52"/>
      <c r="AH309" s="52"/>
      <c r="AI309" s="11"/>
      <c r="AJ309" s="11"/>
      <c r="AK309" s="11"/>
      <c r="AL309" s="11"/>
      <c r="AM309" s="11"/>
      <c r="AN309" s="11"/>
      <c r="AO309" s="11"/>
      <c r="AP309" s="11"/>
      <c r="AQ309" s="11"/>
      <c r="AR309" s="11"/>
      <c r="AS309" s="11"/>
      <c r="AT309" s="11"/>
      <c r="AU309" s="11"/>
      <c r="AV309" s="53"/>
      <c r="AW309" s="53"/>
      <c r="AX309" s="53"/>
      <c r="AY309" s="53"/>
      <c r="AZ309" s="53"/>
      <c r="BA309" s="53"/>
      <c r="BB309" s="53"/>
      <c r="BC309" s="53"/>
      <c r="BD309" s="11"/>
      <c r="BE309" s="11"/>
      <c r="BF309" s="11"/>
      <c r="BG309" s="11"/>
      <c r="BH309" s="11"/>
      <c r="BI309" s="11"/>
      <c r="BJ309" s="11"/>
      <c r="BK309" s="11"/>
      <c r="BL309" s="12"/>
      <c r="BM309" s="12"/>
      <c r="BN309" s="12"/>
      <c r="BO309" s="12"/>
      <c r="BP309" s="6"/>
      <c r="BQ309" s="6"/>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row>
    <row r="310" spans="1:129" s="8" customFormat="1" ht="20.100000000000001"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52"/>
      <c r="AC310" s="52"/>
      <c r="AD310" s="52"/>
      <c r="AE310" s="52"/>
      <c r="AF310" s="52"/>
      <c r="AG310" s="52"/>
      <c r="AH310" s="52"/>
      <c r="AI310" s="11"/>
      <c r="AJ310" s="11"/>
      <c r="AK310" s="11"/>
      <c r="AL310" s="11"/>
      <c r="AM310" s="11"/>
      <c r="AN310" s="11"/>
      <c r="AO310" s="11"/>
      <c r="AP310" s="11"/>
      <c r="AQ310" s="11"/>
      <c r="AR310" s="11"/>
      <c r="AS310" s="11"/>
      <c r="AT310" s="11"/>
      <c r="AU310" s="11"/>
      <c r="AV310" s="53"/>
      <c r="AW310" s="53"/>
      <c r="AX310" s="53"/>
      <c r="AY310" s="53"/>
      <c r="AZ310" s="53"/>
      <c r="BA310" s="53"/>
      <c r="BB310" s="53"/>
      <c r="BC310" s="53"/>
      <c r="BD310" s="11"/>
      <c r="BE310" s="11"/>
      <c r="BF310" s="11"/>
      <c r="BG310" s="11"/>
      <c r="BH310" s="11"/>
      <c r="BI310" s="11"/>
      <c r="BJ310" s="11"/>
      <c r="BK310" s="11"/>
      <c r="BL310" s="12"/>
      <c r="BM310" s="12"/>
      <c r="BN310" s="12"/>
      <c r="BO310" s="12"/>
      <c r="BP310" s="6"/>
      <c r="BQ310" s="6"/>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row>
    <row r="311" spans="1:129" s="8" customFormat="1" ht="20.100000000000001"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52"/>
      <c r="AC311" s="52"/>
      <c r="AD311" s="52"/>
      <c r="AE311" s="52"/>
      <c r="AF311" s="52"/>
      <c r="AG311" s="52"/>
      <c r="AH311" s="52"/>
      <c r="AI311" s="11"/>
      <c r="AJ311" s="11"/>
      <c r="AK311" s="11"/>
      <c r="AL311" s="11"/>
      <c r="AM311" s="11"/>
      <c r="AN311" s="11"/>
      <c r="AO311" s="11"/>
      <c r="AP311" s="11"/>
      <c r="AQ311" s="11"/>
      <c r="AR311" s="11"/>
      <c r="AS311" s="11"/>
      <c r="AT311" s="11"/>
      <c r="AU311" s="11"/>
      <c r="AV311" s="53"/>
      <c r="AW311" s="53"/>
      <c r="AX311" s="53"/>
      <c r="AY311" s="53"/>
      <c r="AZ311" s="53"/>
      <c r="BA311" s="53"/>
      <c r="BB311" s="53"/>
      <c r="BC311" s="53"/>
      <c r="BD311" s="11"/>
      <c r="BE311" s="11"/>
      <c r="BF311" s="11"/>
      <c r="BG311" s="11"/>
      <c r="BH311" s="11"/>
      <c r="BI311" s="11"/>
      <c r="BJ311" s="11"/>
      <c r="BK311" s="11"/>
      <c r="BL311" s="12"/>
      <c r="BM311" s="12"/>
      <c r="BN311" s="12"/>
      <c r="BO311" s="12"/>
      <c r="BP311" s="6"/>
      <c r="BQ311" s="6"/>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row>
    <row r="312" spans="1:129" s="8" customFormat="1" ht="20.100000000000001"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52"/>
      <c r="AC312" s="52"/>
      <c r="AD312" s="52"/>
      <c r="AE312" s="52"/>
      <c r="AF312" s="52"/>
      <c r="AG312" s="52"/>
      <c r="AH312" s="52"/>
      <c r="AI312" s="11"/>
      <c r="AJ312" s="11"/>
      <c r="AK312" s="11"/>
      <c r="AL312" s="11"/>
      <c r="AM312" s="11"/>
      <c r="AN312" s="11"/>
      <c r="AO312" s="11"/>
      <c r="AP312" s="11"/>
      <c r="AQ312" s="11"/>
      <c r="AR312" s="11"/>
      <c r="AS312" s="11"/>
      <c r="AT312" s="11"/>
      <c r="AU312" s="11"/>
      <c r="AV312" s="53"/>
      <c r="AW312" s="53"/>
      <c r="AX312" s="53"/>
      <c r="AY312" s="53"/>
      <c r="AZ312" s="53"/>
      <c r="BA312" s="53"/>
      <c r="BB312" s="53"/>
      <c r="BC312" s="53"/>
      <c r="BD312" s="11"/>
      <c r="BE312" s="11"/>
      <c r="BF312" s="11"/>
      <c r="BG312" s="11"/>
      <c r="BH312" s="11"/>
      <c r="BI312" s="11"/>
      <c r="BJ312" s="11"/>
      <c r="BK312" s="11"/>
      <c r="BL312" s="12"/>
      <c r="BM312" s="12"/>
      <c r="BN312" s="12"/>
      <c r="BO312" s="12"/>
      <c r="BP312" s="6"/>
      <c r="BQ312" s="6"/>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row>
    <row r="313" spans="1:129" s="8" customFormat="1" ht="20.100000000000001"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52"/>
      <c r="AC313" s="52"/>
      <c r="AD313" s="52"/>
      <c r="AE313" s="52"/>
      <c r="AF313" s="52"/>
      <c r="AG313" s="52"/>
      <c r="AH313" s="52"/>
      <c r="AI313" s="11"/>
      <c r="AJ313" s="11"/>
      <c r="AK313" s="11"/>
      <c r="AL313" s="11"/>
      <c r="AM313" s="11"/>
      <c r="AN313" s="11"/>
      <c r="AO313" s="11"/>
      <c r="AP313" s="11"/>
      <c r="AQ313" s="11"/>
      <c r="AR313" s="11"/>
      <c r="AS313" s="11"/>
      <c r="AT313" s="11"/>
      <c r="AU313" s="11"/>
      <c r="AV313" s="53"/>
      <c r="AW313" s="53"/>
      <c r="AX313" s="53"/>
      <c r="AY313" s="53"/>
      <c r="AZ313" s="53"/>
      <c r="BA313" s="53"/>
      <c r="BB313" s="53"/>
      <c r="BC313" s="53"/>
      <c r="BD313" s="11"/>
      <c r="BE313" s="11"/>
      <c r="BF313" s="11"/>
      <c r="BG313" s="11"/>
      <c r="BH313" s="11"/>
      <c r="BI313" s="11"/>
      <c r="BJ313" s="11"/>
      <c r="BK313" s="11"/>
      <c r="BL313" s="12"/>
      <c r="BM313" s="12"/>
      <c r="BN313" s="12"/>
      <c r="BO313" s="12"/>
      <c r="BP313" s="6"/>
      <c r="BQ313" s="6"/>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row>
    <row r="314" spans="1:129" s="8" customFormat="1" ht="20.100000000000001"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52"/>
      <c r="AC314" s="52"/>
      <c r="AD314" s="52"/>
      <c r="AE314" s="52"/>
      <c r="AF314" s="52"/>
      <c r="AG314" s="52"/>
      <c r="AH314" s="52"/>
      <c r="AI314" s="11"/>
      <c r="AJ314" s="11"/>
      <c r="AK314" s="11"/>
      <c r="AL314" s="11"/>
      <c r="AM314" s="11"/>
      <c r="AN314" s="11"/>
      <c r="AO314" s="11"/>
      <c r="AP314" s="11"/>
      <c r="AQ314" s="11"/>
      <c r="AR314" s="11"/>
      <c r="AS314" s="11"/>
      <c r="AT314" s="11"/>
      <c r="AU314" s="11"/>
      <c r="AV314" s="53"/>
      <c r="AW314" s="53"/>
      <c r="AX314" s="53"/>
      <c r="AY314" s="53"/>
      <c r="AZ314" s="53"/>
      <c r="BA314" s="53"/>
      <c r="BB314" s="53"/>
      <c r="BC314" s="53"/>
      <c r="BD314" s="11"/>
      <c r="BE314" s="11"/>
      <c r="BF314" s="11"/>
      <c r="BG314" s="11"/>
      <c r="BH314" s="11"/>
      <c r="BI314" s="11"/>
      <c r="BJ314" s="11"/>
      <c r="BK314" s="11"/>
      <c r="BL314" s="12"/>
      <c r="BM314" s="12"/>
      <c r="BN314" s="12"/>
      <c r="BO314" s="12"/>
      <c r="BP314" s="6"/>
      <c r="BQ314" s="6"/>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row>
    <row r="315" spans="1:129" s="8" customFormat="1" ht="20.100000000000001"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52"/>
      <c r="AC315" s="52"/>
      <c r="AD315" s="52"/>
      <c r="AE315" s="52"/>
      <c r="AF315" s="52"/>
      <c r="AG315" s="52"/>
      <c r="AH315" s="52"/>
      <c r="AI315" s="11"/>
      <c r="AJ315" s="11"/>
      <c r="AK315" s="11"/>
      <c r="AL315" s="11"/>
      <c r="AM315" s="11"/>
      <c r="AN315" s="11"/>
      <c r="AO315" s="11"/>
      <c r="AP315" s="11"/>
      <c r="AQ315" s="11"/>
      <c r="AR315" s="11"/>
      <c r="AS315" s="11"/>
      <c r="AT315" s="11"/>
      <c r="AU315" s="11"/>
      <c r="AV315" s="53"/>
      <c r="AW315" s="53"/>
      <c r="AX315" s="53"/>
      <c r="AY315" s="53"/>
      <c r="AZ315" s="53"/>
      <c r="BA315" s="53"/>
      <c r="BB315" s="53"/>
      <c r="BC315" s="53"/>
      <c r="BD315" s="11"/>
      <c r="BE315" s="11"/>
      <c r="BF315" s="11"/>
      <c r="BG315" s="11"/>
      <c r="BH315" s="11"/>
      <c r="BI315" s="11"/>
      <c r="BJ315" s="11"/>
      <c r="BK315" s="11"/>
      <c r="BL315" s="12"/>
      <c r="BM315" s="12"/>
      <c r="BN315" s="12"/>
      <c r="BO315" s="12"/>
      <c r="BP315" s="6"/>
      <c r="BQ315" s="6"/>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row>
    <row r="316" spans="1:129" s="8" customFormat="1" ht="20.100000000000001"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52"/>
      <c r="AC316" s="52"/>
      <c r="AD316" s="52"/>
      <c r="AE316" s="52"/>
      <c r="AF316" s="52"/>
      <c r="AG316" s="52"/>
      <c r="AH316" s="52"/>
      <c r="AI316" s="11"/>
      <c r="AJ316" s="11"/>
      <c r="AK316" s="11"/>
      <c r="AL316" s="11"/>
      <c r="AM316" s="11"/>
      <c r="AN316" s="11"/>
      <c r="AO316" s="11"/>
      <c r="AP316" s="11"/>
      <c r="AQ316" s="11"/>
      <c r="AR316" s="11"/>
      <c r="AS316" s="11"/>
      <c r="AT316" s="11"/>
      <c r="AU316" s="11"/>
      <c r="AV316" s="53"/>
      <c r="AW316" s="53"/>
      <c r="AX316" s="53"/>
      <c r="AY316" s="53"/>
      <c r="AZ316" s="53"/>
      <c r="BA316" s="53"/>
      <c r="BB316" s="53"/>
      <c r="BC316" s="53"/>
      <c r="BD316" s="11"/>
      <c r="BE316" s="11"/>
      <c r="BF316" s="11"/>
      <c r="BG316" s="11"/>
      <c r="BH316" s="11"/>
      <c r="BI316" s="11"/>
      <c r="BJ316" s="11"/>
      <c r="BK316" s="11"/>
      <c r="BL316" s="12"/>
      <c r="BM316" s="12"/>
      <c r="BN316" s="12"/>
      <c r="BO316" s="12"/>
      <c r="BP316" s="6"/>
      <c r="BQ316" s="6"/>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row>
    <row r="317" spans="1:129" s="8" customFormat="1" ht="20.100000000000001"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52"/>
      <c r="AC317" s="52"/>
      <c r="AD317" s="52"/>
      <c r="AE317" s="52"/>
      <c r="AF317" s="52"/>
      <c r="AG317" s="52"/>
      <c r="AH317" s="52"/>
      <c r="AI317" s="11"/>
      <c r="AJ317" s="11"/>
      <c r="AK317" s="11"/>
      <c r="AL317" s="11"/>
      <c r="AM317" s="11"/>
      <c r="AN317" s="11"/>
      <c r="AO317" s="11"/>
      <c r="AP317" s="11"/>
      <c r="AQ317" s="11"/>
      <c r="AR317" s="11"/>
      <c r="AS317" s="11"/>
      <c r="AT317" s="11"/>
      <c r="AU317" s="11"/>
      <c r="AV317" s="53"/>
      <c r="AW317" s="53"/>
      <c r="AX317" s="53"/>
      <c r="AY317" s="53"/>
      <c r="AZ317" s="53"/>
      <c r="BA317" s="53"/>
      <c r="BB317" s="53"/>
      <c r="BC317" s="53"/>
      <c r="BD317" s="11"/>
      <c r="BE317" s="11"/>
      <c r="BF317" s="11"/>
      <c r="BG317" s="11"/>
      <c r="BH317" s="11"/>
      <c r="BI317" s="11"/>
      <c r="BJ317" s="11"/>
      <c r="BK317" s="11"/>
      <c r="BL317" s="12"/>
      <c r="BM317" s="12"/>
      <c r="BN317" s="12"/>
      <c r="BO317" s="12"/>
      <c r="BP317" s="6"/>
      <c r="BQ317" s="6"/>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row>
    <row r="318" spans="1:129" s="8" customFormat="1" ht="20.100000000000001"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52"/>
      <c r="AC318" s="52"/>
      <c r="AD318" s="52"/>
      <c r="AE318" s="52"/>
      <c r="AF318" s="52"/>
      <c r="AG318" s="52"/>
      <c r="AH318" s="52"/>
      <c r="AI318" s="11"/>
      <c r="AJ318" s="11"/>
      <c r="AK318" s="11"/>
      <c r="AL318" s="11"/>
      <c r="AM318" s="11"/>
      <c r="AN318" s="11"/>
      <c r="AO318" s="11"/>
      <c r="AP318" s="11"/>
      <c r="AQ318" s="11"/>
      <c r="AR318" s="11"/>
      <c r="AS318" s="11"/>
      <c r="AT318" s="11"/>
      <c r="AU318" s="11"/>
      <c r="AV318" s="53"/>
      <c r="AW318" s="53"/>
      <c r="AX318" s="53"/>
      <c r="AY318" s="53"/>
      <c r="AZ318" s="53"/>
      <c r="BA318" s="53"/>
      <c r="BB318" s="53"/>
      <c r="BC318" s="53"/>
      <c r="BD318" s="11"/>
      <c r="BE318" s="11"/>
      <c r="BF318" s="11"/>
      <c r="BG318" s="11"/>
      <c r="BH318" s="11"/>
      <c r="BI318" s="11"/>
      <c r="BJ318" s="11"/>
      <c r="BK318" s="11"/>
      <c r="BL318" s="12"/>
      <c r="BM318" s="12"/>
      <c r="BN318" s="12"/>
      <c r="BO318" s="12"/>
      <c r="BP318" s="6"/>
      <c r="BQ318" s="6"/>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row>
    <row r="319" spans="1:129" s="8" customFormat="1" ht="20.100000000000001"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52"/>
      <c r="AC319" s="52"/>
      <c r="AD319" s="52"/>
      <c r="AE319" s="52"/>
      <c r="AF319" s="52"/>
      <c r="AG319" s="52"/>
      <c r="AH319" s="52"/>
      <c r="AI319" s="11"/>
      <c r="AJ319" s="11"/>
      <c r="AK319" s="11"/>
      <c r="AL319" s="11"/>
      <c r="AM319" s="11"/>
      <c r="AN319" s="11"/>
      <c r="AO319" s="11"/>
      <c r="AP319" s="11"/>
      <c r="AQ319" s="11"/>
      <c r="AR319" s="11"/>
      <c r="AS319" s="11"/>
      <c r="AT319" s="11"/>
      <c r="AU319" s="11"/>
      <c r="AV319" s="53"/>
      <c r="AW319" s="53"/>
      <c r="AX319" s="53"/>
      <c r="AY319" s="53"/>
      <c r="AZ319" s="53"/>
      <c r="BA319" s="53"/>
      <c r="BB319" s="53"/>
      <c r="BC319" s="53"/>
      <c r="BD319" s="11"/>
      <c r="BE319" s="11"/>
      <c r="BF319" s="11"/>
      <c r="BG319" s="11"/>
      <c r="BH319" s="11"/>
      <c r="BI319" s="11"/>
      <c r="BJ319" s="11"/>
      <c r="BK319" s="11"/>
      <c r="BL319" s="12"/>
      <c r="BM319" s="12"/>
      <c r="BN319" s="12"/>
      <c r="BO319" s="12"/>
      <c r="BP319" s="6"/>
      <c r="BQ319" s="6"/>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row>
    <row r="320" spans="1:129" s="8" customFormat="1" ht="20.100000000000001"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52"/>
      <c r="AC320" s="52"/>
      <c r="AD320" s="52"/>
      <c r="AE320" s="52"/>
      <c r="AF320" s="52"/>
      <c r="AG320" s="52"/>
      <c r="AH320" s="52"/>
      <c r="AI320" s="11"/>
      <c r="AJ320" s="11"/>
      <c r="AK320" s="11"/>
      <c r="AL320" s="11"/>
      <c r="AM320" s="11"/>
      <c r="AN320" s="11"/>
      <c r="AO320" s="11"/>
      <c r="AP320" s="11"/>
      <c r="AQ320" s="11"/>
      <c r="AR320" s="11"/>
      <c r="AS320" s="11"/>
      <c r="AT320" s="11"/>
      <c r="AU320" s="11"/>
      <c r="AV320" s="53"/>
      <c r="AW320" s="53"/>
      <c r="AX320" s="53"/>
      <c r="AY320" s="53"/>
      <c r="AZ320" s="53"/>
      <c r="BA320" s="53"/>
      <c r="BB320" s="53"/>
      <c r="BC320" s="53"/>
      <c r="BD320" s="11"/>
      <c r="BE320" s="11"/>
      <c r="BF320" s="11"/>
      <c r="BG320" s="11"/>
      <c r="BH320" s="11"/>
      <c r="BI320" s="11"/>
      <c r="BJ320" s="11"/>
      <c r="BK320" s="11"/>
      <c r="BL320" s="12"/>
      <c r="BM320" s="12"/>
      <c r="BN320" s="12"/>
      <c r="BO320" s="12"/>
      <c r="BP320" s="6"/>
      <c r="BQ320" s="6"/>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row>
    <row r="321" spans="1:129" s="8" customFormat="1" ht="20.100000000000001"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52"/>
      <c r="AC321" s="52"/>
      <c r="AD321" s="52"/>
      <c r="AE321" s="52"/>
      <c r="AF321" s="52"/>
      <c r="AG321" s="52"/>
      <c r="AH321" s="52"/>
      <c r="AI321" s="11"/>
      <c r="AJ321" s="11"/>
      <c r="AK321" s="11"/>
      <c r="AL321" s="11"/>
      <c r="AM321" s="11"/>
      <c r="AN321" s="11"/>
      <c r="AO321" s="11"/>
      <c r="AP321" s="11"/>
      <c r="AQ321" s="11"/>
      <c r="AR321" s="11"/>
      <c r="AS321" s="11"/>
      <c r="AT321" s="11"/>
      <c r="AU321" s="11"/>
      <c r="AV321" s="53"/>
      <c r="AW321" s="53"/>
      <c r="AX321" s="53"/>
      <c r="AY321" s="53"/>
      <c r="AZ321" s="53"/>
      <c r="BA321" s="53"/>
      <c r="BB321" s="53"/>
      <c r="BC321" s="53"/>
      <c r="BD321" s="11"/>
      <c r="BE321" s="11"/>
      <c r="BF321" s="11"/>
      <c r="BG321" s="11"/>
      <c r="BH321" s="11"/>
      <c r="BI321" s="11"/>
      <c r="BJ321" s="11"/>
      <c r="BK321" s="11"/>
      <c r="BL321" s="12"/>
      <c r="BM321" s="12"/>
      <c r="BN321" s="12"/>
      <c r="BO321" s="12"/>
      <c r="BP321" s="6"/>
      <c r="BQ321" s="6"/>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row>
    <row r="322" spans="1:129" s="8" customFormat="1" ht="20.100000000000001"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52"/>
      <c r="AC322" s="52"/>
      <c r="AD322" s="52"/>
      <c r="AE322" s="52"/>
      <c r="AF322" s="52"/>
      <c r="AG322" s="52"/>
      <c r="AH322" s="52"/>
      <c r="AI322" s="11"/>
      <c r="AJ322" s="11"/>
      <c r="AK322" s="11"/>
      <c r="AL322" s="11"/>
      <c r="AM322" s="11"/>
      <c r="AN322" s="11"/>
      <c r="AO322" s="11"/>
      <c r="AP322" s="11"/>
      <c r="AQ322" s="11"/>
      <c r="AR322" s="11"/>
      <c r="AS322" s="11"/>
      <c r="AT322" s="11"/>
      <c r="AU322" s="11"/>
      <c r="AV322" s="53"/>
      <c r="AW322" s="53"/>
      <c r="AX322" s="53"/>
      <c r="AY322" s="53"/>
      <c r="AZ322" s="53"/>
      <c r="BA322" s="53"/>
      <c r="BB322" s="53"/>
      <c r="BC322" s="53"/>
      <c r="BD322" s="11"/>
      <c r="BE322" s="11"/>
      <c r="BF322" s="11"/>
      <c r="BG322" s="11"/>
      <c r="BH322" s="11"/>
      <c r="BI322" s="11"/>
      <c r="BJ322" s="11"/>
      <c r="BK322" s="11"/>
      <c r="BL322" s="12"/>
      <c r="BM322" s="12"/>
      <c r="BN322" s="12"/>
      <c r="BO322" s="12"/>
      <c r="BP322" s="6"/>
      <c r="BQ322" s="6"/>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row>
    <row r="323" spans="1:129" s="8" customFormat="1" ht="20.100000000000001"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52"/>
      <c r="AC323" s="52"/>
      <c r="AD323" s="52"/>
      <c r="AE323" s="52"/>
      <c r="AF323" s="52"/>
      <c r="AG323" s="52"/>
      <c r="AH323" s="52"/>
      <c r="AI323" s="11"/>
      <c r="AJ323" s="11"/>
      <c r="AK323" s="11"/>
      <c r="AL323" s="11"/>
      <c r="AM323" s="11"/>
      <c r="AN323" s="11"/>
      <c r="AO323" s="11"/>
      <c r="AP323" s="11"/>
      <c r="AQ323" s="11"/>
      <c r="AR323" s="11"/>
      <c r="AS323" s="11"/>
      <c r="AT323" s="11"/>
      <c r="AU323" s="11"/>
      <c r="AV323" s="53"/>
      <c r="AW323" s="53"/>
      <c r="AX323" s="53"/>
      <c r="AY323" s="53"/>
      <c r="AZ323" s="53"/>
      <c r="BA323" s="53"/>
      <c r="BB323" s="53"/>
      <c r="BC323" s="53"/>
      <c r="BD323" s="11"/>
      <c r="BE323" s="11"/>
      <c r="BF323" s="11"/>
      <c r="BG323" s="11"/>
      <c r="BH323" s="11"/>
      <c r="BI323" s="11"/>
      <c r="BJ323" s="11"/>
      <c r="BK323" s="11"/>
      <c r="BL323" s="12"/>
      <c r="BM323" s="12"/>
      <c r="BN323" s="12"/>
      <c r="BO323" s="12"/>
      <c r="BP323" s="6"/>
      <c r="BQ323" s="6"/>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row>
    <row r="324" spans="1:129" s="8" customFormat="1" ht="20.100000000000001"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52"/>
      <c r="AC324" s="52"/>
      <c r="AD324" s="52"/>
      <c r="AE324" s="52"/>
      <c r="AF324" s="52"/>
      <c r="AG324" s="52"/>
      <c r="AH324" s="52"/>
      <c r="AI324" s="11"/>
      <c r="AJ324" s="11"/>
      <c r="AK324" s="11"/>
      <c r="AL324" s="11"/>
      <c r="AM324" s="11"/>
      <c r="AN324" s="11"/>
      <c r="AO324" s="11"/>
      <c r="AP324" s="11"/>
      <c r="AQ324" s="11"/>
      <c r="AR324" s="11"/>
      <c r="AS324" s="11"/>
      <c r="AT324" s="11"/>
      <c r="AU324" s="11"/>
      <c r="AV324" s="53"/>
      <c r="AW324" s="53"/>
      <c r="AX324" s="53"/>
      <c r="AY324" s="53"/>
      <c r="AZ324" s="53"/>
      <c r="BA324" s="53"/>
      <c r="BB324" s="53"/>
      <c r="BC324" s="53"/>
      <c r="BD324" s="11"/>
      <c r="BE324" s="11"/>
      <c r="BF324" s="11"/>
      <c r="BG324" s="11"/>
      <c r="BH324" s="11"/>
      <c r="BI324" s="11"/>
      <c r="BJ324" s="11"/>
      <c r="BK324" s="11"/>
      <c r="BL324" s="12"/>
      <c r="BM324" s="12"/>
      <c r="BN324" s="12"/>
      <c r="BO324" s="12"/>
      <c r="BP324" s="6"/>
      <c r="BQ324" s="6"/>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row>
    <row r="325" spans="1:129" s="8" customFormat="1" ht="20.100000000000001"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52"/>
      <c r="AC325" s="52"/>
      <c r="AD325" s="52"/>
      <c r="AE325" s="52"/>
      <c r="AF325" s="52"/>
      <c r="AG325" s="52"/>
      <c r="AH325" s="52"/>
      <c r="AI325" s="11"/>
      <c r="AJ325" s="11"/>
      <c r="AK325" s="11"/>
      <c r="AL325" s="11"/>
      <c r="AM325" s="11"/>
      <c r="AN325" s="11"/>
      <c r="AO325" s="11"/>
      <c r="AP325" s="11"/>
      <c r="AQ325" s="11"/>
      <c r="AR325" s="11"/>
      <c r="AS325" s="11"/>
      <c r="AT325" s="11"/>
      <c r="AU325" s="11"/>
      <c r="AV325" s="53"/>
      <c r="AW325" s="53"/>
      <c r="AX325" s="53"/>
      <c r="AY325" s="53"/>
      <c r="AZ325" s="53"/>
      <c r="BA325" s="53"/>
      <c r="BB325" s="53"/>
      <c r="BC325" s="53"/>
      <c r="BD325" s="11"/>
      <c r="BE325" s="11"/>
      <c r="BF325" s="11"/>
      <c r="BG325" s="11"/>
      <c r="BH325" s="11"/>
      <c r="BI325" s="11"/>
      <c r="BJ325" s="11"/>
      <c r="BK325" s="11"/>
      <c r="BL325" s="12"/>
      <c r="BM325" s="12"/>
      <c r="BN325" s="12"/>
      <c r="BO325" s="12"/>
      <c r="BP325" s="6"/>
      <c r="BQ325" s="6"/>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row>
    <row r="326" spans="1:129" s="8" customFormat="1" ht="20.100000000000001"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52"/>
      <c r="AC326" s="52"/>
      <c r="AD326" s="52"/>
      <c r="AE326" s="52"/>
      <c r="AF326" s="52"/>
      <c r="AG326" s="52"/>
      <c r="AH326" s="52"/>
      <c r="AI326" s="11"/>
      <c r="AJ326" s="11"/>
      <c r="AK326" s="11"/>
      <c r="AL326" s="11"/>
      <c r="AM326" s="11"/>
      <c r="AN326" s="11"/>
      <c r="AO326" s="11"/>
      <c r="AP326" s="11"/>
      <c r="AQ326" s="11"/>
      <c r="AR326" s="11"/>
      <c r="AS326" s="11"/>
      <c r="AT326" s="11"/>
      <c r="AU326" s="11"/>
      <c r="AV326" s="53"/>
      <c r="AW326" s="53"/>
      <c r="AX326" s="53"/>
      <c r="AY326" s="53"/>
      <c r="AZ326" s="53"/>
      <c r="BA326" s="53"/>
      <c r="BB326" s="53"/>
      <c r="BC326" s="53"/>
      <c r="BD326" s="11"/>
      <c r="BE326" s="11"/>
      <c r="BF326" s="11"/>
      <c r="BG326" s="11"/>
      <c r="BH326" s="11"/>
      <c r="BI326" s="11"/>
      <c r="BJ326" s="11"/>
      <c r="BK326" s="11"/>
      <c r="BL326" s="12"/>
      <c r="BM326" s="12"/>
      <c r="BN326" s="12"/>
      <c r="BO326" s="12"/>
      <c r="BP326" s="6"/>
      <c r="BQ326" s="6"/>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row>
    <row r="327" spans="1:129" s="8" customFormat="1" ht="20.100000000000001"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52"/>
      <c r="AC327" s="52"/>
      <c r="AD327" s="52"/>
      <c r="AE327" s="52"/>
      <c r="AF327" s="52"/>
      <c r="AG327" s="52"/>
      <c r="AH327" s="52"/>
      <c r="AI327" s="11"/>
      <c r="AJ327" s="11"/>
      <c r="AK327" s="11"/>
      <c r="AL327" s="11"/>
      <c r="AM327" s="11"/>
      <c r="AN327" s="11"/>
      <c r="AO327" s="11"/>
      <c r="AP327" s="11"/>
      <c r="AQ327" s="11"/>
      <c r="AR327" s="11"/>
      <c r="AS327" s="11"/>
      <c r="AT327" s="11"/>
      <c r="AU327" s="11"/>
      <c r="AV327" s="53"/>
      <c r="AW327" s="53"/>
      <c r="AX327" s="53"/>
      <c r="AY327" s="53"/>
      <c r="AZ327" s="53"/>
      <c r="BA327" s="53"/>
      <c r="BB327" s="53"/>
      <c r="BC327" s="53"/>
      <c r="BD327" s="11"/>
      <c r="BE327" s="11"/>
      <c r="BF327" s="11"/>
      <c r="BG327" s="11"/>
      <c r="BH327" s="11"/>
      <c r="BI327" s="11"/>
      <c r="BJ327" s="11"/>
      <c r="BK327" s="11"/>
      <c r="BL327" s="12"/>
      <c r="BM327" s="12"/>
      <c r="BN327" s="12"/>
      <c r="BO327" s="12"/>
      <c r="BP327" s="6"/>
      <c r="BQ327" s="6"/>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row>
    <row r="328" spans="1:129" s="8" customFormat="1" ht="20.100000000000001"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52"/>
      <c r="AC328" s="52"/>
      <c r="AD328" s="52"/>
      <c r="AE328" s="52"/>
      <c r="AF328" s="52"/>
      <c r="AG328" s="52"/>
      <c r="AH328" s="52"/>
      <c r="AI328" s="11"/>
      <c r="AJ328" s="11"/>
      <c r="AK328" s="11"/>
      <c r="AL328" s="11"/>
      <c r="AM328" s="11"/>
      <c r="AN328" s="11"/>
      <c r="AO328" s="11"/>
      <c r="AP328" s="11"/>
      <c r="AQ328" s="11"/>
      <c r="AR328" s="11"/>
      <c r="AS328" s="11"/>
      <c r="AT328" s="11"/>
      <c r="AU328" s="11"/>
      <c r="AV328" s="53"/>
      <c r="AW328" s="53"/>
      <c r="AX328" s="53"/>
      <c r="AY328" s="53"/>
      <c r="AZ328" s="53"/>
      <c r="BA328" s="53"/>
      <c r="BB328" s="53"/>
      <c r="BC328" s="53"/>
      <c r="BD328" s="11"/>
      <c r="BE328" s="11"/>
      <c r="BF328" s="11"/>
      <c r="BG328" s="11"/>
      <c r="BH328" s="11"/>
      <c r="BI328" s="11"/>
      <c r="BJ328" s="11"/>
      <c r="BK328" s="11"/>
      <c r="BL328" s="12"/>
      <c r="BM328" s="12"/>
      <c r="BN328" s="12"/>
      <c r="BO328" s="12"/>
      <c r="BP328" s="6"/>
      <c r="BQ328" s="6"/>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row>
    <row r="329" spans="1:129" s="8" customFormat="1" ht="20.100000000000001"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52"/>
      <c r="AC329" s="52"/>
      <c r="AD329" s="52"/>
      <c r="AE329" s="52"/>
      <c r="AF329" s="52"/>
      <c r="AG329" s="52"/>
      <c r="AH329" s="52"/>
      <c r="AI329" s="11"/>
      <c r="AJ329" s="11"/>
      <c r="AK329" s="11"/>
      <c r="AL329" s="11"/>
      <c r="AM329" s="11"/>
      <c r="AN329" s="11"/>
      <c r="AO329" s="11"/>
      <c r="AP329" s="11"/>
      <c r="AQ329" s="11"/>
      <c r="AR329" s="11"/>
      <c r="AS329" s="11"/>
      <c r="AT329" s="11"/>
      <c r="AU329" s="11"/>
      <c r="AV329" s="53"/>
      <c r="AW329" s="53"/>
      <c r="AX329" s="53"/>
      <c r="AY329" s="53"/>
      <c r="AZ329" s="53"/>
      <c r="BA329" s="53"/>
      <c r="BB329" s="53"/>
      <c r="BC329" s="53"/>
      <c r="BD329" s="11"/>
      <c r="BE329" s="11"/>
      <c r="BF329" s="11"/>
      <c r="BG329" s="11"/>
      <c r="BH329" s="11"/>
      <c r="BI329" s="11"/>
      <c r="BJ329" s="11"/>
      <c r="BK329" s="11"/>
      <c r="BL329" s="12"/>
      <c r="BM329" s="12"/>
      <c r="BN329" s="12"/>
      <c r="BO329" s="12"/>
      <c r="BP329" s="6"/>
      <c r="BQ329" s="6"/>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row>
    <row r="330" spans="1:129" s="8" customFormat="1" ht="20.100000000000001"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52"/>
      <c r="AC330" s="52"/>
      <c r="AD330" s="52"/>
      <c r="AE330" s="52"/>
      <c r="AF330" s="52"/>
      <c r="AG330" s="52"/>
      <c r="AH330" s="52"/>
      <c r="AI330" s="11"/>
      <c r="AJ330" s="11"/>
      <c r="AK330" s="11"/>
      <c r="AL330" s="11"/>
      <c r="AM330" s="11"/>
      <c r="AN330" s="11"/>
      <c r="AO330" s="11"/>
      <c r="AP330" s="11"/>
      <c r="AQ330" s="11"/>
      <c r="AR330" s="11"/>
      <c r="AS330" s="11"/>
      <c r="AT330" s="11"/>
      <c r="AU330" s="11"/>
      <c r="AV330" s="53"/>
      <c r="AW330" s="53"/>
      <c r="AX330" s="53"/>
      <c r="AY330" s="53"/>
      <c r="AZ330" s="53"/>
      <c r="BA330" s="53"/>
      <c r="BB330" s="53"/>
      <c r="BC330" s="53"/>
      <c r="BD330" s="11"/>
      <c r="BE330" s="11"/>
      <c r="BF330" s="11"/>
      <c r="BG330" s="11"/>
      <c r="BH330" s="11"/>
      <c r="BI330" s="11"/>
      <c r="BJ330" s="11"/>
      <c r="BK330" s="11"/>
      <c r="BL330" s="12"/>
      <c r="BM330" s="12"/>
      <c r="BN330" s="12"/>
      <c r="BO330" s="12"/>
      <c r="BP330" s="6"/>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row>
    <row r="331" spans="1:129" s="8" customFormat="1" ht="20.100000000000001"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52"/>
      <c r="AC331" s="52"/>
      <c r="AD331" s="52"/>
      <c r="AE331" s="52"/>
      <c r="AF331" s="52"/>
      <c r="AG331" s="52"/>
      <c r="AH331" s="52"/>
      <c r="AI331" s="11"/>
      <c r="AJ331" s="11"/>
      <c r="AK331" s="11"/>
      <c r="AL331" s="11"/>
      <c r="AM331" s="11"/>
      <c r="AN331" s="11"/>
      <c r="AO331" s="11"/>
      <c r="AP331" s="11"/>
      <c r="AQ331" s="11"/>
      <c r="AR331" s="11"/>
      <c r="AS331" s="11"/>
      <c r="AT331" s="11"/>
      <c r="AU331" s="11"/>
      <c r="AV331" s="53"/>
      <c r="AW331" s="53"/>
      <c r="AX331" s="53"/>
      <c r="AY331" s="53"/>
      <c r="AZ331" s="53"/>
      <c r="BA331" s="53"/>
      <c r="BB331" s="53"/>
      <c r="BC331" s="53"/>
      <c r="BD331" s="11"/>
      <c r="BE331" s="11"/>
      <c r="BF331" s="11"/>
      <c r="BG331" s="11"/>
      <c r="BH331" s="11"/>
      <c r="BI331" s="11"/>
      <c r="BJ331" s="11"/>
      <c r="BK331" s="11"/>
      <c r="BL331" s="12"/>
      <c r="BM331" s="12"/>
      <c r="BN331" s="12"/>
      <c r="BO331" s="12"/>
      <c r="BP331" s="6"/>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row>
    <row r="332" spans="1:129" s="8" customFormat="1" ht="20.100000000000001"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52"/>
      <c r="AC332" s="52"/>
      <c r="AD332" s="52"/>
      <c r="AE332" s="52"/>
      <c r="AF332" s="52"/>
      <c r="AG332" s="52"/>
      <c r="AH332" s="52"/>
      <c r="AI332" s="11"/>
      <c r="AJ332" s="11"/>
      <c r="AK332" s="11"/>
      <c r="AL332" s="11"/>
      <c r="AM332" s="11"/>
      <c r="AN332" s="11"/>
      <c r="AO332" s="11"/>
      <c r="AP332" s="11"/>
      <c r="AQ332" s="11"/>
      <c r="AR332" s="11"/>
      <c r="AS332" s="11"/>
      <c r="AT332" s="11"/>
      <c r="AU332" s="11"/>
      <c r="AV332" s="53"/>
      <c r="AW332" s="53"/>
      <c r="AX332" s="53"/>
      <c r="AY332" s="53"/>
      <c r="AZ332" s="53"/>
      <c r="BA332" s="53"/>
      <c r="BB332" s="53"/>
      <c r="BC332" s="53"/>
      <c r="BD332" s="11"/>
      <c r="BE332" s="11"/>
      <c r="BF332" s="11"/>
      <c r="BG332" s="11"/>
      <c r="BH332" s="11"/>
      <c r="BI332" s="11"/>
      <c r="BJ332" s="11"/>
      <c r="BK332" s="11"/>
      <c r="BL332" s="12"/>
      <c r="BM332" s="12"/>
      <c r="BN332" s="12"/>
      <c r="BO332" s="12"/>
      <c r="BP332" s="6"/>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row>
    <row r="333" spans="1:129" s="8" customFormat="1" ht="20.100000000000001"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52"/>
      <c r="AC333" s="52"/>
      <c r="AD333" s="52"/>
      <c r="AE333" s="52"/>
      <c r="AF333" s="52"/>
      <c r="AG333" s="52"/>
      <c r="AH333" s="52"/>
      <c r="AI333" s="11"/>
      <c r="AJ333" s="11"/>
      <c r="AK333" s="11"/>
      <c r="AL333" s="11"/>
      <c r="AM333" s="11"/>
      <c r="AN333" s="11"/>
      <c r="AO333" s="11"/>
      <c r="AP333" s="11"/>
      <c r="AQ333" s="11"/>
      <c r="AR333" s="11"/>
      <c r="AS333" s="11"/>
      <c r="AT333" s="11"/>
      <c r="AU333" s="11"/>
      <c r="AV333" s="53"/>
      <c r="AW333" s="53"/>
      <c r="AX333" s="53"/>
      <c r="AY333" s="53"/>
      <c r="AZ333" s="53"/>
      <c r="BA333" s="53"/>
      <c r="BB333" s="53"/>
      <c r="BC333" s="53"/>
      <c r="BD333" s="11"/>
      <c r="BE333" s="11"/>
      <c r="BF333" s="11"/>
      <c r="BG333" s="11"/>
      <c r="BH333" s="11"/>
      <c r="BI333" s="11"/>
      <c r="BJ333" s="11"/>
      <c r="BK333" s="11"/>
      <c r="BL333" s="12"/>
      <c r="BM333" s="12"/>
      <c r="BN333" s="12"/>
      <c r="BO333" s="12"/>
      <c r="BP333" s="6"/>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row>
    <row r="334" spans="1:129" s="8" customFormat="1" ht="20.100000000000001"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52"/>
      <c r="AC334" s="52"/>
      <c r="AD334" s="52"/>
      <c r="AE334" s="52"/>
      <c r="AF334" s="52"/>
      <c r="AG334" s="52"/>
      <c r="AH334" s="52"/>
      <c r="AI334" s="11"/>
      <c r="AJ334" s="11"/>
      <c r="AK334" s="11"/>
      <c r="AL334" s="11"/>
      <c r="AM334" s="11"/>
      <c r="AN334" s="11"/>
      <c r="AO334" s="11"/>
      <c r="AP334" s="11"/>
      <c r="AQ334" s="11"/>
      <c r="AR334" s="11"/>
      <c r="AS334" s="11"/>
      <c r="AT334" s="11"/>
      <c r="AU334" s="11"/>
      <c r="AV334" s="53"/>
      <c r="AW334" s="53"/>
      <c r="AX334" s="53"/>
      <c r="AY334" s="53"/>
      <c r="AZ334" s="53"/>
      <c r="BA334" s="53"/>
      <c r="BB334" s="53"/>
      <c r="BC334" s="53"/>
      <c r="BD334" s="11"/>
      <c r="BE334" s="11"/>
      <c r="BF334" s="11"/>
      <c r="BG334" s="11"/>
      <c r="BH334" s="11"/>
      <c r="BI334" s="11"/>
      <c r="BJ334" s="11"/>
      <c r="BK334" s="11"/>
      <c r="BL334" s="12"/>
      <c r="BM334" s="12"/>
      <c r="BN334" s="12"/>
      <c r="BO334" s="12"/>
      <c r="BP334" s="6"/>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row>
    <row r="335" spans="1:129" s="8" customFormat="1" ht="20.100000000000001"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52"/>
      <c r="AC335" s="52"/>
      <c r="AD335" s="52"/>
      <c r="AE335" s="52"/>
      <c r="AF335" s="52"/>
      <c r="AG335" s="52"/>
      <c r="AH335" s="52"/>
      <c r="AI335" s="11"/>
      <c r="AJ335" s="11"/>
      <c r="AK335" s="11"/>
      <c r="AL335" s="11"/>
      <c r="AM335" s="11"/>
      <c r="AN335" s="11"/>
      <c r="AO335" s="11"/>
      <c r="AP335" s="11"/>
      <c r="AQ335" s="11"/>
      <c r="AR335" s="11"/>
      <c r="AS335" s="11"/>
      <c r="AT335" s="11"/>
      <c r="AU335" s="11"/>
      <c r="AV335" s="53"/>
      <c r="AW335" s="53"/>
      <c r="AX335" s="53"/>
      <c r="AY335" s="53"/>
      <c r="AZ335" s="53"/>
      <c r="BA335" s="53"/>
      <c r="BB335" s="53"/>
      <c r="BC335" s="53"/>
      <c r="BD335" s="11"/>
      <c r="BE335" s="11"/>
      <c r="BF335" s="11"/>
      <c r="BG335" s="11"/>
      <c r="BH335" s="11"/>
      <c r="BI335" s="11"/>
      <c r="BJ335" s="11"/>
      <c r="BK335" s="11"/>
      <c r="BL335" s="12"/>
      <c r="BM335" s="12"/>
      <c r="BN335" s="12"/>
      <c r="BO335" s="12"/>
      <c r="BP335" s="6"/>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row>
    <row r="336" spans="1:129" s="8" customFormat="1" ht="20.100000000000001"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52"/>
      <c r="AC336" s="52"/>
      <c r="AD336" s="52"/>
      <c r="AE336" s="52"/>
      <c r="AF336" s="52"/>
      <c r="AG336" s="52"/>
      <c r="AH336" s="52"/>
      <c r="AI336" s="11"/>
      <c r="AJ336" s="11"/>
      <c r="AK336" s="11"/>
      <c r="AL336" s="11"/>
      <c r="AM336" s="11"/>
      <c r="AN336" s="11"/>
      <c r="AO336" s="11"/>
      <c r="AP336" s="11"/>
      <c r="AQ336" s="11"/>
      <c r="AR336" s="11"/>
      <c r="AS336" s="11"/>
      <c r="AT336" s="11"/>
      <c r="AU336" s="11"/>
      <c r="AV336" s="53"/>
      <c r="AW336" s="53"/>
      <c r="AX336" s="53"/>
      <c r="AY336" s="53"/>
      <c r="AZ336" s="53"/>
      <c r="BA336" s="53"/>
      <c r="BB336" s="53"/>
      <c r="BC336" s="53"/>
      <c r="BD336" s="11"/>
      <c r="BE336" s="11"/>
      <c r="BF336" s="11"/>
      <c r="BG336" s="11"/>
      <c r="BH336" s="11"/>
      <c r="BI336" s="11"/>
      <c r="BJ336" s="11"/>
      <c r="BK336" s="11"/>
      <c r="BL336" s="12"/>
      <c r="BM336" s="12"/>
      <c r="BN336" s="12"/>
      <c r="BO336" s="12"/>
      <c r="BP336" s="6"/>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row>
    <row r="337" spans="1:129" s="8" customFormat="1" ht="20.100000000000001"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52"/>
      <c r="AC337" s="52"/>
      <c r="AD337" s="52"/>
      <c r="AE337" s="52"/>
      <c r="AF337" s="52"/>
      <c r="AG337" s="52"/>
      <c r="AH337" s="52"/>
      <c r="AI337" s="11"/>
      <c r="AJ337" s="11"/>
      <c r="AK337" s="11"/>
      <c r="AL337" s="11"/>
      <c r="AM337" s="11"/>
      <c r="AN337" s="11"/>
      <c r="AO337" s="11"/>
      <c r="AP337" s="11"/>
      <c r="AQ337" s="11"/>
      <c r="AR337" s="11"/>
      <c r="AS337" s="11"/>
      <c r="AT337" s="11"/>
      <c r="AU337" s="11"/>
      <c r="AV337" s="53"/>
      <c r="AW337" s="53"/>
      <c r="AX337" s="53"/>
      <c r="AY337" s="53"/>
      <c r="AZ337" s="53"/>
      <c r="BA337" s="53"/>
      <c r="BB337" s="53"/>
      <c r="BC337" s="53"/>
      <c r="BD337" s="11"/>
      <c r="BE337" s="11"/>
      <c r="BF337" s="11"/>
      <c r="BG337" s="11"/>
      <c r="BH337" s="11"/>
      <c r="BI337" s="11"/>
      <c r="BJ337" s="11"/>
      <c r="BK337" s="11"/>
      <c r="BL337" s="12"/>
      <c r="BM337" s="12"/>
      <c r="BN337" s="12"/>
      <c r="BO337" s="12"/>
      <c r="BP337" s="6"/>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row>
    <row r="338" spans="1:129" s="8" customFormat="1" ht="20.100000000000001"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52"/>
      <c r="AC338" s="52"/>
      <c r="AD338" s="52"/>
      <c r="AE338" s="52"/>
      <c r="AF338" s="52"/>
      <c r="AG338" s="52"/>
      <c r="AH338" s="52"/>
      <c r="AI338" s="11"/>
      <c r="AJ338" s="11"/>
      <c r="AK338" s="11"/>
      <c r="AL338" s="11"/>
      <c r="AM338" s="11"/>
      <c r="AN338" s="11"/>
      <c r="AO338" s="11"/>
      <c r="AP338" s="11"/>
      <c r="AQ338" s="11"/>
      <c r="AR338" s="11"/>
      <c r="AS338" s="11"/>
      <c r="AT338" s="11"/>
      <c r="AU338" s="11"/>
      <c r="AV338" s="53"/>
      <c r="AW338" s="53"/>
      <c r="AX338" s="53"/>
      <c r="AY338" s="53"/>
      <c r="AZ338" s="53"/>
      <c r="BA338" s="53"/>
      <c r="BB338" s="53"/>
      <c r="BC338" s="53"/>
      <c r="BD338" s="11"/>
      <c r="BE338" s="11"/>
      <c r="BF338" s="11"/>
      <c r="BG338" s="11"/>
      <c r="BH338" s="11"/>
      <c r="BI338" s="11"/>
      <c r="BJ338" s="11"/>
      <c r="BK338" s="11"/>
      <c r="BL338" s="12"/>
      <c r="BM338" s="12"/>
      <c r="BN338" s="12"/>
      <c r="BO338" s="12"/>
      <c r="BP338" s="6"/>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row>
    <row r="339" spans="1:129" s="8" customFormat="1" ht="20.100000000000001"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52"/>
      <c r="AC339" s="52"/>
      <c r="AD339" s="52"/>
      <c r="AE339" s="52"/>
      <c r="AF339" s="52"/>
      <c r="AG339" s="52"/>
      <c r="AH339" s="52"/>
      <c r="AI339" s="11"/>
      <c r="AJ339" s="11"/>
      <c r="AK339" s="11"/>
      <c r="AL339" s="11"/>
      <c r="AM339" s="11"/>
      <c r="AN339" s="11"/>
      <c r="AO339" s="11"/>
      <c r="AP339" s="11"/>
      <c r="AQ339" s="11"/>
      <c r="AR339" s="11"/>
      <c r="AS339" s="11"/>
      <c r="AT339" s="11"/>
      <c r="AU339" s="11"/>
      <c r="AV339" s="53"/>
      <c r="AW339" s="53"/>
      <c r="AX339" s="53"/>
      <c r="AY339" s="53"/>
      <c r="AZ339" s="53"/>
      <c r="BA339" s="53"/>
      <c r="BB339" s="53"/>
      <c r="BC339" s="53"/>
      <c r="BD339" s="11"/>
      <c r="BE339" s="11"/>
      <c r="BF339" s="11"/>
      <c r="BG339" s="11"/>
      <c r="BH339" s="11"/>
      <c r="BI339" s="11"/>
      <c r="BJ339" s="11"/>
      <c r="BK339" s="11"/>
      <c r="BL339" s="12"/>
      <c r="BM339" s="12"/>
      <c r="BN339" s="12"/>
      <c r="BO339" s="12"/>
      <c r="BP339" s="6"/>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row>
    <row r="340" spans="1:129" s="8" customFormat="1" ht="20.100000000000001"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52"/>
      <c r="AC340" s="52"/>
      <c r="AD340" s="52"/>
      <c r="AE340" s="52"/>
      <c r="AF340" s="52"/>
      <c r="AG340" s="52"/>
      <c r="AH340" s="52"/>
      <c r="AI340" s="11"/>
      <c r="AJ340" s="11"/>
      <c r="AK340" s="11"/>
      <c r="AL340" s="11"/>
      <c r="AM340" s="11"/>
      <c r="AN340" s="11"/>
      <c r="AO340" s="11"/>
      <c r="AP340" s="11"/>
      <c r="AQ340" s="11"/>
      <c r="AR340" s="11"/>
      <c r="AS340" s="11"/>
      <c r="AT340" s="11"/>
      <c r="AU340" s="11"/>
      <c r="AV340" s="53"/>
      <c r="AW340" s="53"/>
      <c r="AX340" s="53"/>
      <c r="AY340" s="53"/>
      <c r="AZ340" s="53"/>
      <c r="BA340" s="53"/>
      <c r="BB340" s="53"/>
      <c r="BC340" s="53"/>
      <c r="BD340" s="11"/>
      <c r="BE340" s="11"/>
      <c r="BF340" s="11"/>
      <c r="BG340" s="11"/>
      <c r="BH340" s="11"/>
      <c r="BI340" s="11"/>
      <c r="BJ340" s="11"/>
      <c r="BK340" s="11"/>
      <c r="BL340" s="12"/>
      <c r="BM340" s="12"/>
      <c r="BN340" s="12"/>
      <c r="BO340" s="12"/>
      <c r="BP340" s="6"/>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row>
    <row r="341" spans="1:129" s="8" customFormat="1" ht="20.100000000000001"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52"/>
      <c r="AC341" s="52"/>
      <c r="AD341" s="52"/>
      <c r="AE341" s="52"/>
      <c r="AF341" s="52"/>
      <c r="AG341" s="52"/>
      <c r="AH341" s="52"/>
      <c r="AI341" s="11"/>
      <c r="AJ341" s="11"/>
      <c r="AK341" s="11"/>
      <c r="AL341" s="11"/>
      <c r="AM341" s="11"/>
      <c r="AN341" s="11"/>
      <c r="AO341" s="11"/>
      <c r="AP341" s="11"/>
      <c r="AQ341" s="11"/>
      <c r="AR341" s="11"/>
      <c r="AS341" s="11"/>
      <c r="AT341" s="11"/>
      <c r="AU341" s="11"/>
      <c r="AV341" s="53"/>
      <c r="AW341" s="53"/>
      <c r="AX341" s="53"/>
      <c r="AY341" s="53"/>
      <c r="AZ341" s="53"/>
      <c r="BA341" s="53"/>
      <c r="BB341" s="53"/>
      <c r="BC341" s="53"/>
      <c r="BD341" s="11"/>
      <c r="BE341" s="11"/>
      <c r="BF341" s="11"/>
      <c r="BG341" s="11"/>
      <c r="BH341" s="11"/>
      <c r="BI341" s="11"/>
      <c r="BJ341" s="11"/>
      <c r="BK341" s="11"/>
      <c r="BL341" s="12"/>
      <c r="BM341" s="12"/>
      <c r="BN341" s="12"/>
      <c r="BO341" s="12"/>
      <c r="BP341" s="6"/>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row>
    <row r="342" spans="1:129" s="8" customFormat="1" ht="20.100000000000001"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52"/>
      <c r="AC342" s="52"/>
      <c r="AD342" s="52"/>
      <c r="AE342" s="52"/>
      <c r="AF342" s="52"/>
      <c r="AG342" s="52"/>
      <c r="AH342" s="52"/>
      <c r="AI342" s="11"/>
      <c r="AJ342" s="11"/>
      <c r="AK342" s="11"/>
      <c r="AL342" s="11"/>
      <c r="AM342" s="11"/>
      <c r="AN342" s="11"/>
      <c r="AO342" s="11"/>
      <c r="AP342" s="11"/>
      <c r="AQ342" s="11"/>
      <c r="AR342" s="11"/>
      <c r="AS342" s="11"/>
      <c r="AT342" s="11"/>
      <c r="AU342" s="11"/>
      <c r="AV342" s="53"/>
      <c r="AW342" s="53"/>
      <c r="AX342" s="53"/>
      <c r="AY342" s="53"/>
      <c r="AZ342" s="53"/>
      <c r="BA342" s="53"/>
      <c r="BB342" s="53"/>
      <c r="BC342" s="53"/>
      <c r="BD342" s="11"/>
      <c r="BE342" s="11"/>
      <c r="BF342" s="11"/>
      <c r="BG342" s="11"/>
      <c r="BH342" s="11"/>
      <c r="BI342" s="11"/>
      <c r="BJ342" s="11"/>
      <c r="BK342" s="11"/>
      <c r="BL342" s="12"/>
      <c r="BM342" s="12"/>
      <c r="BN342" s="12"/>
      <c r="BO342" s="12"/>
      <c r="BP342" s="6"/>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row>
    <row r="343" spans="1:129" s="8" customFormat="1" ht="20.100000000000001"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52"/>
      <c r="AC343" s="52"/>
      <c r="AD343" s="52"/>
      <c r="AE343" s="52"/>
      <c r="AF343" s="52"/>
      <c r="AG343" s="52"/>
      <c r="AH343" s="52"/>
      <c r="AI343" s="11"/>
      <c r="AJ343" s="11"/>
      <c r="AK343" s="11"/>
      <c r="AL343" s="11"/>
      <c r="AM343" s="11"/>
      <c r="AN343" s="11"/>
      <c r="AO343" s="11"/>
      <c r="AP343" s="11"/>
      <c r="AQ343" s="11"/>
      <c r="AR343" s="11"/>
      <c r="AS343" s="11"/>
      <c r="AT343" s="11"/>
      <c r="AU343" s="11"/>
      <c r="AV343" s="53"/>
      <c r="AW343" s="53"/>
      <c r="AX343" s="53"/>
      <c r="AY343" s="53"/>
      <c r="AZ343" s="53"/>
      <c r="BA343" s="53"/>
      <c r="BB343" s="53"/>
      <c r="BC343" s="53"/>
      <c r="BD343" s="11"/>
      <c r="BE343" s="11"/>
      <c r="BF343" s="11"/>
      <c r="BG343" s="11"/>
      <c r="BH343" s="11"/>
      <c r="BI343" s="11"/>
      <c r="BJ343" s="11"/>
      <c r="BK343" s="11"/>
      <c r="BL343" s="12"/>
      <c r="BM343" s="12"/>
      <c r="BN343" s="12"/>
      <c r="BO343" s="12"/>
      <c r="BP343" s="6"/>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row>
    <row r="344" spans="1:129" s="8" customFormat="1" ht="20.100000000000001"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52"/>
      <c r="AC344" s="52"/>
      <c r="AD344" s="52"/>
      <c r="AE344" s="52"/>
      <c r="AF344" s="52"/>
      <c r="AG344" s="52"/>
      <c r="AH344" s="52"/>
      <c r="AI344" s="11"/>
      <c r="AJ344" s="11"/>
      <c r="AK344" s="11"/>
      <c r="AL344" s="11"/>
      <c r="AM344" s="11"/>
      <c r="AN344" s="11"/>
      <c r="AO344" s="11"/>
      <c r="AP344" s="11"/>
      <c r="AQ344" s="11"/>
      <c r="AR344" s="11"/>
      <c r="AS344" s="11"/>
      <c r="AT344" s="11"/>
      <c r="AU344" s="11"/>
      <c r="AV344" s="53"/>
      <c r="AW344" s="53"/>
      <c r="AX344" s="53"/>
      <c r="AY344" s="53"/>
      <c r="AZ344" s="53"/>
      <c r="BA344" s="53"/>
      <c r="BB344" s="53"/>
      <c r="BC344" s="53"/>
      <c r="BD344" s="11"/>
      <c r="BE344" s="11"/>
      <c r="BF344" s="11"/>
      <c r="BG344" s="11"/>
      <c r="BH344" s="11"/>
      <c r="BI344" s="11"/>
      <c r="BJ344" s="11"/>
      <c r="BK344" s="11"/>
      <c r="BL344" s="12"/>
      <c r="BM344" s="12"/>
      <c r="BN344" s="12"/>
      <c r="BO344" s="12"/>
      <c r="BP344" s="6"/>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row>
    <row r="345" spans="1:129" s="8" customFormat="1" ht="20.100000000000001"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52"/>
      <c r="AC345" s="52"/>
      <c r="AD345" s="52"/>
      <c r="AE345" s="52"/>
      <c r="AF345" s="52"/>
      <c r="AG345" s="52"/>
      <c r="AH345" s="52"/>
      <c r="AI345" s="11"/>
      <c r="AJ345" s="11"/>
      <c r="AK345" s="11"/>
      <c r="AL345" s="11"/>
      <c r="AM345" s="11"/>
      <c r="AN345" s="11"/>
      <c r="AO345" s="11"/>
      <c r="AP345" s="11"/>
      <c r="AQ345" s="11"/>
      <c r="AR345" s="11"/>
      <c r="AS345" s="11"/>
      <c r="AT345" s="11"/>
      <c r="AU345" s="11"/>
      <c r="AV345" s="53"/>
      <c r="AW345" s="53"/>
      <c r="AX345" s="53"/>
      <c r="AY345" s="53"/>
      <c r="AZ345" s="53"/>
      <c r="BA345" s="53"/>
      <c r="BB345" s="53"/>
      <c r="BC345" s="53"/>
      <c r="BD345" s="11"/>
      <c r="BE345" s="11"/>
      <c r="BF345" s="11"/>
      <c r="BG345" s="11"/>
      <c r="BH345" s="11"/>
      <c r="BI345" s="11"/>
      <c r="BJ345" s="11"/>
      <c r="BK345" s="11"/>
      <c r="BL345" s="12"/>
      <c r="BM345" s="12"/>
      <c r="BN345" s="12"/>
      <c r="BO345" s="12"/>
      <c r="BP345" s="6"/>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row>
    <row r="346" spans="1:129" s="8" customFormat="1" ht="20.100000000000001"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52"/>
      <c r="AC346" s="52"/>
      <c r="AD346" s="52"/>
      <c r="AE346" s="52"/>
      <c r="AF346" s="52"/>
      <c r="AG346" s="52"/>
      <c r="AH346" s="52"/>
      <c r="AI346" s="11"/>
      <c r="AJ346" s="11"/>
      <c r="AK346" s="11"/>
      <c r="AL346" s="11"/>
      <c r="AM346" s="11"/>
      <c r="AN346" s="11"/>
      <c r="AO346" s="11"/>
      <c r="AP346" s="11"/>
      <c r="AQ346" s="11"/>
      <c r="AR346" s="11"/>
      <c r="AS346" s="11"/>
      <c r="AT346" s="11"/>
      <c r="AU346" s="11"/>
      <c r="AV346" s="53"/>
      <c r="AW346" s="53"/>
      <c r="AX346" s="53"/>
      <c r="AY346" s="53"/>
      <c r="AZ346" s="53"/>
      <c r="BA346" s="53"/>
      <c r="BB346" s="53"/>
      <c r="BC346" s="53"/>
      <c r="BD346" s="11"/>
      <c r="BE346" s="11"/>
      <c r="BF346" s="11"/>
      <c r="BG346" s="11"/>
      <c r="BH346" s="11"/>
      <c r="BI346" s="11"/>
      <c r="BJ346" s="11"/>
      <c r="BK346" s="11"/>
      <c r="BL346" s="12"/>
      <c r="BM346" s="12"/>
      <c r="BN346" s="12"/>
      <c r="BO346" s="12"/>
      <c r="BP346" s="6"/>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row>
    <row r="347" spans="1:129" s="8" customFormat="1" ht="20.100000000000001"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52"/>
      <c r="AC347" s="52"/>
      <c r="AD347" s="52"/>
      <c r="AE347" s="52"/>
      <c r="AF347" s="52"/>
      <c r="AG347" s="52"/>
      <c r="AH347" s="52"/>
      <c r="AI347" s="11"/>
      <c r="AJ347" s="11"/>
      <c r="AK347" s="11"/>
      <c r="AL347" s="11"/>
      <c r="AM347" s="11"/>
      <c r="AN347" s="11"/>
      <c r="AO347" s="11"/>
      <c r="AP347" s="11"/>
      <c r="AQ347" s="11"/>
      <c r="AR347" s="11"/>
      <c r="AS347" s="11"/>
      <c r="AT347" s="11"/>
      <c r="AU347" s="11"/>
      <c r="AV347" s="53"/>
      <c r="AW347" s="53"/>
      <c r="AX347" s="53"/>
      <c r="AY347" s="53"/>
      <c r="AZ347" s="53"/>
      <c r="BA347" s="53"/>
      <c r="BB347" s="53"/>
      <c r="BC347" s="53"/>
      <c r="BD347" s="11"/>
      <c r="BE347" s="11"/>
      <c r="BF347" s="11"/>
      <c r="BG347" s="11"/>
      <c r="BH347" s="11"/>
      <c r="BI347" s="11"/>
      <c r="BJ347" s="11"/>
      <c r="BK347" s="11"/>
      <c r="BL347" s="12"/>
      <c r="BM347" s="12"/>
      <c r="BN347" s="12"/>
      <c r="BO347" s="12"/>
      <c r="BP347" s="6"/>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row>
    <row r="348" spans="1:129" s="8" customFormat="1" ht="20.100000000000001"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52"/>
      <c r="AC348" s="52"/>
      <c r="AD348" s="52"/>
      <c r="AE348" s="52"/>
      <c r="AF348" s="52"/>
      <c r="AG348" s="52"/>
      <c r="AH348" s="52"/>
      <c r="AI348" s="11"/>
      <c r="AJ348" s="11"/>
      <c r="AK348" s="11"/>
      <c r="AL348" s="11"/>
      <c r="AM348" s="11"/>
      <c r="AN348" s="11"/>
      <c r="AO348" s="11"/>
      <c r="AP348" s="11"/>
      <c r="AQ348" s="11"/>
      <c r="AR348" s="11"/>
      <c r="AS348" s="11"/>
      <c r="AT348" s="11"/>
      <c r="AU348" s="11"/>
      <c r="AV348" s="53"/>
      <c r="AW348" s="53"/>
      <c r="AX348" s="53"/>
      <c r="AY348" s="53"/>
      <c r="AZ348" s="53"/>
      <c r="BA348" s="53"/>
      <c r="BB348" s="53"/>
      <c r="BC348" s="53"/>
      <c r="BD348" s="11"/>
      <c r="BE348" s="11"/>
      <c r="BF348" s="11"/>
      <c r="BG348" s="11"/>
      <c r="BH348" s="11"/>
      <c r="BI348" s="11"/>
      <c r="BJ348" s="11"/>
      <c r="BK348" s="11"/>
      <c r="BL348" s="12"/>
      <c r="BM348" s="12"/>
      <c r="BN348" s="12"/>
      <c r="BO348" s="12"/>
      <c r="BP348" s="6"/>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row>
    <row r="349" spans="1:129" s="8" customFormat="1" ht="20.100000000000001"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52"/>
      <c r="AC349" s="52"/>
      <c r="AD349" s="52"/>
      <c r="AE349" s="52"/>
      <c r="AF349" s="52"/>
      <c r="AG349" s="52"/>
      <c r="AH349" s="52"/>
      <c r="AI349" s="11"/>
      <c r="AJ349" s="11"/>
      <c r="AK349" s="11"/>
      <c r="AL349" s="11"/>
      <c r="AM349" s="11"/>
      <c r="AN349" s="11"/>
      <c r="AO349" s="11"/>
      <c r="AP349" s="11"/>
      <c r="AQ349" s="11"/>
      <c r="AR349" s="11"/>
      <c r="AS349" s="11"/>
      <c r="AT349" s="11"/>
      <c r="AU349" s="11"/>
      <c r="AV349" s="53"/>
      <c r="AW349" s="53"/>
      <c r="AX349" s="53"/>
      <c r="AY349" s="53"/>
      <c r="AZ349" s="53"/>
      <c r="BA349" s="53"/>
      <c r="BB349" s="53"/>
      <c r="BC349" s="53"/>
      <c r="BD349" s="11"/>
      <c r="BE349" s="11"/>
      <c r="BF349" s="11"/>
      <c r="BG349" s="11"/>
      <c r="BH349" s="11"/>
      <c r="BI349" s="11"/>
      <c r="BJ349" s="11"/>
      <c r="BK349" s="11"/>
      <c r="BL349" s="12"/>
      <c r="BM349" s="12"/>
      <c r="BN349" s="12"/>
      <c r="BO349" s="12"/>
      <c r="BP349" s="6"/>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row>
    <row r="350" spans="1:129" s="8" customFormat="1" ht="20.100000000000001"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52"/>
      <c r="AC350" s="52"/>
      <c r="AD350" s="52"/>
      <c r="AE350" s="52"/>
      <c r="AF350" s="52"/>
      <c r="AG350" s="52"/>
      <c r="AH350" s="52"/>
      <c r="AI350" s="11"/>
      <c r="AJ350" s="11"/>
      <c r="AK350" s="11"/>
      <c r="AL350" s="11"/>
      <c r="AM350" s="11"/>
      <c r="AN350" s="11"/>
      <c r="AO350" s="11"/>
      <c r="AP350" s="11"/>
      <c r="AQ350" s="11"/>
      <c r="AR350" s="11"/>
      <c r="AS350" s="11"/>
      <c r="AT350" s="11"/>
      <c r="AU350" s="11"/>
      <c r="AV350" s="53"/>
      <c r="AW350" s="53"/>
      <c r="AX350" s="53"/>
      <c r="AY350" s="53"/>
      <c r="AZ350" s="53"/>
      <c r="BA350" s="53"/>
      <c r="BB350" s="53"/>
      <c r="BC350" s="53"/>
      <c r="BD350" s="11"/>
      <c r="BE350" s="11"/>
      <c r="BF350" s="11"/>
      <c r="BG350" s="11"/>
      <c r="BH350" s="11"/>
      <c r="BI350" s="11"/>
      <c r="BJ350" s="11"/>
      <c r="BK350" s="11"/>
      <c r="BL350" s="12"/>
      <c r="BM350" s="12"/>
      <c r="BN350" s="12"/>
      <c r="BO350" s="12"/>
      <c r="BP350" s="6"/>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row>
    <row r="351" spans="1:129" s="8" customFormat="1" ht="20.100000000000001"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52"/>
      <c r="AC351" s="52"/>
      <c r="AD351" s="52"/>
      <c r="AE351" s="52"/>
      <c r="AF351" s="52"/>
      <c r="AG351" s="52"/>
      <c r="AH351" s="52"/>
      <c r="AI351" s="11"/>
      <c r="AJ351" s="11"/>
      <c r="AK351" s="11"/>
      <c r="AL351" s="11"/>
      <c r="AM351" s="11"/>
      <c r="AN351" s="11"/>
      <c r="AO351" s="11"/>
      <c r="AP351" s="11"/>
      <c r="AQ351" s="11"/>
      <c r="AR351" s="11"/>
      <c r="AS351" s="11"/>
      <c r="AT351" s="11"/>
      <c r="AU351" s="11"/>
      <c r="AV351" s="53"/>
      <c r="AW351" s="53"/>
      <c r="AX351" s="53"/>
      <c r="AY351" s="53"/>
      <c r="AZ351" s="53"/>
      <c r="BA351" s="53"/>
      <c r="BB351" s="53"/>
      <c r="BC351" s="53"/>
      <c r="BD351" s="11"/>
      <c r="BE351" s="11"/>
      <c r="BF351" s="11"/>
      <c r="BG351" s="11"/>
      <c r="BH351" s="11"/>
      <c r="BI351" s="11"/>
      <c r="BJ351" s="11"/>
      <c r="BK351" s="11"/>
      <c r="BL351" s="12"/>
      <c r="BM351" s="12"/>
      <c r="BN351" s="12"/>
      <c r="BO351" s="12"/>
      <c r="BP351" s="6"/>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row>
    <row r="352" spans="1:129" s="8" customFormat="1" ht="20.100000000000001"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52"/>
      <c r="AC352" s="52"/>
      <c r="AD352" s="52"/>
      <c r="AE352" s="52"/>
      <c r="AF352" s="52"/>
      <c r="AG352" s="52"/>
      <c r="AH352" s="52"/>
      <c r="AI352" s="11"/>
      <c r="AJ352" s="11"/>
      <c r="AK352" s="11"/>
      <c r="AL352" s="11"/>
      <c r="AM352" s="11"/>
      <c r="AN352" s="11"/>
      <c r="AO352" s="11"/>
      <c r="AP352" s="11"/>
      <c r="AQ352" s="11"/>
      <c r="AR352" s="11"/>
      <c r="AS352" s="11"/>
      <c r="AT352" s="11"/>
      <c r="AU352" s="11"/>
      <c r="AV352" s="53"/>
      <c r="AW352" s="53"/>
      <c r="AX352" s="53"/>
      <c r="AY352" s="53"/>
      <c r="AZ352" s="53"/>
      <c r="BA352" s="53"/>
      <c r="BB352" s="53"/>
      <c r="BC352" s="53"/>
      <c r="BD352" s="11"/>
      <c r="BE352" s="11"/>
      <c r="BF352" s="11"/>
      <c r="BG352" s="11"/>
      <c r="BH352" s="11"/>
      <c r="BI352" s="11"/>
      <c r="BJ352" s="11"/>
      <c r="BK352" s="11"/>
      <c r="BL352" s="12"/>
      <c r="BM352" s="12"/>
      <c r="BN352" s="12"/>
      <c r="BO352" s="12"/>
      <c r="BP352" s="6"/>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row>
    <row r="353" spans="1:129" s="8" customFormat="1" ht="20.100000000000001"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52"/>
      <c r="AC353" s="52"/>
      <c r="AD353" s="52"/>
      <c r="AE353" s="52"/>
      <c r="AF353" s="52"/>
      <c r="AG353" s="52"/>
      <c r="AH353" s="52"/>
      <c r="AI353" s="11"/>
      <c r="AJ353" s="11"/>
      <c r="AK353" s="11"/>
      <c r="AL353" s="11"/>
      <c r="AM353" s="11"/>
      <c r="AN353" s="11"/>
      <c r="AO353" s="11"/>
      <c r="AP353" s="11"/>
      <c r="AQ353" s="11"/>
      <c r="AR353" s="11"/>
      <c r="AS353" s="11"/>
      <c r="AT353" s="11"/>
      <c r="AU353" s="11"/>
      <c r="AV353" s="53"/>
      <c r="AW353" s="53"/>
      <c r="AX353" s="53"/>
      <c r="AY353" s="53"/>
      <c r="AZ353" s="53"/>
      <c r="BA353" s="53"/>
      <c r="BB353" s="53"/>
      <c r="BC353" s="53"/>
      <c r="BD353" s="11"/>
      <c r="BE353" s="11"/>
      <c r="BF353" s="11"/>
      <c r="BG353" s="11"/>
      <c r="BH353" s="11"/>
      <c r="BI353" s="11"/>
      <c r="BJ353" s="11"/>
      <c r="BK353" s="11"/>
      <c r="BL353" s="12"/>
      <c r="BM353" s="12"/>
      <c r="BN353" s="12"/>
      <c r="BO353" s="12"/>
      <c r="BP353" s="6"/>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row>
    <row r="354" spans="1:129" s="8" customFormat="1" ht="20.100000000000001"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52"/>
      <c r="AC354" s="52"/>
      <c r="AD354" s="52"/>
      <c r="AE354" s="52"/>
      <c r="AF354" s="52"/>
      <c r="AG354" s="52"/>
      <c r="AH354" s="52"/>
      <c r="AI354" s="11"/>
      <c r="AJ354" s="11"/>
      <c r="AK354" s="11"/>
      <c r="AL354" s="11"/>
      <c r="AM354" s="11"/>
      <c r="AN354" s="11"/>
      <c r="AO354" s="11"/>
      <c r="AP354" s="11"/>
      <c r="AQ354" s="11"/>
      <c r="AR354" s="11"/>
      <c r="AS354" s="11"/>
      <c r="AT354" s="11"/>
      <c r="AU354" s="11"/>
      <c r="AV354" s="53"/>
      <c r="AW354" s="53"/>
      <c r="AX354" s="53"/>
      <c r="AY354" s="53"/>
      <c r="AZ354" s="53"/>
      <c r="BA354" s="53"/>
      <c r="BB354" s="53"/>
      <c r="BC354" s="53"/>
      <c r="BD354" s="11"/>
      <c r="BE354" s="11"/>
      <c r="BF354" s="11"/>
      <c r="BG354" s="11"/>
      <c r="BH354" s="11"/>
      <c r="BI354" s="11"/>
      <c r="BJ354" s="11"/>
      <c r="BK354" s="11"/>
      <c r="BL354" s="12"/>
      <c r="BM354" s="12"/>
      <c r="BN354" s="12"/>
      <c r="BO354" s="12"/>
      <c r="BP354" s="6"/>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row>
    <row r="355" spans="1:129" s="8" customFormat="1" ht="20.100000000000001"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52"/>
      <c r="AC355" s="52"/>
      <c r="AD355" s="52"/>
      <c r="AE355" s="52"/>
      <c r="AF355" s="52"/>
      <c r="AG355" s="52"/>
      <c r="AH355" s="52"/>
      <c r="AI355" s="11"/>
      <c r="AJ355" s="11"/>
      <c r="AK355" s="11"/>
      <c r="AL355" s="11"/>
      <c r="AM355" s="11"/>
      <c r="AN355" s="11"/>
      <c r="AO355" s="11"/>
      <c r="AP355" s="11"/>
      <c r="AQ355" s="11"/>
      <c r="AR355" s="11"/>
      <c r="AS355" s="11"/>
      <c r="AT355" s="11"/>
      <c r="AU355" s="11"/>
      <c r="AV355" s="53"/>
      <c r="AW355" s="53"/>
      <c r="AX355" s="53"/>
      <c r="AY355" s="53"/>
      <c r="AZ355" s="53"/>
      <c r="BA355" s="53"/>
      <c r="BB355" s="53"/>
      <c r="BC355" s="53"/>
      <c r="BD355" s="11"/>
      <c r="BE355" s="11"/>
      <c r="BF355" s="11"/>
      <c r="BG355" s="11"/>
      <c r="BH355" s="11"/>
      <c r="BI355" s="11"/>
      <c r="BJ355" s="11"/>
      <c r="BK355" s="11"/>
      <c r="BL355" s="12"/>
      <c r="BM355" s="12"/>
      <c r="BN355" s="12"/>
      <c r="BO355" s="12"/>
      <c r="BP355" s="6"/>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row>
    <row r="356" spans="1:129" s="8" customFormat="1" ht="20.100000000000001"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52"/>
      <c r="AC356" s="52"/>
      <c r="AD356" s="52"/>
      <c r="AE356" s="52"/>
      <c r="AF356" s="52"/>
      <c r="AG356" s="52"/>
      <c r="AH356" s="52"/>
      <c r="AI356" s="11"/>
      <c r="AJ356" s="11"/>
      <c r="AK356" s="11"/>
      <c r="AL356" s="11"/>
      <c r="AM356" s="11"/>
      <c r="AN356" s="11"/>
      <c r="AO356" s="11"/>
      <c r="AP356" s="11"/>
      <c r="AQ356" s="11"/>
      <c r="AR356" s="11"/>
      <c r="AS356" s="11"/>
      <c r="AT356" s="11"/>
      <c r="AU356" s="11"/>
      <c r="AV356" s="53"/>
      <c r="AW356" s="53"/>
      <c r="AX356" s="53"/>
      <c r="AY356" s="53"/>
      <c r="AZ356" s="53"/>
      <c r="BA356" s="53"/>
      <c r="BB356" s="53"/>
      <c r="BC356" s="53"/>
      <c r="BD356" s="11"/>
      <c r="BE356" s="11"/>
      <c r="BF356" s="11"/>
      <c r="BG356" s="11"/>
      <c r="BH356" s="11"/>
      <c r="BI356" s="11"/>
      <c r="BJ356" s="11"/>
      <c r="BK356" s="11"/>
      <c r="BL356" s="12"/>
      <c r="BM356" s="12"/>
      <c r="BN356" s="12"/>
      <c r="BO356" s="12"/>
      <c r="BP356" s="6"/>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row>
    <row r="357" spans="1:129" s="8" customFormat="1" ht="20.100000000000001"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52"/>
      <c r="AC357" s="52"/>
      <c r="AD357" s="52"/>
      <c r="AE357" s="52"/>
      <c r="AF357" s="52"/>
      <c r="AG357" s="52"/>
      <c r="AH357" s="52"/>
      <c r="AI357" s="11"/>
      <c r="AJ357" s="11"/>
      <c r="AK357" s="11"/>
      <c r="AL357" s="11"/>
      <c r="AM357" s="11"/>
      <c r="AN357" s="11"/>
      <c r="AO357" s="11"/>
      <c r="AP357" s="11"/>
      <c r="AQ357" s="11"/>
      <c r="AR357" s="11"/>
      <c r="AS357" s="11"/>
      <c r="AT357" s="11"/>
      <c r="AU357" s="11"/>
      <c r="AV357" s="53"/>
      <c r="AW357" s="53"/>
      <c r="AX357" s="53"/>
      <c r="AY357" s="53"/>
      <c r="AZ357" s="53"/>
      <c r="BA357" s="53"/>
      <c r="BB357" s="53"/>
      <c r="BC357" s="53"/>
      <c r="BD357" s="11"/>
      <c r="BE357" s="11"/>
      <c r="BF357" s="11"/>
      <c r="BG357" s="11"/>
      <c r="BH357" s="11"/>
      <c r="BI357" s="11"/>
      <c r="BJ357" s="11"/>
      <c r="BK357" s="11"/>
      <c r="BL357" s="12"/>
      <c r="BM357" s="12"/>
      <c r="BN357" s="12"/>
      <c r="BO357" s="12"/>
      <c r="BP357" s="6"/>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row>
    <row r="358" spans="1:129" s="8" customFormat="1" ht="20.100000000000001"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52"/>
      <c r="AC358" s="52"/>
      <c r="AD358" s="52"/>
      <c r="AE358" s="52"/>
      <c r="AF358" s="52"/>
      <c r="AG358" s="52"/>
      <c r="AH358" s="52"/>
      <c r="AI358" s="11"/>
      <c r="AJ358" s="11"/>
      <c r="AK358" s="11"/>
      <c r="AL358" s="11"/>
      <c r="AM358" s="11"/>
      <c r="AN358" s="11"/>
      <c r="AO358" s="11"/>
      <c r="AP358" s="11"/>
      <c r="AQ358" s="11"/>
      <c r="AR358" s="11"/>
      <c r="AS358" s="11"/>
      <c r="AT358" s="11"/>
      <c r="AU358" s="11"/>
      <c r="AV358" s="53"/>
      <c r="AW358" s="53"/>
      <c r="AX358" s="53"/>
      <c r="AY358" s="53"/>
      <c r="AZ358" s="53"/>
      <c r="BA358" s="53"/>
      <c r="BB358" s="53"/>
      <c r="BC358" s="53"/>
      <c r="BD358" s="11"/>
      <c r="BE358" s="11"/>
      <c r="BF358" s="11"/>
      <c r="BG358" s="11"/>
      <c r="BH358" s="11"/>
      <c r="BI358" s="11"/>
      <c r="BJ358" s="11"/>
      <c r="BK358" s="11"/>
      <c r="BL358" s="12"/>
      <c r="BM358" s="12"/>
      <c r="BN358" s="12"/>
      <c r="BO358" s="12"/>
      <c r="BP358" s="6"/>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row>
    <row r="359" spans="1:129" s="8" customFormat="1" ht="20.100000000000001"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52"/>
      <c r="AC359" s="52"/>
      <c r="AD359" s="52"/>
      <c r="AE359" s="52"/>
      <c r="AF359" s="52"/>
      <c r="AG359" s="52"/>
      <c r="AH359" s="52"/>
      <c r="AI359" s="11"/>
      <c r="AJ359" s="11"/>
      <c r="AK359" s="11"/>
      <c r="AL359" s="11"/>
      <c r="AM359" s="11"/>
      <c r="AN359" s="11"/>
      <c r="AO359" s="11"/>
      <c r="AP359" s="11"/>
      <c r="AQ359" s="11"/>
      <c r="AR359" s="11"/>
      <c r="AS359" s="11"/>
      <c r="AT359" s="11"/>
      <c r="AU359" s="11"/>
      <c r="AV359" s="53"/>
      <c r="AW359" s="53"/>
      <c r="AX359" s="53"/>
      <c r="AY359" s="53"/>
      <c r="AZ359" s="53"/>
      <c r="BA359" s="53"/>
      <c r="BB359" s="53"/>
      <c r="BC359" s="53"/>
      <c r="BD359" s="11"/>
      <c r="BE359" s="11"/>
      <c r="BF359" s="11"/>
      <c r="BG359" s="11"/>
      <c r="BH359" s="11"/>
      <c r="BI359" s="11"/>
      <c r="BJ359" s="11"/>
      <c r="BK359" s="11"/>
      <c r="BL359" s="12"/>
      <c r="BM359" s="12"/>
      <c r="BN359" s="12"/>
      <c r="BO359" s="12"/>
      <c r="BP359" s="6"/>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row>
    <row r="360" spans="1:129" s="8" customFormat="1" ht="20.100000000000001"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52"/>
      <c r="AC360" s="52"/>
      <c r="AD360" s="52"/>
      <c r="AE360" s="52"/>
      <c r="AF360" s="52"/>
      <c r="AG360" s="52"/>
      <c r="AH360" s="52"/>
      <c r="AI360" s="11"/>
      <c r="AJ360" s="11"/>
      <c r="AK360" s="11"/>
      <c r="AL360" s="11"/>
      <c r="AM360" s="11"/>
      <c r="AN360" s="11"/>
      <c r="AO360" s="11"/>
      <c r="AP360" s="11"/>
      <c r="AQ360" s="11"/>
      <c r="AR360" s="11"/>
      <c r="AS360" s="11"/>
      <c r="AT360" s="11"/>
      <c r="AU360" s="11"/>
      <c r="AV360" s="53"/>
      <c r="AW360" s="53"/>
      <c r="AX360" s="53"/>
      <c r="AY360" s="53"/>
      <c r="AZ360" s="53"/>
      <c r="BA360" s="53"/>
      <c r="BB360" s="53"/>
      <c r="BC360" s="53"/>
      <c r="BD360" s="11"/>
      <c r="BE360" s="11"/>
      <c r="BF360" s="11"/>
      <c r="BG360" s="11"/>
      <c r="BH360" s="11"/>
      <c r="BI360" s="11"/>
      <c r="BJ360" s="11"/>
      <c r="BK360" s="11"/>
      <c r="BL360" s="12"/>
      <c r="BM360" s="12"/>
      <c r="BN360" s="12"/>
      <c r="BO360" s="12"/>
      <c r="BP360" s="6"/>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row>
    <row r="361" spans="1:129" s="8" customFormat="1" ht="20.100000000000001"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52"/>
      <c r="AC361" s="52"/>
      <c r="AD361" s="52"/>
      <c r="AE361" s="52"/>
      <c r="AF361" s="52"/>
      <c r="AG361" s="52"/>
      <c r="AH361" s="52"/>
      <c r="AI361" s="11"/>
      <c r="AJ361" s="11"/>
      <c r="AK361" s="11"/>
      <c r="AL361" s="11"/>
      <c r="AM361" s="11"/>
      <c r="AN361" s="11"/>
      <c r="AO361" s="11"/>
      <c r="AP361" s="11"/>
      <c r="AQ361" s="11"/>
      <c r="AR361" s="11"/>
      <c r="AS361" s="11"/>
      <c r="AT361" s="11"/>
      <c r="AU361" s="11"/>
      <c r="AV361" s="53"/>
      <c r="AW361" s="53"/>
      <c r="AX361" s="53"/>
      <c r="AY361" s="53"/>
      <c r="AZ361" s="53"/>
      <c r="BA361" s="53"/>
      <c r="BB361" s="53"/>
      <c r="BC361" s="53"/>
      <c r="BD361" s="11"/>
      <c r="BE361" s="11"/>
      <c r="BF361" s="11"/>
      <c r="BG361" s="11"/>
      <c r="BH361" s="11"/>
      <c r="BI361" s="11"/>
      <c r="BJ361" s="11"/>
      <c r="BK361" s="11"/>
      <c r="BL361" s="12"/>
      <c r="BM361" s="12"/>
      <c r="BN361" s="12"/>
      <c r="BO361" s="12"/>
      <c r="BP361" s="6"/>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row>
    <row r="362" spans="1:129" s="8" customFormat="1" ht="20.100000000000001"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52"/>
      <c r="AC362" s="52"/>
      <c r="AD362" s="52"/>
      <c r="AE362" s="52"/>
      <c r="AF362" s="52"/>
      <c r="AG362" s="52"/>
      <c r="AH362" s="52"/>
      <c r="AI362" s="11"/>
      <c r="AJ362" s="11"/>
      <c r="AK362" s="11"/>
      <c r="AL362" s="11"/>
      <c r="AM362" s="11"/>
      <c r="AN362" s="11"/>
      <c r="AO362" s="11"/>
      <c r="AP362" s="11"/>
      <c r="AQ362" s="11"/>
      <c r="AR362" s="11"/>
      <c r="AS362" s="11"/>
      <c r="AT362" s="11"/>
      <c r="AU362" s="11"/>
      <c r="AV362" s="53"/>
      <c r="AW362" s="53"/>
      <c r="AX362" s="53"/>
      <c r="AY362" s="53"/>
      <c r="AZ362" s="53"/>
      <c r="BA362" s="53"/>
      <c r="BB362" s="53"/>
      <c r="BC362" s="53"/>
      <c r="BD362" s="11"/>
      <c r="BE362" s="11"/>
      <c r="BF362" s="11"/>
      <c r="BG362" s="11"/>
      <c r="BH362" s="11"/>
      <c r="BI362" s="11"/>
      <c r="BJ362" s="11"/>
      <c r="BK362" s="11"/>
      <c r="BL362" s="12"/>
      <c r="BM362" s="12"/>
      <c r="BN362" s="12"/>
      <c r="BO362" s="12"/>
      <c r="BP362" s="6"/>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row>
    <row r="363" spans="1:129" s="8" customFormat="1" ht="20.100000000000001"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52"/>
      <c r="AC363" s="52"/>
      <c r="AD363" s="52"/>
      <c r="AE363" s="52"/>
      <c r="AF363" s="52"/>
      <c r="AG363" s="52"/>
      <c r="AH363" s="52"/>
      <c r="AI363" s="11"/>
      <c r="AJ363" s="11"/>
      <c r="AK363" s="11"/>
      <c r="AL363" s="11"/>
      <c r="AM363" s="11"/>
      <c r="AN363" s="11"/>
      <c r="AO363" s="11"/>
      <c r="AP363" s="11"/>
      <c r="AQ363" s="11"/>
      <c r="AR363" s="11"/>
      <c r="AS363" s="11"/>
      <c r="AT363" s="11"/>
      <c r="AU363" s="11"/>
      <c r="AV363" s="53"/>
      <c r="AW363" s="53"/>
      <c r="AX363" s="53"/>
      <c r="AY363" s="53"/>
      <c r="AZ363" s="53"/>
      <c r="BA363" s="53"/>
      <c r="BB363" s="53"/>
      <c r="BC363" s="53"/>
      <c r="BD363" s="11"/>
      <c r="BE363" s="11"/>
      <c r="BF363" s="11"/>
      <c r="BG363" s="11"/>
      <c r="BH363" s="11"/>
      <c r="BI363" s="11"/>
      <c r="BJ363" s="11"/>
      <c r="BK363" s="11"/>
      <c r="BL363" s="12"/>
      <c r="BM363" s="12"/>
      <c r="BN363" s="12"/>
      <c r="BO363" s="12"/>
      <c r="BP363" s="6"/>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row>
    <row r="364" spans="1:129" s="8" customFormat="1" ht="20.100000000000001"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52"/>
      <c r="AC364" s="52"/>
      <c r="AD364" s="52"/>
      <c r="AE364" s="52"/>
      <c r="AF364" s="52"/>
      <c r="AG364" s="52"/>
      <c r="AH364" s="52"/>
      <c r="AI364" s="11"/>
      <c r="AJ364" s="11"/>
      <c r="AK364" s="11"/>
      <c r="AL364" s="11"/>
      <c r="AM364" s="11"/>
      <c r="AN364" s="11"/>
      <c r="AO364" s="11"/>
      <c r="AP364" s="11"/>
      <c r="AQ364" s="11"/>
      <c r="AR364" s="11"/>
      <c r="AS364" s="11"/>
      <c r="AT364" s="11"/>
      <c r="AU364" s="11"/>
      <c r="AV364" s="53"/>
      <c r="AW364" s="53"/>
      <c r="AX364" s="53"/>
      <c r="AY364" s="53"/>
      <c r="AZ364" s="53"/>
      <c r="BA364" s="53"/>
      <c r="BB364" s="53"/>
      <c r="BC364" s="53"/>
      <c r="BD364" s="11"/>
      <c r="BE364" s="11"/>
      <c r="BF364" s="11"/>
      <c r="BG364" s="11"/>
      <c r="BH364" s="11"/>
      <c r="BI364" s="11"/>
      <c r="BJ364" s="11"/>
      <c r="BK364" s="11"/>
      <c r="BL364" s="12"/>
      <c r="BM364" s="12"/>
      <c r="BN364" s="12"/>
      <c r="BO364" s="12"/>
      <c r="BP364" s="6"/>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row>
    <row r="365" spans="1:129" s="8" customFormat="1" ht="20.100000000000001"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52"/>
      <c r="AC365" s="52"/>
      <c r="AD365" s="52"/>
      <c r="AE365" s="52"/>
      <c r="AF365" s="52"/>
      <c r="AG365" s="52"/>
      <c r="AH365" s="52"/>
      <c r="AI365" s="11"/>
      <c r="AJ365" s="11"/>
      <c r="AK365" s="11"/>
      <c r="AL365" s="11"/>
      <c r="AM365" s="11"/>
      <c r="AN365" s="11"/>
      <c r="AO365" s="11"/>
      <c r="AP365" s="11"/>
      <c r="AQ365" s="11"/>
      <c r="AR365" s="11"/>
      <c r="AS365" s="11"/>
      <c r="AT365" s="11"/>
      <c r="AU365" s="11"/>
      <c r="AV365" s="53"/>
      <c r="AW365" s="53"/>
      <c r="AX365" s="53"/>
      <c r="AY365" s="53"/>
      <c r="AZ365" s="53"/>
      <c r="BA365" s="53"/>
      <c r="BB365" s="53"/>
      <c r="BC365" s="53"/>
      <c r="BD365" s="11"/>
      <c r="BE365" s="11"/>
      <c r="BF365" s="11"/>
      <c r="BG365" s="11"/>
      <c r="BH365" s="11"/>
      <c r="BI365" s="11"/>
      <c r="BJ365" s="11"/>
      <c r="BK365" s="11"/>
      <c r="BL365" s="12"/>
      <c r="BM365" s="12"/>
      <c r="BN365" s="12"/>
      <c r="BO365" s="12"/>
      <c r="BP365" s="6"/>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row>
    <row r="366" spans="1:129" s="8" customFormat="1" ht="20.100000000000001"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52"/>
      <c r="AC366" s="52"/>
      <c r="AD366" s="52"/>
      <c r="AE366" s="52"/>
      <c r="AF366" s="52"/>
      <c r="AG366" s="52"/>
      <c r="AH366" s="52"/>
      <c r="AI366" s="11"/>
      <c r="AJ366" s="11"/>
      <c r="AK366" s="11"/>
      <c r="AL366" s="11"/>
      <c r="AM366" s="11"/>
      <c r="AN366" s="11"/>
      <c r="AO366" s="11"/>
      <c r="AP366" s="11"/>
      <c r="AQ366" s="11"/>
      <c r="AR366" s="11"/>
      <c r="AS366" s="11"/>
      <c r="AT366" s="11"/>
      <c r="AU366" s="11"/>
      <c r="AV366" s="53"/>
      <c r="AW366" s="53"/>
      <c r="AX366" s="53"/>
      <c r="AY366" s="53"/>
      <c r="AZ366" s="53"/>
      <c r="BA366" s="53"/>
      <c r="BB366" s="53"/>
      <c r="BC366" s="53"/>
      <c r="BD366" s="11"/>
      <c r="BE366" s="11"/>
      <c r="BF366" s="11"/>
      <c r="BG366" s="11"/>
      <c r="BH366" s="11"/>
      <c r="BI366" s="11"/>
      <c r="BJ366" s="11"/>
      <c r="BK366" s="11"/>
      <c r="BL366" s="12"/>
      <c r="BM366" s="12"/>
      <c r="BN366" s="12"/>
      <c r="BO366" s="12"/>
      <c r="BP366" s="6"/>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row>
    <row r="367" spans="1:129" s="8" customFormat="1" ht="20.100000000000001"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52"/>
      <c r="AC367" s="52"/>
      <c r="AD367" s="52"/>
      <c r="AE367" s="52"/>
      <c r="AF367" s="52"/>
      <c r="AG367" s="52"/>
      <c r="AH367" s="52"/>
      <c r="AI367" s="11"/>
      <c r="AJ367" s="11"/>
      <c r="AK367" s="11"/>
      <c r="AL367" s="11"/>
      <c r="AM367" s="11"/>
      <c r="AN367" s="11"/>
      <c r="AO367" s="11"/>
      <c r="AP367" s="11"/>
      <c r="AQ367" s="11"/>
      <c r="AR367" s="11"/>
      <c r="AS367" s="11"/>
      <c r="AT367" s="11"/>
      <c r="AU367" s="11"/>
      <c r="AV367" s="53"/>
      <c r="AW367" s="53"/>
      <c r="AX367" s="53"/>
      <c r="AY367" s="53"/>
      <c r="AZ367" s="53"/>
      <c r="BA367" s="53"/>
      <c r="BB367" s="53"/>
      <c r="BC367" s="53"/>
      <c r="BD367" s="11"/>
      <c r="BE367" s="11"/>
      <c r="BF367" s="11"/>
      <c r="BG367" s="11"/>
      <c r="BH367" s="11"/>
      <c r="BI367" s="11"/>
      <c r="BJ367" s="11"/>
      <c r="BK367" s="11"/>
      <c r="BL367" s="12"/>
      <c r="BM367" s="12"/>
      <c r="BN367" s="12"/>
      <c r="BO367" s="12"/>
      <c r="BP367" s="6"/>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row>
    <row r="368" spans="1:129" s="8" customFormat="1" ht="20.100000000000001"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52"/>
      <c r="AC368" s="52"/>
      <c r="AD368" s="52"/>
      <c r="AE368" s="52"/>
      <c r="AF368" s="52"/>
      <c r="AG368" s="52"/>
      <c r="AH368" s="52"/>
      <c r="AI368" s="11"/>
      <c r="AJ368" s="11"/>
      <c r="AK368" s="11"/>
      <c r="AL368" s="11"/>
      <c r="AM368" s="11"/>
      <c r="AN368" s="11"/>
      <c r="AO368" s="11"/>
      <c r="AP368" s="11"/>
      <c r="AQ368" s="11"/>
      <c r="AR368" s="11"/>
      <c r="AS368" s="11"/>
      <c r="AT368" s="11"/>
      <c r="AU368" s="11"/>
      <c r="AV368" s="53"/>
      <c r="AW368" s="53"/>
      <c r="AX368" s="53"/>
      <c r="AY368" s="53"/>
      <c r="AZ368" s="53"/>
      <c r="BA368" s="53"/>
      <c r="BB368" s="53"/>
      <c r="BC368" s="53"/>
      <c r="BD368" s="11"/>
      <c r="BE368" s="11"/>
      <c r="BF368" s="11"/>
      <c r="BG368" s="11"/>
      <c r="BH368" s="11"/>
      <c r="BI368" s="11"/>
      <c r="BJ368" s="11"/>
      <c r="BK368" s="11"/>
      <c r="BL368" s="12"/>
      <c r="BM368" s="12"/>
      <c r="BN368" s="12"/>
      <c r="BO368" s="12"/>
      <c r="BP368" s="6"/>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row>
    <row r="369" spans="1:129" s="8" customFormat="1" ht="20.100000000000001"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52"/>
      <c r="AC369" s="52"/>
      <c r="AD369" s="52"/>
      <c r="AE369" s="52"/>
      <c r="AF369" s="52"/>
      <c r="AG369" s="52"/>
      <c r="AH369" s="52"/>
      <c r="AI369" s="11"/>
      <c r="AJ369" s="11"/>
      <c r="AK369" s="11"/>
      <c r="AL369" s="11"/>
      <c r="AM369" s="11"/>
      <c r="AN369" s="11"/>
      <c r="AO369" s="11"/>
      <c r="AP369" s="11"/>
      <c r="AQ369" s="11"/>
      <c r="AR369" s="11"/>
      <c r="AS369" s="11"/>
      <c r="AT369" s="11"/>
      <c r="AU369" s="11"/>
      <c r="AV369" s="53"/>
      <c r="AW369" s="53"/>
      <c r="AX369" s="53"/>
      <c r="AY369" s="53"/>
      <c r="AZ369" s="53"/>
      <c r="BA369" s="53"/>
      <c r="BB369" s="53"/>
      <c r="BC369" s="53"/>
      <c r="BD369" s="11"/>
      <c r="BE369" s="11"/>
      <c r="BF369" s="11"/>
      <c r="BG369" s="11"/>
      <c r="BH369" s="11"/>
      <c r="BI369" s="11"/>
      <c r="BJ369" s="11"/>
      <c r="BK369" s="11"/>
      <c r="BL369" s="12"/>
      <c r="BM369" s="12"/>
      <c r="BN369" s="12"/>
      <c r="BO369" s="12"/>
      <c r="BP369" s="6"/>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row>
    <row r="370" spans="1:129" s="8" customFormat="1" ht="20.100000000000001"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52"/>
      <c r="AC370" s="52"/>
      <c r="AD370" s="52"/>
      <c r="AE370" s="52"/>
      <c r="AF370" s="52"/>
      <c r="AG370" s="52"/>
      <c r="AH370" s="52"/>
      <c r="AI370" s="11"/>
      <c r="AJ370" s="11"/>
      <c r="AK370" s="11"/>
      <c r="AL370" s="11"/>
      <c r="AM370" s="11"/>
      <c r="AN370" s="11"/>
      <c r="AO370" s="11"/>
      <c r="AP370" s="11"/>
      <c r="AQ370" s="11"/>
      <c r="AR370" s="11"/>
      <c r="AS370" s="11"/>
      <c r="AT370" s="11"/>
      <c r="AU370" s="11"/>
      <c r="AV370" s="53"/>
      <c r="AW370" s="53"/>
      <c r="AX370" s="53"/>
      <c r="AY370" s="53"/>
      <c r="AZ370" s="53"/>
      <c r="BA370" s="53"/>
      <c r="BB370" s="53"/>
      <c r="BC370" s="53"/>
      <c r="BD370" s="11"/>
      <c r="BE370" s="11"/>
      <c r="BF370" s="11"/>
      <c r="BG370" s="11"/>
      <c r="BH370" s="11"/>
      <c r="BI370" s="11"/>
      <c r="BJ370" s="11"/>
      <c r="BK370" s="11"/>
      <c r="BL370" s="12"/>
      <c r="BM370" s="12"/>
      <c r="BN370" s="12"/>
      <c r="BO370" s="12"/>
      <c r="BP370" s="6"/>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row>
    <row r="371" spans="1:129" s="8" customFormat="1" ht="20.100000000000001"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52"/>
      <c r="AC371" s="52"/>
      <c r="AD371" s="52"/>
      <c r="AE371" s="52"/>
      <c r="AF371" s="52"/>
      <c r="AG371" s="52"/>
      <c r="AH371" s="52"/>
      <c r="AI371" s="11"/>
      <c r="AJ371" s="11"/>
      <c r="AK371" s="11"/>
      <c r="AL371" s="11"/>
      <c r="AM371" s="11"/>
      <c r="AN371" s="11"/>
      <c r="AO371" s="11"/>
      <c r="AP371" s="11"/>
      <c r="AQ371" s="11"/>
      <c r="AR371" s="11"/>
      <c r="AS371" s="11"/>
      <c r="AT371" s="11"/>
      <c r="AU371" s="11"/>
      <c r="AV371" s="53"/>
      <c r="AW371" s="53"/>
      <c r="AX371" s="53"/>
      <c r="AY371" s="53"/>
      <c r="AZ371" s="53"/>
      <c r="BA371" s="53"/>
      <c r="BB371" s="53"/>
      <c r="BC371" s="53"/>
      <c r="BD371" s="11"/>
      <c r="BE371" s="11"/>
      <c r="BF371" s="11"/>
      <c r="BG371" s="11"/>
      <c r="BH371" s="11"/>
      <c r="BI371" s="11"/>
      <c r="BJ371" s="11"/>
      <c r="BK371" s="11"/>
      <c r="BL371" s="12"/>
      <c r="BM371" s="12"/>
      <c r="BN371" s="12"/>
      <c r="BO371" s="12"/>
      <c r="BP371" s="6"/>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row>
    <row r="372" spans="1:129" s="8" customFormat="1" ht="20.100000000000001"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52"/>
      <c r="AC372" s="52"/>
      <c r="AD372" s="52"/>
      <c r="AE372" s="52"/>
      <c r="AF372" s="52"/>
      <c r="AG372" s="52"/>
      <c r="AH372" s="52"/>
      <c r="AI372" s="11"/>
      <c r="AJ372" s="11"/>
      <c r="AK372" s="11"/>
      <c r="AL372" s="11"/>
      <c r="AM372" s="11"/>
      <c r="AN372" s="11"/>
      <c r="AO372" s="11"/>
      <c r="AP372" s="11"/>
      <c r="AQ372" s="11"/>
      <c r="AR372" s="11"/>
      <c r="AS372" s="11"/>
      <c r="AT372" s="11"/>
      <c r="AU372" s="11"/>
      <c r="AV372" s="53"/>
      <c r="AW372" s="53"/>
      <c r="AX372" s="53"/>
      <c r="AY372" s="53"/>
      <c r="AZ372" s="53"/>
      <c r="BA372" s="53"/>
      <c r="BB372" s="53"/>
      <c r="BC372" s="53"/>
      <c r="BD372" s="11"/>
      <c r="BE372" s="11"/>
      <c r="BF372" s="11"/>
      <c r="BG372" s="11"/>
      <c r="BH372" s="11"/>
      <c r="BI372" s="11"/>
      <c r="BJ372" s="11"/>
      <c r="BK372" s="11"/>
      <c r="BL372" s="12"/>
      <c r="BM372" s="12"/>
      <c r="BN372" s="12"/>
      <c r="BO372" s="12"/>
      <c r="BP372" s="6"/>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row>
    <row r="373" spans="1:129" s="8" customFormat="1" ht="20.100000000000001"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52"/>
      <c r="AC373" s="52"/>
      <c r="AD373" s="52"/>
      <c r="AE373" s="52"/>
      <c r="AF373" s="52"/>
      <c r="AG373" s="52"/>
      <c r="AH373" s="52"/>
      <c r="AI373" s="11"/>
      <c r="AJ373" s="11"/>
      <c r="AK373" s="11"/>
      <c r="AL373" s="11"/>
      <c r="AM373" s="11"/>
      <c r="AN373" s="11"/>
      <c r="AO373" s="11"/>
      <c r="AP373" s="11"/>
      <c r="AQ373" s="11"/>
      <c r="AR373" s="11"/>
      <c r="AS373" s="11"/>
      <c r="AT373" s="11"/>
      <c r="AU373" s="11"/>
      <c r="AV373" s="53"/>
      <c r="AW373" s="53"/>
      <c r="AX373" s="53"/>
      <c r="AY373" s="53"/>
      <c r="AZ373" s="53"/>
      <c r="BA373" s="53"/>
      <c r="BB373" s="53"/>
      <c r="BC373" s="53"/>
      <c r="BD373" s="11"/>
      <c r="BE373" s="11"/>
      <c r="BF373" s="11"/>
      <c r="BG373" s="11"/>
      <c r="BH373" s="11"/>
      <c r="BI373" s="11"/>
      <c r="BJ373" s="11"/>
      <c r="BK373" s="11"/>
      <c r="BL373" s="12"/>
      <c r="BM373" s="12"/>
      <c r="BN373" s="12"/>
      <c r="BO373" s="12"/>
      <c r="BP373" s="6"/>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row>
    <row r="374" spans="1:129" s="8" customFormat="1" ht="20.100000000000001"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52"/>
      <c r="AC374" s="52"/>
      <c r="AD374" s="52"/>
      <c r="AE374" s="52"/>
      <c r="AF374" s="52"/>
      <c r="AG374" s="52"/>
      <c r="AH374" s="52"/>
      <c r="AI374" s="11"/>
      <c r="AJ374" s="11"/>
      <c r="AK374" s="11"/>
      <c r="AL374" s="11"/>
      <c r="AM374" s="11"/>
      <c r="AN374" s="11"/>
      <c r="AO374" s="11"/>
      <c r="AP374" s="11"/>
      <c r="AQ374" s="11"/>
      <c r="AR374" s="11"/>
      <c r="AS374" s="11"/>
      <c r="AT374" s="11"/>
      <c r="AU374" s="11"/>
      <c r="AV374" s="53"/>
      <c r="AW374" s="53"/>
      <c r="AX374" s="53"/>
      <c r="AY374" s="53"/>
      <c r="AZ374" s="53"/>
      <c r="BA374" s="53"/>
      <c r="BB374" s="53"/>
      <c r="BC374" s="53"/>
      <c r="BD374" s="11"/>
      <c r="BE374" s="11"/>
      <c r="BF374" s="11"/>
      <c r="BG374" s="11"/>
      <c r="BH374" s="11"/>
      <c r="BI374" s="11"/>
      <c r="BJ374" s="11"/>
      <c r="BK374" s="11"/>
      <c r="BL374" s="12"/>
      <c r="BM374" s="12"/>
      <c r="BN374" s="12"/>
      <c r="BO374" s="12"/>
      <c r="BP374" s="6"/>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row>
    <row r="375" spans="1:129" s="8" customFormat="1" ht="20.100000000000001"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52"/>
      <c r="AC375" s="52"/>
      <c r="AD375" s="52"/>
      <c r="AE375" s="52"/>
      <c r="AF375" s="52"/>
      <c r="AG375" s="52"/>
      <c r="AH375" s="52"/>
      <c r="AI375" s="11"/>
      <c r="AJ375" s="11"/>
      <c r="AK375" s="11"/>
      <c r="AL375" s="11"/>
      <c r="AM375" s="11"/>
      <c r="AN375" s="11"/>
      <c r="AO375" s="11"/>
      <c r="AP375" s="11"/>
      <c r="AQ375" s="11"/>
      <c r="AR375" s="11"/>
      <c r="AS375" s="11"/>
      <c r="AT375" s="11"/>
      <c r="AU375" s="11"/>
      <c r="AV375" s="53"/>
      <c r="AW375" s="53"/>
      <c r="AX375" s="53"/>
      <c r="AY375" s="53"/>
      <c r="AZ375" s="53"/>
      <c r="BA375" s="53"/>
      <c r="BB375" s="53"/>
      <c r="BC375" s="53"/>
      <c r="BD375" s="11"/>
      <c r="BE375" s="11"/>
      <c r="BF375" s="11"/>
      <c r="BG375" s="11"/>
      <c r="BH375" s="11"/>
      <c r="BI375" s="11"/>
      <c r="BJ375" s="11"/>
      <c r="BK375" s="11"/>
      <c r="BL375" s="12"/>
      <c r="BM375" s="12"/>
      <c r="BN375" s="12"/>
      <c r="BO375" s="12"/>
      <c r="BP375" s="6"/>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row>
    <row r="376" spans="1:129" s="8" customFormat="1" ht="20.100000000000001"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52"/>
      <c r="AC376" s="52"/>
      <c r="AD376" s="52"/>
      <c r="AE376" s="52"/>
      <c r="AF376" s="52"/>
      <c r="AG376" s="52"/>
      <c r="AH376" s="52"/>
      <c r="AI376" s="11"/>
      <c r="AJ376" s="11"/>
      <c r="AK376" s="11"/>
      <c r="AL376" s="11"/>
      <c r="AM376" s="11"/>
      <c r="AN376" s="11"/>
      <c r="AO376" s="11"/>
      <c r="AP376" s="11"/>
      <c r="AQ376" s="11"/>
      <c r="AR376" s="11"/>
      <c r="AS376" s="11"/>
      <c r="AT376" s="11"/>
      <c r="AU376" s="11"/>
      <c r="AV376" s="53"/>
      <c r="AW376" s="53"/>
      <c r="AX376" s="53"/>
      <c r="AY376" s="53"/>
      <c r="AZ376" s="53"/>
      <c r="BA376" s="53"/>
      <c r="BB376" s="53"/>
      <c r="BC376" s="53"/>
      <c r="BD376" s="11"/>
      <c r="BE376" s="11"/>
      <c r="BF376" s="11"/>
      <c r="BG376" s="11"/>
      <c r="BH376" s="11"/>
      <c r="BI376" s="11"/>
      <c r="BJ376" s="11"/>
      <c r="BK376" s="11"/>
      <c r="BL376" s="12"/>
      <c r="BM376" s="12"/>
      <c r="BN376" s="12"/>
      <c r="BO376" s="12"/>
      <c r="BP376" s="6"/>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row>
    <row r="377" spans="1:129" s="8" customFormat="1" ht="20.100000000000001"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52"/>
      <c r="AC377" s="52"/>
      <c r="AD377" s="52"/>
      <c r="AE377" s="52"/>
      <c r="AF377" s="52"/>
      <c r="AG377" s="52"/>
      <c r="AH377" s="52"/>
      <c r="AI377" s="11"/>
      <c r="AJ377" s="11"/>
      <c r="AK377" s="11"/>
      <c r="AL377" s="11"/>
      <c r="AM377" s="11"/>
      <c r="AN377" s="11"/>
      <c r="AO377" s="11"/>
      <c r="AP377" s="11"/>
      <c r="AQ377" s="11"/>
      <c r="AR377" s="11"/>
      <c r="AS377" s="11"/>
      <c r="AT377" s="11"/>
      <c r="AU377" s="11"/>
      <c r="AV377" s="53"/>
      <c r="AW377" s="53"/>
      <c r="AX377" s="53"/>
      <c r="AY377" s="53"/>
      <c r="AZ377" s="53"/>
      <c r="BA377" s="53"/>
      <c r="BB377" s="53"/>
      <c r="BC377" s="53"/>
      <c r="BD377" s="11"/>
      <c r="BE377" s="11"/>
      <c r="BF377" s="11"/>
      <c r="BG377" s="11"/>
      <c r="BH377" s="11"/>
      <c r="BI377" s="11"/>
      <c r="BJ377" s="11"/>
      <c r="BK377" s="11"/>
      <c r="BL377" s="12"/>
      <c r="BM377" s="12"/>
      <c r="BN377" s="12"/>
      <c r="BO377" s="12"/>
      <c r="BP377" s="6"/>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row>
    <row r="378" spans="1:129" s="8" customFormat="1" ht="20.100000000000001"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52"/>
      <c r="AC378" s="52"/>
      <c r="AD378" s="52"/>
      <c r="AE378" s="52"/>
      <c r="AF378" s="52"/>
      <c r="AG378" s="52"/>
      <c r="AH378" s="52"/>
      <c r="AI378" s="11"/>
      <c r="AJ378" s="11"/>
      <c r="AK378" s="11"/>
      <c r="AL378" s="11"/>
      <c r="AM378" s="11"/>
      <c r="AN378" s="11"/>
      <c r="AO378" s="11"/>
      <c r="AP378" s="11"/>
      <c r="AQ378" s="11"/>
      <c r="AR378" s="11"/>
      <c r="AS378" s="11"/>
      <c r="AT378" s="11"/>
      <c r="AU378" s="11"/>
      <c r="AV378" s="53"/>
      <c r="AW378" s="53"/>
      <c r="AX378" s="53"/>
      <c r="AY378" s="53"/>
      <c r="AZ378" s="53"/>
      <c r="BA378" s="53"/>
      <c r="BB378" s="53"/>
      <c r="BC378" s="53"/>
      <c r="BD378" s="11"/>
      <c r="BE378" s="11"/>
      <c r="BF378" s="11"/>
      <c r="BG378" s="11"/>
      <c r="BH378" s="11"/>
      <c r="BI378" s="11"/>
      <c r="BJ378" s="11"/>
      <c r="BK378" s="11"/>
      <c r="BL378" s="12"/>
      <c r="BM378" s="12"/>
      <c r="BN378" s="12"/>
      <c r="BO378" s="12"/>
      <c r="BP378" s="6"/>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row>
    <row r="379" spans="1:129" s="8" customFormat="1" ht="20.100000000000001"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52"/>
      <c r="AC379" s="52"/>
      <c r="AD379" s="52"/>
      <c r="AE379" s="52"/>
      <c r="AF379" s="52"/>
      <c r="AG379" s="52"/>
      <c r="AH379" s="52"/>
      <c r="AI379" s="11"/>
      <c r="AJ379" s="11"/>
      <c r="AK379" s="11"/>
      <c r="AL379" s="11"/>
      <c r="AM379" s="11"/>
      <c r="AN379" s="11"/>
      <c r="AO379" s="11"/>
      <c r="AP379" s="11"/>
      <c r="AQ379" s="11"/>
      <c r="AR379" s="11"/>
      <c r="AS379" s="11"/>
      <c r="AT379" s="11"/>
      <c r="AU379" s="11"/>
      <c r="AV379" s="53"/>
      <c r="AW379" s="53"/>
      <c r="AX379" s="53"/>
      <c r="AY379" s="53"/>
      <c r="AZ379" s="53"/>
      <c r="BA379" s="53"/>
      <c r="BB379" s="53"/>
      <c r="BC379" s="53"/>
      <c r="BD379" s="11"/>
      <c r="BE379" s="11"/>
      <c r="BF379" s="11"/>
      <c r="BG379" s="11"/>
      <c r="BH379" s="11"/>
      <c r="BI379" s="11"/>
      <c r="BJ379" s="11"/>
      <c r="BK379" s="11"/>
      <c r="BL379" s="12"/>
      <c r="BM379" s="12"/>
      <c r="BN379" s="12"/>
      <c r="BO379" s="12"/>
      <c r="BP379" s="6"/>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row>
    <row r="380" spans="1:129" s="8" customFormat="1" ht="20.100000000000001"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52"/>
      <c r="AC380" s="52"/>
      <c r="AD380" s="52"/>
      <c r="AE380" s="52"/>
      <c r="AF380" s="52"/>
      <c r="AG380" s="52"/>
      <c r="AH380" s="52"/>
      <c r="AI380" s="11"/>
      <c r="AJ380" s="11"/>
      <c r="AK380" s="11"/>
      <c r="AL380" s="11"/>
      <c r="AM380" s="11"/>
      <c r="AN380" s="11"/>
      <c r="AO380" s="11"/>
      <c r="AP380" s="11"/>
      <c r="AQ380" s="11"/>
      <c r="AR380" s="11"/>
      <c r="AS380" s="11"/>
      <c r="AT380" s="11"/>
      <c r="AU380" s="11"/>
      <c r="AV380" s="53"/>
      <c r="AW380" s="53"/>
      <c r="AX380" s="53"/>
      <c r="AY380" s="53"/>
      <c r="AZ380" s="53"/>
      <c r="BA380" s="53"/>
      <c r="BB380" s="53"/>
      <c r="BC380" s="53"/>
      <c r="BD380" s="11"/>
      <c r="BE380" s="11"/>
      <c r="BF380" s="11"/>
      <c r="BG380" s="11"/>
      <c r="BH380" s="11"/>
      <c r="BI380" s="11"/>
      <c r="BJ380" s="11"/>
      <c r="BK380" s="11"/>
      <c r="BL380" s="12"/>
      <c r="BM380" s="12"/>
      <c r="BN380" s="12"/>
      <c r="BO380" s="12"/>
      <c r="BP380" s="6"/>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row>
    <row r="381" spans="1:129" s="8" customFormat="1" ht="20.100000000000001"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52"/>
      <c r="AC381" s="52"/>
      <c r="AD381" s="52"/>
      <c r="AE381" s="52"/>
      <c r="AF381" s="52"/>
      <c r="AG381" s="52"/>
      <c r="AH381" s="52"/>
      <c r="AI381" s="11"/>
      <c r="AJ381" s="11"/>
      <c r="AK381" s="11"/>
      <c r="AL381" s="11"/>
      <c r="AM381" s="11"/>
      <c r="AN381" s="11"/>
      <c r="AO381" s="11"/>
      <c r="AP381" s="11"/>
      <c r="AQ381" s="11"/>
      <c r="AR381" s="11"/>
      <c r="AS381" s="11"/>
      <c r="AT381" s="11"/>
      <c r="AU381" s="11"/>
      <c r="AV381" s="53"/>
      <c r="AW381" s="53"/>
      <c r="AX381" s="53"/>
      <c r="AY381" s="53"/>
      <c r="AZ381" s="53"/>
      <c r="BA381" s="53"/>
      <c r="BB381" s="53"/>
      <c r="BC381" s="53"/>
      <c r="BD381" s="11"/>
      <c r="BE381" s="11"/>
      <c r="BF381" s="11"/>
      <c r="BG381" s="11"/>
      <c r="BH381" s="11"/>
      <c r="BI381" s="11"/>
      <c r="BJ381" s="11"/>
      <c r="BK381" s="11"/>
      <c r="BL381" s="12"/>
      <c r="BM381" s="12"/>
      <c r="BN381" s="12"/>
      <c r="BO381" s="12"/>
      <c r="BP381" s="6"/>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row>
    <row r="382" spans="1:129" s="8" customFormat="1" ht="20.100000000000001"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52"/>
      <c r="AC382" s="52"/>
      <c r="AD382" s="52"/>
      <c r="AE382" s="52"/>
      <c r="AF382" s="52"/>
      <c r="AG382" s="52"/>
      <c r="AH382" s="52"/>
      <c r="AI382" s="11"/>
      <c r="AJ382" s="11"/>
      <c r="AK382" s="11"/>
      <c r="AL382" s="11"/>
      <c r="AM382" s="11"/>
      <c r="AN382" s="11"/>
      <c r="AO382" s="11"/>
      <c r="AP382" s="11"/>
      <c r="AQ382" s="11"/>
      <c r="AR382" s="11"/>
      <c r="AS382" s="11"/>
      <c r="AT382" s="11"/>
      <c r="AU382" s="11"/>
      <c r="AV382" s="53"/>
      <c r="AW382" s="53"/>
      <c r="AX382" s="53"/>
      <c r="AY382" s="53"/>
      <c r="AZ382" s="53"/>
      <c r="BA382" s="53"/>
      <c r="BB382" s="53"/>
      <c r="BC382" s="53"/>
      <c r="BD382" s="11"/>
      <c r="BE382" s="11"/>
      <c r="BF382" s="11"/>
      <c r="BG382" s="11"/>
      <c r="BH382" s="11"/>
      <c r="BI382" s="11"/>
      <c r="BJ382" s="11"/>
      <c r="BK382" s="11"/>
      <c r="BL382" s="12"/>
      <c r="BM382" s="12"/>
      <c r="BN382" s="12"/>
      <c r="BO382" s="12"/>
      <c r="BP382" s="6"/>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row>
    <row r="383" spans="1:129" s="8" customFormat="1" ht="20.100000000000001"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52"/>
      <c r="AC383" s="52"/>
      <c r="AD383" s="52"/>
      <c r="AE383" s="52"/>
      <c r="AF383" s="52"/>
      <c r="AG383" s="52"/>
      <c r="AH383" s="52"/>
      <c r="AI383" s="11"/>
      <c r="AJ383" s="11"/>
      <c r="AK383" s="11"/>
      <c r="AL383" s="11"/>
      <c r="AM383" s="11"/>
      <c r="AN383" s="11"/>
      <c r="AO383" s="11"/>
      <c r="AP383" s="11"/>
      <c r="AQ383" s="11"/>
      <c r="AR383" s="11"/>
      <c r="AS383" s="11"/>
      <c r="AT383" s="11"/>
      <c r="AU383" s="11"/>
      <c r="AV383" s="53"/>
      <c r="AW383" s="53"/>
      <c r="AX383" s="53"/>
      <c r="AY383" s="53"/>
      <c r="AZ383" s="53"/>
      <c r="BA383" s="53"/>
      <c r="BB383" s="53"/>
      <c r="BC383" s="53"/>
      <c r="BD383" s="11"/>
      <c r="BE383" s="11"/>
      <c r="BF383" s="11"/>
      <c r="BG383" s="11"/>
      <c r="BH383" s="11"/>
      <c r="BI383" s="11"/>
      <c r="BJ383" s="11"/>
      <c r="BK383" s="11"/>
      <c r="BL383" s="12"/>
      <c r="BM383" s="12"/>
      <c r="BN383" s="12"/>
      <c r="BO383" s="12"/>
      <c r="BP383" s="6"/>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row>
    <row r="384" spans="1:129" s="8" customFormat="1" ht="20.100000000000001"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52"/>
      <c r="AC384" s="52"/>
      <c r="AD384" s="52"/>
      <c r="AE384" s="52"/>
      <c r="AF384" s="52"/>
      <c r="AG384" s="52"/>
      <c r="AH384" s="52"/>
      <c r="AI384" s="11"/>
      <c r="AJ384" s="11"/>
      <c r="AK384" s="11"/>
      <c r="AL384" s="11"/>
      <c r="AM384" s="11"/>
      <c r="AN384" s="11"/>
      <c r="AO384" s="11"/>
      <c r="AP384" s="11"/>
      <c r="AQ384" s="11"/>
      <c r="AR384" s="11"/>
      <c r="AS384" s="11"/>
      <c r="AT384" s="11"/>
      <c r="AU384" s="11"/>
      <c r="AV384" s="53"/>
      <c r="AW384" s="53"/>
      <c r="AX384" s="53"/>
      <c r="AY384" s="53"/>
      <c r="AZ384" s="53"/>
      <c r="BA384" s="53"/>
      <c r="BB384" s="53"/>
      <c r="BC384" s="53"/>
      <c r="BD384" s="11"/>
      <c r="BE384" s="11"/>
      <c r="BF384" s="11"/>
      <c r="BG384" s="11"/>
      <c r="BH384" s="11"/>
      <c r="BI384" s="11"/>
      <c r="BJ384" s="11"/>
      <c r="BK384" s="11"/>
      <c r="BL384" s="12"/>
      <c r="BM384" s="12"/>
      <c r="BN384" s="12"/>
      <c r="BO384" s="12"/>
      <c r="BP384" s="6"/>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row>
    <row r="385" spans="1:129" s="8" customFormat="1" ht="20.100000000000001"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52"/>
      <c r="AC385" s="52"/>
      <c r="AD385" s="52"/>
      <c r="AE385" s="52"/>
      <c r="AF385" s="52"/>
      <c r="AG385" s="52"/>
      <c r="AH385" s="52"/>
      <c r="AI385" s="11"/>
      <c r="AJ385" s="11"/>
      <c r="AK385" s="11"/>
      <c r="AL385" s="11"/>
      <c r="AM385" s="11"/>
      <c r="AN385" s="11"/>
      <c r="AO385" s="11"/>
      <c r="AP385" s="11"/>
      <c r="AQ385" s="11"/>
      <c r="AR385" s="11"/>
      <c r="AS385" s="11"/>
      <c r="AT385" s="11"/>
      <c r="AU385" s="11"/>
      <c r="AV385" s="53"/>
      <c r="AW385" s="53"/>
      <c r="AX385" s="53"/>
      <c r="AY385" s="53"/>
      <c r="AZ385" s="53"/>
      <c r="BA385" s="53"/>
      <c r="BB385" s="53"/>
      <c r="BC385" s="53"/>
      <c r="BD385" s="11"/>
      <c r="BE385" s="11"/>
      <c r="BF385" s="11"/>
      <c r="BG385" s="11"/>
      <c r="BH385" s="11"/>
      <c r="BI385" s="11"/>
      <c r="BJ385" s="11"/>
      <c r="BK385" s="11"/>
      <c r="BL385" s="12"/>
      <c r="BM385" s="12"/>
      <c r="BN385" s="12"/>
      <c r="BO385" s="12"/>
      <c r="BP385" s="6"/>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row>
    <row r="386" spans="1:129" s="8" customFormat="1" ht="20.100000000000001"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52"/>
      <c r="AC386" s="52"/>
      <c r="AD386" s="52"/>
      <c r="AE386" s="52"/>
      <c r="AF386" s="52"/>
      <c r="AG386" s="52"/>
      <c r="AH386" s="52"/>
      <c r="AI386" s="11"/>
      <c r="AJ386" s="11"/>
      <c r="AK386" s="11"/>
      <c r="AL386" s="11"/>
      <c r="AM386" s="11"/>
      <c r="AN386" s="11"/>
      <c r="AO386" s="11"/>
      <c r="AP386" s="11"/>
      <c r="AQ386" s="11"/>
      <c r="AR386" s="11"/>
      <c r="AS386" s="11"/>
      <c r="AT386" s="11"/>
      <c r="AU386" s="11"/>
      <c r="AV386" s="53"/>
      <c r="AW386" s="53"/>
      <c r="AX386" s="53"/>
      <c r="AY386" s="53"/>
      <c r="AZ386" s="53"/>
      <c r="BA386" s="53"/>
      <c r="BB386" s="53"/>
      <c r="BC386" s="53"/>
      <c r="BD386" s="11"/>
      <c r="BE386" s="11"/>
      <c r="BF386" s="11"/>
      <c r="BG386" s="11"/>
      <c r="BH386" s="11"/>
      <c r="BI386" s="11"/>
      <c r="BJ386" s="11"/>
      <c r="BK386" s="11"/>
      <c r="BL386" s="12"/>
      <c r="BM386" s="12"/>
      <c r="BN386" s="12"/>
      <c r="BO386" s="12"/>
      <c r="BP386" s="6"/>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row>
    <row r="387" spans="1:129" s="8" customFormat="1" ht="20.100000000000001"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52"/>
      <c r="AC387" s="52"/>
      <c r="AD387" s="52"/>
      <c r="AE387" s="52"/>
      <c r="AF387" s="52"/>
      <c r="AG387" s="52"/>
      <c r="AH387" s="52"/>
      <c r="AI387" s="11"/>
      <c r="AJ387" s="11"/>
      <c r="AK387" s="11"/>
      <c r="AL387" s="11"/>
      <c r="AM387" s="11"/>
      <c r="AN387" s="11"/>
      <c r="AO387" s="11"/>
      <c r="AP387" s="11"/>
      <c r="AQ387" s="11"/>
      <c r="AR387" s="11"/>
      <c r="AS387" s="11"/>
      <c r="AT387" s="11"/>
      <c r="AU387" s="11"/>
      <c r="AV387" s="53"/>
      <c r="AW387" s="53"/>
      <c r="AX387" s="53"/>
      <c r="AY387" s="53"/>
      <c r="AZ387" s="53"/>
      <c r="BA387" s="53"/>
      <c r="BB387" s="53"/>
      <c r="BC387" s="53"/>
      <c r="BD387" s="11"/>
      <c r="BE387" s="11"/>
      <c r="BF387" s="11"/>
      <c r="BG387" s="11"/>
      <c r="BH387" s="11"/>
      <c r="BI387" s="11"/>
      <c r="BJ387" s="11"/>
      <c r="BK387" s="11"/>
      <c r="BL387" s="12"/>
      <c r="BM387" s="12"/>
      <c r="BN387" s="12"/>
      <c r="BO387" s="12"/>
      <c r="BP387" s="6"/>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row>
    <row r="388" spans="1:129" s="8" customFormat="1" ht="20.100000000000001"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52"/>
      <c r="AC388" s="52"/>
      <c r="AD388" s="52"/>
      <c r="AE388" s="52"/>
      <c r="AF388" s="52"/>
      <c r="AG388" s="52"/>
      <c r="AH388" s="52"/>
      <c r="AI388" s="11"/>
      <c r="AJ388" s="11"/>
      <c r="AK388" s="11"/>
      <c r="AL388" s="11"/>
      <c r="AM388" s="11"/>
      <c r="AN388" s="11"/>
      <c r="AO388" s="11"/>
      <c r="AP388" s="11"/>
      <c r="AQ388" s="11"/>
      <c r="AR388" s="11"/>
      <c r="AS388" s="11"/>
      <c r="AT388" s="11"/>
      <c r="AU388" s="11"/>
      <c r="AV388" s="53"/>
      <c r="AW388" s="53"/>
      <c r="AX388" s="53"/>
      <c r="AY388" s="53"/>
      <c r="AZ388" s="53"/>
      <c r="BA388" s="53"/>
      <c r="BB388" s="53"/>
      <c r="BC388" s="53"/>
      <c r="BD388" s="11"/>
      <c r="BE388" s="11"/>
      <c r="BF388" s="11"/>
      <c r="BG388" s="11"/>
      <c r="BH388" s="11"/>
      <c r="BI388" s="11"/>
      <c r="BJ388" s="11"/>
      <c r="BK388" s="11"/>
      <c r="BL388" s="12"/>
      <c r="BM388" s="12"/>
      <c r="BN388" s="12"/>
      <c r="BO388" s="12"/>
      <c r="BP388" s="6"/>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row>
    <row r="389" spans="1:129" s="8" customFormat="1" ht="20.100000000000001"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52"/>
      <c r="AC389" s="52"/>
      <c r="AD389" s="52"/>
      <c r="AE389" s="52"/>
      <c r="AF389" s="52"/>
      <c r="AG389" s="52"/>
      <c r="AH389" s="52"/>
      <c r="AI389" s="11"/>
      <c r="AJ389" s="11"/>
      <c r="AK389" s="11"/>
      <c r="AL389" s="11"/>
      <c r="AM389" s="11"/>
      <c r="AN389" s="11"/>
      <c r="AO389" s="11"/>
      <c r="AP389" s="11"/>
      <c r="AQ389" s="11"/>
      <c r="AR389" s="11"/>
      <c r="AS389" s="11"/>
      <c r="AT389" s="11"/>
      <c r="AU389" s="11"/>
      <c r="AV389" s="53"/>
      <c r="AW389" s="53"/>
      <c r="AX389" s="53"/>
      <c r="AY389" s="53"/>
      <c r="AZ389" s="53"/>
      <c r="BA389" s="53"/>
      <c r="BB389" s="53"/>
      <c r="BC389" s="53"/>
      <c r="BD389" s="11"/>
      <c r="BE389" s="11"/>
      <c r="BF389" s="11"/>
      <c r="BG389" s="11"/>
      <c r="BH389" s="11"/>
      <c r="BI389" s="11"/>
      <c r="BJ389" s="11"/>
      <c r="BK389" s="11"/>
      <c r="BL389" s="12"/>
      <c r="BM389" s="12"/>
      <c r="BN389" s="12"/>
      <c r="BO389" s="12"/>
      <c r="BP389" s="6"/>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row>
    <row r="390" spans="1:129" s="8" customFormat="1" ht="20.100000000000001"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52"/>
      <c r="AC390" s="52"/>
      <c r="AD390" s="52"/>
      <c r="AE390" s="52"/>
      <c r="AF390" s="52"/>
      <c r="AG390" s="52"/>
      <c r="AH390" s="52"/>
      <c r="AI390" s="11"/>
      <c r="AJ390" s="11"/>
      <c r="AK390" s="11"/>
      <c r="AL390" s="11"/>
      <c r="AM390" s="11"/>
      <c r="AN390" s="11"/>
      <c r="AO390" s="11"/>
      <c r="AP390" s="11"/>
      <c r="AQ390" s="11"/>
      <c r="AR390" s="11"/>
      <c r="AS390" s="11"/>
      <c r="AT390" s="11"/>
      <c r="AU390" s="11"/>
      <c r="AV390" s="53"/>
      <c r="AW390" s="53"/>
      <c r="AX390" s="53"/>
      <c r="AY390" s="53"/>
      <c r="AZ390" s="53"/>
      <c r="BA390" s="53"/>
      <c r="BB390" s="53"/>
      <c r="BC390" s="53"/>
      <c r="BD390" s="11"/>
      <c r="BE390" s="11"/>
      <c r="BF390" s="11"/>
      <c r="BG390" s="11"/>
      <c r="BH390" s="11"/>
      <c r="BI390" s="11"/>
      <c r="BJ390" s="11"/>
      <c r="BK390" s="11"/>
      <c r="BL390" s="12"/>
      <c r="BM390" s="12"/>
      <c r="BN390" s="12"/>
      <c r="BO390" s="12"/>
      <c r="BP390" s="6"/>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row>
    <row r="391" spans="1:129" s="8" customFormat="1" ht="20.100000000000001"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52"/>
      <c r="AC391" s="52"/>
      <c r="AD391" s="52"/>
      <c r="AE391" s="52"/>
      <c r="AF391" s="52"/>
      <c r="AG391" s="52"/>
      <c r="AH391" s="52"/>
      <c r="AI391" s="11"/>
      <c r="AJ391" s="11"/>
      <c r="AK391" s="11"/>
      <c r="AL391" s="11"/>
      <c r="AM391" s="11"/>
      <c r="AN391" s="11"/>
      <c r="AO391" s="11"/>
      <c r="AP391" s="11"/>
      <c r="AQ391" s="11"/>
      <c r="AR391" s="11"/>
      <c r="AS391" s="11"/>
      <c r="AT391" s="11"/>
      <c r="AU391" s="11"/>
      <c r="AV391" s="53"/>
      <c r="AW391" s="53"/>
      <c r="AX391" s="53"/>
      <c r="AY391" s="53"/>
      <c r="AZ391" s="53"/>
      <c r="BA391" s="53"/>
      <c r="BB391" s="53"/>
      <c r="BC391" s="53"/>
      <c r="BD391" s="11"/>
      <c r="BE391" s="11"/>
      <c r="BF391" s="11"/>
      <c r="BG391" s="11"/>
      <c r="BH391" s="11"/>
      <c r="BI391" s="11"/>
      <c r="BJ391" s="11"/>
      <c r="BK391" s="11"/>
      <c r="BL391" s="12"/>
      <c r="BM391" s="12"/>
      <c r="BN391" s="12"/>
      <c r="BO391" s="12"/>
      <c r="BP391" s="6"/>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row>
    <row r="392" spans="1:129" s="8" customFormat="1" ht="20.100000000000001"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52"/>
      <c r="AC392" s="52"/>
      <c r="AD392" s="52"/>
      <c r="AE392" s="52"/>
      <c r="AF392" s="52"/>
      <c r="AG392" s="52"/>
      <c r="AH392" s="52"/>
      <c r="AI392" s="11"/>
      <c r="AJ392" s="11"/>
      <c r="AK392" s="11"/>
      <c r="AL392" s="11"/>
      <c r="AM392" s="11"/>
      <c r="AN392" s="11"/>
      <c r="AO392" s="11"/>
      <c r="AP392" s="11"/>
      <c r="AQ392" s="11"/>
      <c r="AR392" s="11"/>
      <c r="AS392" s="11"/>
      <c r="AT392" s="11"/>
      <c r="AU392" s="11"/>
      <c r="AV392" s="53"/>
      <c r="AW392" s="53"/>
      <c r="AX392" s="53"/>
      <c r="AY392" s="53"/>
      <c r="AZ392" s="53"/>
      <c r="BA392" s="53"/>
      <c r="BB392" s="53"/>
      <c r="BC392" s="53"/>
      <c r="BD392" s="11"/>
      <c r="BE392" s="11"/>
      <c r="BF392" s="11"/>
      <c r="BG392" s="11"/>
      <c r="BH392" s="11"/>
      <c r="BI392" s="11"/>
      <c r="BJ392" s="11"/>
      <c r="BK392" s="11"/>
      <c r="BL392" s="12"/>
      <c r="BM392" s="12"/>
      <c r="BN392" s="12"/>
      <c r="BO392" s="12"/>
      <c r="BP392" s="6"/>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row>
    <row r="393" spans="1:129" s="8" customFormat="1" ht="20.100000000000001"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52"/>
      <c r="AC393" s="52"/>
      <c r="AD393" s="52"/>
      <c r="AE393" s="52"/>
      <c r="AF393" s="52"/>
      <c r="AG393" s="52"/>
      <c r="AH393" s="52"/>
      <c r="AI393" s="11"/>
      <c r="AJ393" s="11"/>
      <c r="AK393" s="11"/>
      <c r="AL393" s="11"/>
      <c r="AM393" s="11"/>
      <c r="AN393" s="11"/>
      <c r="AO393" s="11"/>
      <c r="AP393" s="11"/>
      <c r="AQ393" s="11"/>
      <c r="AR393" s="11"/>
      <c r="AS393" s="11"/>
      <c r="AT393" s="11"/>
      <c r="AU393" s="11"/>
      <c r="AV393" s="53"/>
      <c r="AW393" s="53"/>
      <c r="AX393" s="53"/>
      <c r="AY393" s="53"/>
      <c r="AZ393" s="53"/>
      <c r="BA393" s="53"/>
      <c r="BB393" s="53"/>
      <c r="BC393" s="53"/>
      <c r="BD393" s="11"/>
      <c r="BE393" s="11"/>
      <c r="BF393" s="11"/>
      <c r="BG393" s="11"/>
      <c r="BH393" s="11"/>
      <c r="BI393" s="11"/>
      <c r="BJ393" s="11"/>
      <c r="BK393" s="11"/>
      <c r="BL393" s="12"/>
      <c r="BM393" s="12"/>
      <c r="BN393" s="12"/>
      <c r="BO393" s="12"/>
      <c r="BP393" s="6"/>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row>
    <row r="394" spans="1:129" s="8" customFormat="1" ht="20.100000000000001"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52"/>
      <c r="AC394" s="52"/>
      <c r="AD394" s="52"/>
      <c r="AE394" s="52"/>
      <c r="AF394" s="52"/>
      <c r="AG394" s="52"/>
      <c r="AH394" s="52"/>
      <c r="AI394" s="11"/>
      <c r="AJ394" s="11"/>
      <c r="AK394" s="11"/>
      <c r="AL394" s="11"/>
      <c r="AM394" s="11"/>
      <c r="AN394" s="11"/>
      <c r="AO394" s="11"/>
      <c r="AP394" s="11"/>
      <c r="AQ394" s="11"/>
      <c r="AR394" s="11"/>
      <c r="AS394" s="11"/>
      <c r="AT394" s="11"/>
      <c r="AU394" s="11"/>
      <c r="AV394" s="53"/>
      <c r="AW394" s="53"/>
      <c r="AX394" s="53"/>
      <c r="AY394" s="53"/>
      <c r="AZ394" s="53"/>
      <c r="BA394" s="53"/>
      <c r="BB394" s="53"/>
      <c r="BC394" s="53"/>
      <c r="BD394" s="11"/>
      <c r="BE394" s="11"/>
      <c r="BF394" s="11"/>
      <c r="BG394" s="11"/>
      <c r="BH394" s="11"/>
      <c r="BI394" s="11"/>
      <c r="BJ394" s="11"/>
      <c r="BK394" s="11"/>
      <c r="BL394" s="12"/>
      <c r="BM394" s="12"/>
      <c r="BN394" s="12"/>
      <c r="BO394" s="12"/>
      <c r="BP394" s="6"/>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row>
    <row r="395" spans="1:129" s="8" customFormat="1" ht="20.100000000000001"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52"/>
      <c r="AC395" s="52"/>
      <c r="AD395" s="52"/>
      <c r="AE395" s="52"/>
      <c r="AF395" s="52"/>
      <c r="AG395" s="52"/>
      <c r="AH395" s="52"/>
      <c r="AI395" s="11"/>
      <c r="AJ395" s="11"/>
      <c r="AK395" s="11"/>
      <c r="AL395" s="11"/>
      <c r="AM395" s="11"/>
      <c r="AN395" s="11"/>
      <c r="AO395" s="11"/>
      <c r="AP395" s="11"/>
      <c r="AQ395" s="11"/>
      <c r="AR395" s="11"/>
      <c r="AS395" s="11"/>
      <c r="AT395" s="11"/>
      <c r="AU395" s="11"/>
      <c r="AV395" s="53"/>
      <c r="AW395" s="53"/>
      <c r="AX395" s="53"/>
      <c r="AY395" s="53"/>
      <c r="AZ395" s="53"/>
      <c r="BA395" s="53"/>
      <c r="BB395" s="53"/>
      <c r="BC395" s="53"/>
      <c r="BD395" s="11"/>
      <c r="BE395" s="11"/>
      <c r="BF395" s="11"/>
      <c r="BG395" s="11"/>
      <c r="BH395" s="11"/>
      <c r="BI395" s="11"/>
      <c r="BJ395" s="11"/>
      <c r="BK395" s="11"/>
      <c r="BL395" s="12"/>
      <c r="BM395" s="12"/>
      <c r="BN395" s="12"/>
      <c r="BO395" s="12"/>
      <c r="BP395" s="6"/>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row>
    <row r="396" spans="1:129" s="8" customFormat="1" ht="20.100000000000001"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52"/>
      <c r="AC396" s="52"/>
      <c r="AD396" s="52"/>
      <c r="AE396" s="52"/>
      <c r="AF396" s="52"/>
      <c r="AG396" s="52"/>
      <c r="AH396" s="52"/>
      <c r="AI396" s="11"/>
      <c r="AJ396" s="11"/>
      <c r="AK396" s="11"/>
      <c r="AL396" s="11"/>
      <c r="AM396" s="11"/>
      <c r="AN396" s="11"/>
      <c r="AO396" s="11"/>
      <c r="AP396" s="11"/>
      <c r="AQ396" s="11"/>
      <c r="AR396" s="11"/>
      <c r="AS396" s="11"/>
      <c r="AT396" s="11"/>
      <c r="AU396" s="11"/>
      <c r="AV396" s="53"/>
      <c r="AW396" s="53"/>
      <c r="AX396" s="53"/>
      <c r="AY396" s="53"/>
      <c r="AZ396" s="53"/>
      <c r="BA396" s="53"/>
      <c r="BB396" s="53"/>
      <c r="BC396" s="53"/>
      <c r="BD396" s="11"/>
      <c r="BE396" s="11"/>
      <c r="BF396" s="11"/>
      <c r="BG396" s="11"/>
      <c r="BH396" s="11"/>
      <c r="BI396" s="11"/>
      <c r="BJ396" s="11"/>
      <c r="BK396" s="11"/>
      <c r="BL396" s="12"/>
      <c r="BM396" s="12"/>
      <c r="BN396" s="12"/>
      <c r="BO396" s="12"/>
      <c r="BP396" s="6"/>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row>
    <row r="397" spans="1:129" s="8" customFormat="1" ht="20.100000000000001"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52"/>
      <c r="AC397" s="52"/>
      <c r="AD397" s="52"/>
      <c r="AE397" s="52"/>
      <c r="AF397" s="52"/>
      <c r="AG397" s="52"/>
      <c r="AH397" s="52"/>
      <c r="AI397" s="11"/>
      <c r="AJ397" s="11"/>
      <c r="AK397" s="11"/>
      <c r="AL397" s="11"/>
      <c r="AM397" s="11"/>
      <c r="AN397" s="11"/>
      <c r="AO397" s="11"/>
      <c r="AP397" s="11"/>
      <c r="AQ397" s="11"/>
      <c r="AR397" s="11"/>
      <c r="AS397" s="11"/>
      <c r="AT397" s="11"/>
      <c r="AU397" s="11"/>
      <c r="AV397" s="53"/>
      <c r="AW397" s="53"/>
      <c r="AX397" s="53"/>
      <c r="AY397" s="53"/>
      <c r="AZ397" s="53"/>
      <c r="BA397" s="53"/>
      <c r="BB397" s="53"/>
      <c r="BC397" s="53"/>
      <c r="BD397" s="11"/>
      <c r="BE397" s="11"/>
      <c r="BF397" s="11"/>
      <c r="BG397" s="11"/>
      <c r="BH397" s="11"/>
      <c r="BI397" s="11"/>
      <c r="BJ397" s="11"/>
      <c r="BK397" s="11"/>
      <c r="BL397" s="12"/>
      <c r="BM397" s="12"/>
      <c r="BN397" s="12"/>
      <c r="BO397" s="12"/>
      <c r="BP397" s="6"/>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row>
    <row r="398" spans="1:129" s="8" customFormat="1" ht="20.100000000000001"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52"/>
      <c r="AC398" s="52"/>
      <c r="AD398" s="52"/>
      <c r="AE398" s="52"/>
      <c r="AF398" s="52"/>
      <c r="AG398" s="52"/>
      <c r="AH398" s="52"/>
      <c r="AI398" s="11"/>
      <c r="AJ398" s="11"/>
      <c r="AK398" s="11"/>
      <c r="AL398" s="11"/>
      <c r="AM398" s="11"/>
      <c r="AN398" s="11"/>
      <c r="AO398" s="11"/>
      <c r="AP398" s="11"/>
      <c r="AQ398" s="11"/>
      <c r="AR398" s="11"/>
      <c r="AS398" s="11"/>
      <c r="AT398" s="11"/>
      <c r="AU398" s="11"/>
      <c r="AV398" s="53"/>
      <c r="AW398" s="53"/>
      <c r="AX398" s="53"/>
      <c r="AY398" s="53"/>
      <c r="AZ398" s="53"/>
      <c r="BA398" s="53"/>
      <c r="BB398" s="53"/>
      <c r="BC398" s="53"/>
      <c r="BD398" s="11"/>
      <c r="BE398" s="11"/>
      <c r="BF398" s="11"/>
      <c r="BG398" s="11"/>
      <c r="BH398" s="11"/>
      <c r="BI398" s="11"/>
      <c r="BJ398" s="11"/>
      <c r="BK398" s="11"/>
      <c r="BL398" s="12"/>
      <c r="BM398" s="12"/>
      <c r="BN398" s="12"/>
      <c r="BO398" s="12"/>
      <c r="BP398" s="6"/>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row>
    <row r="399" spans="1:129" s="8" customFormat="1" ht="20.100000000000001"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52"/>
      <c r="AC399" s="52"/>
      <c r="AD399" s="52"/>
      <c r="AE399" s="52"/>
      <c r="AF399" s="52"/>
      <c r="AG399" s="52"/>
      <c r="AH399" s="52"/>
      <c r="AI399" s="11"/>
      <c r="AJ399" s="11"/>
      <c r="AK399" s="11"/>
      <c r="AL399" s="11"/>
      <c r="AM399" s="11"/>
      <c r="AN399" s="11"/>
      <c r="AO399" s="11"/>
      <c r="AP399" s="11"/>
      <c r="AQ399" s="11"/>
      <c r="AR399" s="11"/>
      <c r="AS399" s="11"/>
      <c r="AT399" s="11"/>
      <c r="AU399" s="11"/>
      <c r="AV399" s="53"/>
      <c r="AW399" s="53"/>
      <c r="AX399" s="53"/>
      <c r="AY399" s="53"/>
      <c r="AZ399" s="53"/>
      <c r="BA399" s="53"/>
      <c r="BB399" s="53"/>
      <c r="BC399" s="53"/>
      <c r="BD399" s="11"/>
      <c r="BE399" s="11"/>
      <c r="BF399" s="11"/>
      <c r="BG399" s="11"/>
      <c r="BH399" s="11"/>
      <c r="BI399" s="11"/>
      <c r="BJ399" s="11"/>
      <c r="BK399" s="11"/>
      <c r="BL399" s="12"/>
      <c r="BM399" s="12"/>
      <c r="BN399" s="12"/>
      <c r="BO399" s="12"/>
      <c r="BP399" s="6"/>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row>
    <row r="400" spans="1:129" s="8" customFormat="1" ht="20.100000000000001"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52"/>
      <c r="AC400" s="52"/>
      <c r="AD400" s="52"/>
      <c r="AE400" s="52"/>
      <c r="AF400" s="52"/>
      <c r="AG400" s="52"/>
      <c r="AH400" s="52"/>
      <c r="AI400" s="11"/>
      <c r="AJ400" s="11"/>
      <c r="AK400" s="11"/>
      <c r="AL400" s="11"/>
      <c r="AM400" s="11"/>
      <c r="AN400" s="11"/>
      <c r="AO400" s="11"/>
      <c r="AP400" s="11"/>
      <c r="AQ400" s="11"/>
      <c r="AR400" s="11"/>
      <c r="AS400" s="11"/>
      <c r="AT400" s="11"/>
      <c r="AU400" s="11"/>
      <c r="AV400" s="53"/>
      <c r="AW400" s="53"/>
      <c r="AX400" s="53"/>
      <c r="AY400" s="53"/>
      <c r="AZ400" s="53"/>
      <c r="BA400" s="53"/>
      <c r="BB400" s="53"/>
      <c r="BC400" s="53"/>
      <c r="BD400" s="11"/>
      <c r="BE400" s="11"/>
      <c r="BF400" s="11"/>
      <c r="BG400" s="11"/>
      <c r="BH400" s="11"/>
      <c r="BI400" s="11"/>
      <c r="BJ400" s="11"/>
      <c r="BK400" s="11"/>
      <c r="BL400" s="12"/>
      <c r="BM400" s="12"/>
      <c r="BN400" s="12"/>
      <c r="BO400" s="12"/>
      <c r="BP400" s="6"/>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row>
    <row r="401" spans="1:129" s="8" customFormat="1" ht="20.100000000000001"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52"/>
      <c r="AC401" s="52"/>
      <c r="AD401" s="52"/>
      <c r="AE401" s="52"/>
      <c r="AF401" s="52"/>
      <c r="AG401" s="52"/>
      <c r="AH401" s="52"/>
      <c r="AI401" s="11"/>
      <c r="AJ401" s="11"/>
      <c r="AK401" s="11"/>
      <c r="AL401" s="11"/>
      <c r="AM401" s="11"/>
      <c r="AN401" s="11"/>
      <c r="AO401" s="11"/>
      <c r="AP401" s="11"/>
      <c r="AQ401" s="11"/>
      <c r="AR401" s="11"/>
      <c r="AS401" s="11"/>
      <c r="AT401" s="11"/>
      <c r="AU401" s="11"/>
      <c r="AV401" s="53"/>
      <c r="AW401" s="53"/>
      <c r="AX401" s="53"/>
      <c r="AY401" s="53"/>
      <c r="AZ401" s="53"/>
      <c r="BA401" s="53"/>
      <c r="BB401" s="53"/>
      <c r="BC401" s="53"/>
      <c r="BD401" s="11"/>
      <c r="BE401" s="11"/>
      <c r="BF401" s="11"/>
      <c r="BG401" s="11"/>
      <c r="BH401" s="11"/>
      <c r="BI401" s="11"/>
      <c r="BJ401" s="11"/>
      <c r="BK401" s="11"/>
      <c r="BL401" s="12"/>
      <c r="BM401" s="12"/>
      <c r="BN401" s="12"/>
      <c r="BO401" s="12"/>
      <c r="BP401" s="6"/>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row>
    <row r="402" spans="1:129" s="8" customFormat="1" ht="20.100000000000001"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52"/>
      <c r="AC402" s="52"/>
      <c r="AD402" s="52"/>
      <c r="AE402" s="52"/>
      <c r="AF402" s="52"/>
      <c r="AG402" s="52"/>
      <c r="AH402" s="52"/>
      <c r="AI402" s="11"/>
      <c r="AJ402" s="11"/>
      <c r="AK402" s="11"/>
      <c r="AL402" s="11"/>
      <c r="AM402" s="11"/>
      <c r="AN402" s="11"/>
      <c r="AO402" s="11"/>
      <c r="AP402" s="11"/>
      <c r="AQ402" s="11"/>
      <c r="AR402" s="11"/>
      <c r="AS402" s="11"/>
      <c r="AT402" s="11"/>
      <c r="AU402" s="11"/>
      <c r="AV402" s="53"/>
      <c r="AW402" s="53"/>
      <c r="AX402" s="53"/>
      <c r="AY402" s="53"/>
      <c r="AZ402" s="53"/>
      <c r="BA402" s="53"/>
      <c r="BB402" s="53"/>
      <c r="BC402" s="53"/>
      <c r="BD402" s="11"/>
      <c r="BE402" s="11"/>
      <c r="BF402" s="11"/>
      <c r="BG402" s="11"/>
      <c r="BH402" s="11"/>
      <c r="BI402" s="11"/>
      <c r="BJ402" s="11"/>
      <c r="BK402" s="11"/>
      <c r="BL402" s="12"/>
      <c r="BM402" s="12"/>
      <c r="BN402" s="12"/>
      <c r="BO402" s="12"/>
      <c r="BP402" s="6"/>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row>
    <row r="403" spans="1:129" s="8" customFormat="1" ht="20.100000000000001"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52"/>
      <c r="AC403" s="52"/>
      <c r="AD403" s="52"/>
      <c r="AE403" s="52"/>
      <c r="AF403" s="52"/>
      <c r="AG403" s="52"/>
      <c r="AH403" s="52"/>
      <c r="AI403" s="11"/>
      <c r="AJ403" s="11"/>
      <c r="AK403" s="11"/>
      <c r="AL403" s="11"/>
      <c r="AM403" s="11"/>
      <c r="AN403" s="11"/>
      <c r="AO403" s="11"/>
      <c r="AP403" s="11"/>
      <c r="AQ403" s="11"/>
      <c r="AR403" s="11"/>
      <c r="AS403" s="11"/>
      <c r="AT403" s="11"/>
      <c r="AU403" s="11"/>
      <c r="AV403" s="53"/>
      <c r="AW403" s="53"/>
      <c r="AX403" s="53"/>
      <c r="AY403" s="53"/>
      <c r="AZ403" s="53"/>
      <c r="BA403" s="53"/>
      <c r="BB403" s="53"/>
      <c r="BC403" s="53"/>
      <c r="BD403" s="11"/>
      <c r="BE403" s="11"/>
      <c r="BF403" s="11"/>
      <c r="BG403" s="11"/>
      <c r="BH403" s="11"/>
      <c r="BI403" s="11"/>
      <c r="BJ403" s="11"/>
      <c r="BK403" s="11"/>
      <c r="BL403" s="12"/>
      <c r="BM403" s="12"/>
      <c r="BN403" s="12"/>
      <c r="BO403" s="12"/>
      <c r="BP403" s="6"/>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row>
    <row r="404" spans="1:129" s="8" customFormat="1" ht="20.100000000000001"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52"/>
      <c r="AC404" s="52"/>
      <c r="AD404" s="52"/>
      <c r="AE404" s="52"/>
      <c r="AF404" s="52"/>
      <c r="AG404" s="52"/>
      <c r="AH404" s="52"/>
      <c r="AI404" s="11"/>
      <c r="AJ404" s="11"/>
      <c r="AK404" s="11"/>
      <c r="AL404" s="11"/>
      <c r="AM404" s="11"/>
      <c r="AN404" s="11"/>
      <c r="AO404" s="11"/>
      <c r="AP404" s="11"/>
      <c r="AQ404" s="11"/>
      <c r="AR404" s="11"/>
      <c r="AS404" s="11"/>
      <c r="AT404" s="11"/>
      <c r="AU404" s="11"/>
      <c r="AV404" s="53"/>
      <c r="AW404" s="53"/>
      <c r="AX404" s="53"/>
      <c r="AY404" s="53"/>
      <c r="AZ404" s="53"/>
      <c r="BA404" s="53"/>
      <c r="BB404" s="53"/>
      <c r="BC404" s="53"/>
      <c r="BD404" s="11"/>
      <c r="BE404" s="11"/>
      <c r="BF404" s="11"/>
      <c r="BG404" s="11"/>
      <c r="BH404" s="11"/>
      <c r="BI404" s="11"/>
      <c r="BJ404" s="11"/>
      <c r="BK404" s="11"/>
      <c r="BL404" s="12"/>
      <c r="BM404" s="12"/>
      <c r="BN404" s="12"/>
      <c r="BO404" s="12"/>
      <c r="BP404" s="6"/>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row>
    <row r="405" spans="1:129" s="8" customFormat="1" ht="20.100000000000001"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52"/>
      <c r="AC405" s="52"/>
      <c r="AD405" s="52"/>
      <c r="AE405" s="52"/>
      <c r="AF405" s="52"/>
      <c r="AG405" s="52"/>
      <c r="AH405" s="52"/>
      <c r="AI405" s="11"/>
      <c r="AJ405" s="11"/>
      <c r="AK405" s="11"/>
      <c r="AL405" s="11"/>
      <c r="AM405" s="11"/>
      <c r="AN405" s="11"/>
      <c r="AO405" s="11"/>
      <c r="AP405" s="11"/>
      <c r="AQ405" s="11"/>
      <c r="AR405" s="11"/>
      <c r="AS405" s="11"/>
      <c r="AT405" s="11"/>
      <c r="AU405" s="11"/>
      <c r="AV405" s="53"/>
      <c r="AW405" s="53"/>
      <c r="AX405" s="53"/>
      <c r="AY405" s="53"/>
      <c r="AZ405" s="53"/>
      <c r="BA405" s="53"/>
      <c r="BB405" s="53"/>
      <c r="BC405" s="53"/>
      <c r="BD405" s="11"/>
      <c r="BE405" s="11"/>
      <c r="BF405" s="11"/>
      <c r="BG405" s="11"/>
      <c r="BH405" s="11"/>
      <c r="BI405" s="11"/>
      <c r="BJ405" s="11"/>
      <c r="BK405" s="11"/>
      <c r="BL405" s="12"/>
      <c r="BM405" s="12"/>
      <c r="BN405" s="12"/>
      <c r="BO405" s="12"/>
      <c r="BP405" s="6"/>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row>
    <row r="406" spans="1:129" s="8" customFormat="1" ht="20.100000000000001"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52"/>
      <c r="AC406" s="52"/>
      <c r="AD406" s="52"/>
      <c r="AE406" s="52"/>
      <c r="AF406" s="52"/>
      <c r="AG406" s="52"/>
      <c r="AH406" s="52"/>
      <c r="AI406" s="11"/>
      <c r="AJ406" s="11"/>
      <c r="AK406" s="11"/>
      <c r="AL406" s="11"/>
      <c r="AM406" s="11"/>
      <c r="AN406" s="11"/>
      <c r="AO406" s="11"/>
      <c r="AP406" s="11"/>
      <c r="AQ406" s="11"/>
      <c r="AR406" s="11"/>
      <c r="AS406" s="11"/>
      <c r="AT406" s="11"/>
      <c r="AU406" s="11"/>
      <c r="AV406" s="53"/>
      <c r="AW406" s="53"/>
      <c r="AX406" s="53"/>
      <c r="AY406" s="53"/>
      <c r="AZ406" s="53"/>
      <c r="BA406" s="53"/>
      <c r="BB406" s="53"/>
      <c r="BC406" s="53"/>
      <c r="BD406" s="11"/>
      <c r="BE406" s="11"/>
      <c r="BF406" s="11"/>
      <c r="BG406" s="11"/>
      <c r="BH406" s="11"/>
      <c r="BI406" s="11"/>
      <c r="BJ406" s="11"/>
      <c r="BK406" s="11"/>
      <c r="BL406" s="12"/>
      <c r="BM406" s="12"/>
      <c r="BN406" s="12"/>
      <c r="BO406" s="12"/>
      <c r="BP406" s="6"/>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row>
    <row r="407" spans="1:129" s="8" customFormat="1" ht="20.100000000000001"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52"/>
      <c r="AC407" s="52"/>
      <c r="AD407" s="52"/>
      <c r="AE407" s="52"/>
      <c r="AF407" s="52"/>
      <c r="AG407" s="52"/>
      <c r="AH407" s="52"/>
      <c r="AI407" s="11"/>
      <c r="AJ407" s="11"/>
      <c r="AK407" s="11"/>
      <c r="AL407" s="11"/>
      <c r="AM407" s="11"/>
      <c r="AN407" s="11"/>
      <c r="AO407" s="11"/>
      <c r="AP407" s="11"/>
      <c r="AQ407" s="11"/>
      <c r="AR407" s="11"/>
      <c r="AS407" s="11"/>
      <c r="AT407" s="11"/>
      <c r="AU407" s="11"/>
      <c r="AV407" s="53"/>
      <c r="AW407" s="53"/>
      <c r="AX407" s="53"/>
      <c r="AY407" s="53"/>
      <c r="AZ407" s="53"/>
      <c r="BA407" s="53"/>
      <c r="BB407" s="53"/>
      <c r="BC407" s="53"/>
      <c r="BD407" s="11"/>
      <c r="BE407" s="11"/>
      <c r="BF407" s="11"/>
      <c r="BG407" s="11"/>
      <c r="BH407" s="11"/>
      <c r="BI407" s="11"/>
      <c r="BJ407" s="11"/>
      <c r="BK407" s="11"/>
      <c r="BL407" s="12"/>
      <c r="BM407" s="12"/>
      <c r="BN407" s="12"/>
      <c r="BO407" s="12"/>
      <c r="BP407" s="6"/>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row>
    <row r="408" spans="1:129" s="8" customFormat="1" ht="20.100000000000001"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52"/>
      <c r="AC408" s="52"/>
      <c r="AD408" s="52"/>
      <c r="AE408" s="52"/>
      <c r="AF408" s="52"/>
      <c r="AG408" s="52"/>
      <c r="AH408" s="52"/>
      <c r="AI408" s="11"/>
      <c r="AJ408" s="11"/>
      <c r="AK408" s="11"/>
      <c r="AL408" s="11"/>
      <c r="AM408" s="11"/>
      <c r="AN408" s="11"/>
      <c r="AO408" s="11"/>
      <c r="AP408" s="11"/>
      <c r="AQ408" s="11"/>
      <c r="AR408" s="11"/>
      <c r="AS408" s="11"/>
      <c r="AT408" s="11"/>
      <c r="AU408" s="11"/>
      <c r="AV408" s="53"/>
      <c r="AW408" s="53"/>
      <c r="AX408" s="53"/>
      <c r="AY408" s="53"/>
      <c r="AZ408" s="53"/>
      <c r="BA408" s="53"/>
      <c r="BB408" s="53"/>
      <c r="BC408" s="53"/>
      <c r="BD408" s="11"/>
      <c r="BE408" s="11"/>
      <c r="BF408" s="11"/>
      <c r="BG408" s="11"/>
      <c r="BH408" s="11"/>
      <c r="BI408" s="11"/>
      <c r="BJ408" s="11"/>
      <c r="BK408" s="11"/>
      <c r="BL408" s="12"/>
      <c r="BM408" s="12"/>
      <c r="BN408" s="12"/>
      <c r="BO408" s="12"/>
      <c r="BP408" s="6"/>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row>
    <row r="409" spans="1:129" s="8" customFormat="1" ht="20.100000000000001"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52"/>
      <c r="AC409" s="52"/>
      <c r="AD409" s="52"/>
      <c r="AE409" s="52"/>
      <c r="AF409" s="52"/>
      <c r="AG409" s="52"/>
      <c r="AH409" s="52"/>
      <c r="AI409" s="11"/>
      <c r="AJ409" s="11"/>
      <c r="AK409" s="11"/>
      <c r="AL409" s="11"/>
      <c r="AM409" s="11"/>
      <c r="AN409" s="11"/>
      <c r="AO409" s="11"/>
      <c r="AP409" s="11"/>
      <c r="AQ409" s="11"/>
      <c r="AR409" s="11"/>
      <c r="AS409" s="11"/>
      <c r="AT409" s="11"/>
      <c r="AU409" s="11"/>
      <c r="AV409" s="53"/>
      <c r="AW409" s="53"/>
      <c r="AX409" s="53"/>
      <c r="AY409" s="53"/>
      <c r="AZ409" s="53"/>
      <c r="BA409" s="53"/>
      <c r="BB409" s="53"/>
      <c r="BC409" s="53"/>
      <c r="BD409" s="11"/>
      <c r="BE409" s="11"/>
      <c r="BF409" s="11"/>
      <c r="BG409" s="11"/>
      <c r="BH409" s="11"/>
      <c r="BI409" s="11"/>
      <c r="BJ409" s="11"/>
      <c r="BK409" s="11"/>
      <c r="BL409" s="12"/>
      <c r="BM409" s="12"/>
      <c r="BN409" s="12"/>
      <c r="BO409" s="12"/>
      <c r="BP409" s="6"/>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row>
    <row r="410" spans="1:129" s="8" customFormat="1" ht="20.100000000000001"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52"/>
      <c r="AC410" s="52"/>
      <c r="AD410" s="52"/>
      <c r="AE410" s="52"/>
      <c r="AF410" s="52"/>
      <c r="AG410" s="52"/>
      <c r="AH410" s="52"/>
      <c r="AI410" s="11"/>
      <c r="AJ410" s="11"/>
      <c r="AK410" s="11"/>
      <c r="AL410" s="11"/>
      <c r="AM410" s="11"/>
      <c r="AN410" s="11"/>
      <c r="AO410" s="11"/>
      <c r="AP410" s="11"/>
      <c r="AQ410" s="11"/>
      <c r="AR410" s="11"/>
      <c r="AS410" s="11"/>
      <c r="AT410" s="11"/>
      <c r="AU410" s="11"/>
      <c r="AV410" s="53"/>
      <c r="AW410" s="53"/>
      <c r="AX410" s="53"/>
      <c r="AY410" s="53"/>
      <c r="AZ410" s="53"/>
      <c r="BA410" s="53"/>
      <c r="BB410" s="53"/>
      <c r="BC410" s="53"/>
      <c r="BD410" s="11"/>
      <c r="BE410" s="11"/>
      <c r="BF410" s="11"/>
      <c r="BG410" s="11"/>
      <c r="BH410" s="11"/>
      <c r="BI410" s="11"/>
      <c r="BJ410" s="11"/>
      <c r="BK410" s="11"/>
      <c r="BL410" s="12"/>
      <c r="BM410" s="12"/>
      <c r="BN410" s="12"/>
      <c r="BO410" s="12"/>
      <c r="BP410" s="6"/>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row>
    <row r="411" spans="1:129" s="8" customFormat="1" ht="20.100000000000001"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52"/>
      <c r="AC411" s="52"/>
      <c r="AD411" s="52"/>
      <c r="AE411" s="52"/>
      <c r="AF411" s="52"/>
      <c r="AG411" s="52"/>
      <c r="AH411" s="52"/>
      <c r="AI411" s="11"/>
      <c r="AJ411" s="11"/>
      <c r="AK411" s="11"/>
      <c r="AL411" s="11"/>
      <c r="AM411" s="11"/>
      <c r="AN411" s="11"/>
      <c r="AO411" s="11"/>
      <c r="AP411" s="11"/>
      <c r="AQ411" s="11"/>
      <c r="AR411" s="11"/>
      <c r="AS411" s="11"/>
      <c r="AT411" s="11"/>
      <c r="AU411" s="11"/>
      <c r="AV411" s="53"/>
      <c r="AW411" s="53"/>
      <c r="AX411" s="53"/>
      <c r="AY411" s="53"/>
      <c r="AZ411" s="53"/>
      <c r="BA411" s="53"/>
      <c r="BB411" s="53"/>
      <c r="BC411" s="53"/>
      <c r="BD411" s="11"/>
      <c r="BE411" s="11"/>
      <c r="BF411" s="11"/>
      <c r="BG411" s="11"/>
      <c r="BH411" s="11"/>
      <c r="BI411" s="11"/>
      <c r="BJ411" s="11"/>
      <c r="BK411" s="11"/>
      <c r="BL411" s="12"/>
      <c r="BM411" s="12"/>
      <c r="BN411" s="12"/>
      <c r="BO411" s="12"/>
      <c r="BP411" s="6"/>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row>
    <row r="412" spans="1:129" s="8" customFormat="1" ht="20.100000000000001"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52"/>
      <c r="AC412" s="52"/>
      <c r="AD412" s="52"/>
      <c r="AE412" s="52"/>
      <c r="AF412" s="52"/>
      <c r="AG412" s="52"/>
      <c r="AH412" s="52"/>
      <c r="AI412" s="11"/>
      <c r="AJ412" s="11"/>
      <c r="AK412" s="11"/>
      <c r="AL412" s="11"/>
      <c r="AM412" s="11"/>
      <c r="AN412" s="11"/>
      <c r="AO412" s="11"/>
      <c r="AP412" s="11"/>
      <c r="AQ412" s="11"/>
      <c r="AR412" s="11"/>
      <c r="AS412" s="11"/>
      <c r="AT412" s="11"/>
      <c r="AU412" s="11"/>
      <c r="AV412" s="53"/>
      <c r="AW412" s="53"/>
      <c r="AX412" s="53"/>
      <c r="AY412" s="53"/>
      <c r="AZ412" s="53"/>
      <c r="BA412" s="53"/>
      <c r="BB412" s="53"/>
      <c r="BC412" s="53"/>
      <c r="BD412" s="11"/>
      <c r="BE412" s="11"/>
      <c r="BF412" s="11"/>
      <c r="BG412" s="11"/>
      <c r="BH412" s="11"/>
      <c r="BI412" s="11"/>
      <c r="BJ412" s="11"/>
      <c r="BK412" s="11"/>
      <c r="BL412" s="12"/>
      <c r="BM412" s="12"/>
      <c r="BN412" s="12"/>
      <c r="BO412" s="12"/>
      <c r="BP412" s="6"/>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row>
    <row r="413" spans="1:129" s="8" customFormat="1" ht="20.100000000000001"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52"/>
      <c r="AC413" s="52"/>
      <c r="AD413" s="52"/>
      <c r="AE413" s="52"/>
      <c r="AF413" s="52"/>
      <c r="AG413" s="52"/>
      <c r="AH413" s="52"/>
      <c r="AI413" s="11"/>
      <c r="AJ413" s="11"/>
      <c r="AK413" s="11"/>
      <c r="AL413" s="11"/>
      <c r="AM413" s="11"/>
      <c r="AN413" s="11"/>
      <c r="AO413" s="11"/>
      <c r="AP413" s="11"/>
      <c r="AQ413" s="11"/>
      <c r="AR413" s="11"/>
      <c r="AS413" s="11"/>
      <c r="AT413" s="11"/>
      <c r="AU413" s="11"/>
      <c r="AV413" s="53"/>
      <c r="AW413" s="53"/>
      <c r="AX413" s="53"/>
      <c r="AY413" s="53"/>
      <c r="AZ413" s="53"/>
      <c r="BA413" s="53"/>
      <c r="BB413" s="53"/>
      <c r="BC413" s="53"/>
      <c r="BD413" s="11"/>
      <c r="BE413" s="11"/>
      <c r="BF413" s="11"/>
      <c r="BG413" s="11"/>
      <c r="BH413" s="11"/>
      <c r="BI413" s="11"/>
      <c r="BJ413" s="11"/>
      <c r="BK413" s="11"/>
      <c r="BL413" s="12"/>
      <c r="BM413" s="12"/>
      <c r="BN413" s="12"/>
      <c r="BO413" s="12"/>
      <c r="BP413" s="6"/>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row>
    <row r="414" spans="1:129" s="8" customFormat="1" ht="20.100000000000001"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52"/>
      <c r="AC414" s="52"/>
      <c r="AD414" s="52"/>
      <c r="AE414" s="52"/>
      <c r="AF414" s="52"/>
      <c r="AG414" s="52"/>
      <c r="AH414" s="52"/>
      <c r="AI414" s="11"/>
      <c r="AJ414" s="11"/>
      <c r="AK414" s="11"/>
      <c r="AL414" s="11"/>
      <c r="AM414" s="11"/>
      <c r="AN414" s="11"/>
      <c r="AO414" s="11"/>
      <c r="AP414" s="11"/>
      <c r="AQ414" s="11"/>
      <c r="AR414" s="11"/>
      <c r="AS414" s="11"/>
      <c r="AT414" s="11"/>
      <c r="AU414" s="11"/>
      <c r="AV414" s="53"/>
      <c r="AW414" s="53"/>
      <c r="AX414" s="53"/>
      <c r="AY414" s="53"/>
      <c r="AZ414" s="53"/>
      <c r="BA414" s="53"/>
      <c r="BB414" s="53"/>
      <c r="BC414" s="53"/>
      <c r="BD414" s="11"/>
      <c r="BE414" s="11"/>
      <c r="BF414" s="11"/>
      <c r="BG414" s="11"/>
      <c r="BH414" s="11"/>
      <c r="BI414" s="11"/>
      <c r="BJ414" s="11"/>
      <c r="BK414" s="11"/>
      <c r="BL414" s="12"/>
      <c r="BM414" s="12"/>
      <c r="BN414" s="12"/>
      <c r="BO414" s="12"/>
      <c r="BP414" s="6"/>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row>
    <row r="415" spans="1:129" s="8" customFormat="1" ht="20.100000000000001"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52"/>
      <c r="AC415" s="52"/>
      <c r="AD415" s="52"/>
      <c r="AE415" s="52"/>
      <c r="AF415" s="52"/>
      <c r="AG415" s="52"/>
      <c r="AH415" s="52"/>
      <c r="AI415" s="11"/>
      <c r="AJ415" s="11"/>
      <c r="AK415" s="11"/>
      <c r="AL415" s="11"/>
      <c r="AM415" s="11"/>
      <c r="AN415" s="11"/>
      <c r="AO415" s="11"/>
      <c r="AP415" s="11"/>
      <c r="AQ415" s="11"/>
      <c r="AR415" s="11"/>
      <c r="AS415" s="11"/>
      <c r="AT415" s="11"/>
      <c r="AU415" s="11"/>
      <c r="AV415" s="53"/>
      <c r="AW415" s="53"/>
      <c r="AX415" s="53"/>
      <c r="AY415" s="53"/>
      <c r="AZ415" s="53"/>
      <c r="BA415" s="53"/>
      <c r="BB415" s="53"/>
      <c r="BC415" s="53"/>
      <c r="BD415" s="11"/>
      <c r="BE415" s="11"/>
      <c r="BF415" s="11"/>
      <c r="BG415" s="11"/>
      <c r="BH415" s="11"/>
      <c r="BI415" s="11"/>
      <c r="BJ415" s="11"/>
      <c r="BK415" s="11"/>
      <c r="BL415" s="12"/>
      <c r="BM415" s="12"/>
      <c r="BN415" s="12"/>
      <c r="BO415" s="12"/>
      <c r="BP415" s="6"/>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row>
    <row r="416" spans="1:129" s="8" customFormat="1" ht="20.100000000000001"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52"/>
      <c r="AC416" s="52"/>
      <c r="AD416" s="52"/>
      <c r="AE416" s="52"/>
      <c r="AF416" s="52"/>
      <c r="AG416" s="52"/>
      <c r="AH416" s="52"/>
      <c r="AI416" s="11"/>
      <c r="AJ416" s="11"/>
      <c r="AK416" s="11"/>
      <c r="AL416" s="11"/>
      <c r="AM416" s="11"/>
      <c r="AN416" s="11"/>
      <c r="AO416" s="11"/>
      <c r="AP416" s="11"/>
      <c r="AQ416" s="11"/>
      <c r="AR416" s="11"/>
      <c r="AS416" s="11"/>
      <c r="AT416" s="11"/>
      <c r="AU416" s="11"/>
      <c r="AV416" s="53"/>
      <c r="AW416" s="53"/>
      <c r="AX416" s="53"/>
      <c r="AY416" s="53"/>
      <c r="AZ416" s="53"/>
      <c r="BA416" s="53"/>
      <c r="BB416" s="53"/>
      <c r="BC416" s="53"/>
      <c r="BD416" s="11"/>
      <c r="BE416" s="11"/>
      <c r="BF416" s="11"/>
      <c r="BG416" s="11"/>
      <c r="BH416" s="11"/>
      <c r="BI416" s="11"/>
      <c r="BJ416" s="11"/>
      <c r="BK416" s="11"/>
      <c r="BL416" s="12"/>
      <c r="BM416" s="12"/>
      <c r="BN416" s="12"/>
      <c r="BO416" s="12"/>
      <c r="BP416" s="6"/>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row>
    <row r="417" spans="1:129" s="8" customFormat="1" ht="20.100000000000001"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52"/>
      <c r="AC417" s="52"/>
      <c r="AD417" s="52"/>
      <c r="AE417" s="52"/>
      <c r="AF417" s="52"/>
      <c r="AG417" s="52"/>
      <c r="AH417" s="52"/>
      <c r="AI417" s="11"/>
      <c r="AJ417" s="11"/>
      <c r="AK417" s="11"/>
      <c r="AL417" s="11"/>
      <c r="AM417" s="11"/>
      <c r="AN417" s="11"/>
      <c r="AO417" s="11"/>
      <c r="AP417" s="11"/>
      <c r="AQ417" s="11"/>
      <c r="AR417" s="11"/>
      <c r="AS417" s="11"/>
      <c r="AT417" s="11"/>
      <c r="AU417" s="11"/>
      <c r="AV417" s="53"/>
      <c r="AW417" s="53"/>
      <c r="AX417" s="53"/>
      <c r="AY417" s="53"/>
      <c r="AZ417" s="53"/>
      <c r="BA417" s="53"/>
      <c r="BB417" s="53"/>
      <c r="BC417" s="53"/>
      <c r="BD417" s="11"/>
      <c r="BE417" s="11"/>
      <c r="BF417" s="11"/>
      <c r="BG417" s="11"/>
      <c r="BH417" s="11"/>
      <c r="BI417" s="11"/>
      <c r="BJ417" s="11"/>
      <c r="BK417" s="11"/>
      <c r="BL417" s="12"/>
      <c r="BM417" s="12"/>
      <c r="BN417" s="12"/>
      <c r="BO417" s="12"/>
      <c r="BP417" s="6"/>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row>
    <row r="418" spans="1:129" s="8" customFormat="1" ht="20.100000000000001"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52"/>
      <c r="AC418" s="52"/>
      <c r="AD418" s="52"/>
      <c r="AE418" s="52"/>
      <c r="AF418" s="52"/>
      <c r="AG418" s="52"/>
      <c r="AH418" s="52"/>
      <c r="AI418" s="11"/>
      <c r="AJ418" s="11"/>
      <c r="AK418" s="11"/>
      <c r="AL418" s="11"/>
      <c r="AM418" s="11"/>
      <c r="AN418" s="11"/>
      <c r="AO418" s="11"/>
      <c r="AP418" s="11"/>
      <c r="AQ418" s="11"/>
      <c r="AR418" s="11"/>
      <c r="AS418" s="11"/>
      <c r="AT418" s="11"/>
      <c r="AU418" s="11"/>
      <c r="AV418" s="53"/>
      <c r="AW418" s="53"/>
      <c r="AX418" s="53"/>
      <c r="AY418" s="53"/>
      <c r="AZ418" s="53"/>
      <c r="BA418" s="53"/>
      <c r="BB418" s="53"/>
      <c r="BC418" s="53"/>
      <c r="BD418" s="11"/>
      <c r="BE418" s="11"/>
      <c r="BF418" s="11"/>
      <c r="BG418" s="11"/>
      <c r="BH418" s="11"/>
      <c r="BI418" s="11"/>
      <c r="BJ418" s="11"/>
      <c r="BK418" s="11"/>
      <c r="BL418" s="12"/>
      <c r="BM418" s="12"/>
      <c r="BN418" s="12"/>
      <c r="BO418" s="12"/>
      <c r="BP418" s="6"/>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row>
    <row r="419" spans="1:129" s="8" customFormat="1" ht="20.100000000000001"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52"/>
      <c r="AC419" s="52"/>
      <c r="AD419" s="52"/>
      <c r="AE419" s="52"/>
      <c r="AF419" s="52"/>
      <c r="AG419" s="52"/>
      <c r="AH419" s="52"/>
      <c r="AI419" s="11"/>
      <c r="AJ419" s="11"/>
      <c r="AK419" s="11"/>
      <c r="AL419" s="11"/>
      <c r="AM419" s="11"/>
      <c r="AN419" s="11"/>
      <c r="AO419" s="11"/>
      <c r="AP419" s="11"/>
      <c r="AQ419" s="11"/>
      <c r="AR419" s="11"/>
      <c r="AS419" s="11"/>
      <c r="AT419" s="11"/>
      <c r="AU419" s="11"/>
      <c r="AV419" s="53"/>
      <c r="AW419" s="53"/>
      <c r="AX419" s="53"/>
      <c r="AY419" s="53"/>
      <c r="AZ419" s="53"/>
      <c r="BA419" s="53"/>
      <c r="BB419" s="53"/>
      <c r="BC419" s="53"/>
      <c r="BD419" s="11"/>
      <c r="BE419" s="11"/>
      <c r="BF419" s="11"/>
      <c r="BG419" s="11"/>
      <c r="BH419" s="11"/>
      <c r="BI419" s="11"/>
      <c r="BJ419" s="11"/>
      <c r="BK419" s="11"/>
      <c r="BL419" s="12"/>
      <c r="BM419" s="12"/>
      <c r="BN419" s="12"/>
      <c r="BO419" s="12"/>
      <c r="BP419" s="6"/>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row>
    <row r="420" spans="1:129" s="8" customFormat="1" ht="20.100000000000001"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52"/>
      <c r="AC420" s="52"/>
      <c r="AD420" s="52"/>
      <c r="AE420" s="52"/>
      <c r="AF420" s="52"/>
      <c r="AG420" s="52"/>
      <c r="AH420" s="52"/>
      <c r="AI420" s="11"/>
      <c r="AJ420" s="11"/>
      <c r="AK420" s="11"/>
      <c r="AL420" s="11"/>
      <c r="AM420" s="11"/>
      <c r="AN420" s="11"/>
      <c r="AO420" s="11"/>
      <c r="AP420" s="11"/>
      <c r="AQ420" s="11"/>
      <c r="AR420" s="11"/>
      <c r="AS420" s="11"/>
      <c r="AT420" s="11"/>
      <c r="AU420" s="11"/>
      <c r="AV420" s="53"/>
      <c r="AW420" s="53"/>
      <c r="AX420" s="53"/>
      <c r="AY420" s="53"/>
      <c r="AZ420" s="53"/>
      <c r="BA420" s="53"/>
      <c r="BB420" s="53"/>
      <c r="BC420" s="53"/>
      <c r="BD420" s="11"/>
      <c r="BE420" s="11"/>
      <c r="BF420" s="11"/>
      <c r="BG420" s="11"/>
      <c r="BH420" s="11"/>
      <c r="BI420" s="11"/>
      <c r="BJ420" s="11"/>
      <c r="BK420" s="11"/>
      <c r="BL420" s="12"/>
      <c r="BM420" s="12"/>
      <c r="BN420" s="12"/>
      <c r="BO420" s="12"/>
      <c r="BP420" s="6"/>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row>
    <row r="421" spans="1:129" s="8" customFormat="1" ht="20.100000000000001"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52"/>
      <c r="AC421" s="52"/>
      <c r="AD421" s="52"/>
      <c r="AE421" s="52"/>
      <c r="AF421" s="52"/>
      <c r="AG421" s="52"/>
      <c r="AH421" s="52"/>
      <c r="AI421" s="11"/>
      <c r="AJ421" s="11"/>
      <c r="AK421" s="11"/>
      <c r="AL421" s="11"/>
      <c r="AM421" s="11"/>
      <c r="AN421" s="11"/>
      <c r="AO421" s="11"/>
      <c r="AP421" s="11"/>
      <c r="AQ421" s="11"/>
      <c r="AR421" s="11"/>
      <c r="AS421" s="11"/>
      <c r="AT421" s="11"/>
      <c r="AU421" s="11"/>
      <c r="AV421" s="53"/>
      <c r="AW421" s="53"/>
      <c r="AX421" s="53"/>
      <c r="AY421" s="53"/>
      <c r="AZ421" s="53"/>
      <c r="BA421" s="53"/>
      <c r="BB421" s="53"/>
      <c r="BC421" s="53"/>
      <c r="BD421" s="11"/>
      <c r="BE421" s="11"/>
      <c r="BF421" s="11"/>
      <c r="BG421" s="11"/>
      <c r="BH421" s="11"/>
      <c r="BI421" s="11"/>
      <c r="BJ421" s="11"/>
      <c r="BK421" s="11"/>
      <c r="BL421" s="12"/>
      <c r="BM421" s="12"/>
      <c r="BN421" s="12"/>
      <c r="BO421" s="12"/>
      <c r="BP421" s="6"/>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row>
    <row r="422" spans="1:129" s="8" customFormat="1" ht="20.100000000000001"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52"/>
      <c r="AC422" s="52"/>
      <c r="AD422" s="52"/>
      <c r="AE422" s="52"/>
      <c r="AF422" s="52"/>
      <c r="AG422" s="52"/>
      <c r="AH422" s="52"/>
      <c r="AI422" s="11"/>
      <c r="AJ422" s="11"/>
      <c r="AK422" s="11"/>
      <c r="AL422" s="11"/>
      <c r="AM422" s="11"/>
      <c r="AN422" s="11"/>
      <c r="AO422" s="11"/>
      <c r="AP422" s="11"/>
      <c r="AQ422" s="11"/>
      <c r="AR422" s="11"/>
      <c r="AS422" s="11"/>
      <c r="AT422" s="11"/>
      <c r="AU422" s="11"/>
      <c r="AV422" s="53"/>
      <c r="AW422" s="53"/>
      <c r="AX422" s="53"/>
      <c r="AY422" s="53"/>
      <c r="AZ422" s="53"/>
      <c r="BA422" s="53"/>
      <c r="BB422" s="53"/>
      <c r="BC422" s="53"/>
      <c r="BD422" s="11"/>
      <c r="BE422" s="11"/>
      <c r="BF422" s="11"/>
      <c r="BG422" s="11"/>
      <c r="BH422" s="11"/>
      <c r="BI422" s="11"/>
      <c r="BJ422" s="11"/>
      <c r="BK422" s="11"/>
      <c r="BL422" s="12"/>
      <c r="BM422" s="12"/>
      <c r="BN422" s="12"/>
      <c r="BO422" s="12"/>
      <c r="BP422" s="6"/>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row>
    <row r="423" spans="1:129" s="8" customFormat="1" ht="20.100000000000001"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52"/>
      <c r="AC423" s="52"/>
      <c r="AD423" s="52"/>
      <c r="AE423" s="52"/>
      <c r="AF423" s="52"/>
      <c r="AG423" s="52"/>
      <c r="AH423" s="52"/>
      <c r="AI423" s="11"/>
      <c r="AJ423" s="11"/>
      <c r="AK423" s="11"/>
      <c r="AL423" s="11"/>
      <c r="AM423" s="11"/>
      <c r="AN423" s="11"/>
      <c r="AO423" s="11"/>
      <c r="AP423" s="11"/>
      <c r="AQ423" s="11"/>
      <c r="AR423" s="11"/>
      <c r="AS423" s="11"/>
      <c r="AT423" s="11"/>
      <c r="AU423" s="11"/>
      <c r="AV423" s="53"/>
      <c r="AW423" s="53"/>
      <c r="AX423" s="53"/>
      <c r="AY423" s="53"/>
      <c r="AZ423" s="53"/>
      <c r="BA423" s="53"/>
      <c r="BB423" s="53"/>
      <c r="BC423" s="53"/>
      <c r="BD423" s="11"/>
      <c r="BE423" s="11"/>
      <c r="BF423" s="11"/>
      <c r="BG423" s="11"/>
      <c r="BH423" s="11"/>
      <c r="BI423" s="11"/>
      <c r="BJ423" s="11"/>
      <c r="BK423" s="11"/>
      <c r="BL423" s="12"/>
      <c r="BM423" s="12"/>
      <c r="BN423" s="12"/>
      <c r="BO423" s="12"/>
      <c r="BP423" s="6"/>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row>
    <row r="424" spans="1:129" s="8" customFormat="1" ht="20.100000000000001"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52"/>
      <c r="AC424" s="52"/>
      <c r="AD424" s="52"/>
      <c r="AE424" s="52"/>
      <c r="AF424" s="52"/>
      <c r="AG424" s="52"/>
      <c r="AH424" s="52"/>
      <c r="AI424" s="11"/>
      <c r="AJ424" s="11"/>
      <c r="AK424" s="11"/>
      <c r="AL424" s="11"/>
      <c r="AM424" s="11"/>
      <c r="AN424" s="11"/>
      <c r="AO424" s="11"/>
      <c r="AP424" s="11"/>
      <c r="AQ424" s="11"/>
      <c r="AR424" s="11"/>
      <c r="AS424" s="11"/>
      <c r="AT424" s="11"/>
      <c r="AU424" s="11"/>
      <c r="AV424" s="53"/>
      <c r="AW424" s="53"/>
      <c r="AX424" s="53"/>
      <c r="AY424" s="53"/>
      <c r="AZ424" s="53"/>
      <c r="BA424" s="53"/>
      <c r="BB424" s="53"/>
      <c r="BC424" s="53"/>
      <c r="BD424" s="11"/>
      <c r="BE424" s="11"/>
      <c r="BF424" s="11"/>
      <c r="BG424" s="11"/>
      <c r="BH424" s="11"/>
      <c r="BI424" s="11"/>
      <c r="BJ424" s="11"/>
      <c r="BK424" s="11"/>
      <c r="BL424" s="12"/>
      <c r="BM424" s="12"/>
      <c r="BN424" s="12"/>
      <c r="BO424" s="12"/>
      <c r="BP424" s="6"/>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row>
    <row r="425" spans="1:129" s="8" customFormat="1" ht="20.100000000000001"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52"/>
      <c r="AC425" s="52"/>
      <c r="AD425" s="52"/>
      <c r="AE425" s="52"/>
      <c r="AF425" s="52"/>
      <c r="AG425" s="52"/>
      <c r="AH425" s="52"/>
      <c r="AI425" s="11"/>
      <c r="AJ425" s="11"/>
      <c r="AK425" s="11"/>
      <c r="AL425" s="11"/>
      <c r="AM425" s="11"/>
      <c r="AN425" s="11"/>
      <c r="AO425" s="11"/>
      <c r="AP425" s="11"/>
      <c r="AQ425" s="11"/>
      <c r="AR425" s="11"/>
      <c r="AS425" s="11"/>
      <c r="AT425" s="11"/>
      <c r="AU425" s="11"/>
      <c r="AV425" s="53"/>
      <c r="AW425" s="53"/>
      <c r="AX425" s="53"/>
      <c r="AY425" s="53"/>
      <c r="AZ425" s="53"/>
      <c r="BA425" s="53"/>
      <c r="BB425" s="53"/>
      <c r="BC425" s="53"/>
      <c r="BD425" s="11"/>
      <c r="BE425" s="11"/>
      <c r="BF425" s="11"/>
      <c r="BG425" s="11"/>
      <c r="BH425" s="11"/>
      <c r="BI425" s="11"/>
      <c r="BJ425" s="11"/>
      <c r="BK425" s="11"/>
      <c r="BL425" s="12"/>
      <c r="BM425" s="12"/>
      <c r="BN425" s="12"/>
      <c r="BO425" s="12"/>
      <c r="BP425" s="6"/>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row>
    <row r="426" spans="1:129" s="8" customFormat="1" ht="20.100000000000001"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52"/>
      <c r="AC426" s="52"/>
      <c r="AD426" s="52"/>
      <c r="AE426" s="52"/>
      <c r="AF426" s="52"/>
      <c r="AG426" s="52"/>
      <c r="AH426" s="52"/>
      <c r="AI426" s="11"/>
      <c r="AJ426" s="11"/>
      <c r="AK426" s="11"/>
      <c r="AL426" s="11"/>
      <c r="AM426" s="11"/>
      <c r="AN426" s="11"/>
      <c r="AO426" s="11"/>
      <c r="AP426" s="11"/>
      <c r="AQ426" s="11"/>
      <c r="AR426" s="11"/>
      <c r="AS426" s="11"/>
      <c r="AT426" s="11"/>
      <c r="AU426" s="11"/>
      <c r="AV426" s="53"/>
      <c r="AW426" s="53"/>
      <c r="AX426" s="53"/>
      <c r="AY426" s="53"/>
      <c r="AZ426" s="53"/>
      <c r="BA426" s="53"/>
      <c r="BB426" s="53"/>
      <c r="BC426" s="53"/>
      <c r="BD426" s="11"/>
      <c r="BE426" s="11"/>
      <c r="BF426" s="11"/>
      <c r="BG426" s="11"/>
      <c r="BH426" s="11"/>
      <c r="BI426" s="11"/>
      <c r="BJ426" s="11"/>
      <c r="BK426" s="11"/>
      <c r="BL426" s="12"/>
      <c r="BM426" s="12"/>
      <c r="BN426" s="12"/>
      <c r="BO426" s="12"/>
      <c r="BP426" s="6"/>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row>
    <row r="427" spans="1:129" s="8" customFormat="1" ht="20.100000000000001"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52"/>
      <c r="AC427" s="52"/>
      <c r="AD427" s="52"/>
      <c r="AE427" s="52"/>
      <c r="AF427" s="52"/>
      <c r="AG427" s="52"/>
      <c r="AH427" s="52"/>
      <c r="AI427" s="11"/>
      <c r="AJ427" s="11"/>
      <c r="AK427" s="11"/>
      <c r="AL427" s="11"/>
      <c r="AM427" s="11"/>
      <c r="AN427" s="11"/>
      <c r="AO427" s="11"/>
      <c r="AP427" s="11"/>
      <c r="AQ427" s="11"/>
      <c r="AR427" s="11"/>
      <c r="AS427" s="11"/>
      <c r="AT427" s="11"/>
      <c r="AU427" s="11"/>
      <c r="AV427" s="53"/>
      <c r="AW427" s="53"/>
      <c r="AX427" s="53"/>
      <c r="AY427" s="53"/>
      <c r="AZ427" s="53"/>
      <c r="BA427" s="53"/>
      <c r="BB427" s="53"/>
      <c r="BC427" s="53"/>
      <c r="BD427" s="11"/>
      <c r="BE427" s="11"/>
      <c r="BF427" s="11"/>
      <c r="BG427" s="11"/>
      <c r="BH427" s="11"/>
      <c r="BI427" s="11"/>
      <c r="BJ427" s="11"/>
      <c r="BK427" s="11"/>
      <c r="BL427" s="12"/>
      <c r="BM427" s="12"/>
      <c r="BN427" s="12"/>
      <c r="BO427" s="12"/>
      <c r="BP427" s="6"/>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row>
    <row r="428" spans="1:129" s="8" customFormat="1" ht="20.100000000000001"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52"/>
      <c r="AC428" s="52"/>
      <c r="AD428" s="52"/>
      <c r="AE428" s="52"/>
      <c r="AF428" s="52"/>
      <c r="AG428" s="52"/>
      <c r="AH428" s="52"/>
      <c r="AI428" s="11"/>
      <c r="AJ428" s="11"/>
      <c r="AK428" s="11"/>
      <c r="AL428" s="11"/>
      <c r="AM428" s="11"/>
      <c r="AN428" s="11"/>
      <c r="AO428" s="11"/>
      <c r="AP428" s="11"/>
      <c r="AQ428" s="11"/>
      <c r="AR428" s="11"/>
      <c r="AS428" s="11"/>
      <c r="AT428" s="11"/>
      <c r="AU428" s="11"/>
      <c r="AV428" s="53"/>
      <c r="AW428" s="53"/>
      <c r="AX428" s="53"/>
      <c r="AY428" s="53"/>
      <c r="AZ428" s="53"/>
      <c r="BA428" s="53"/>
      <c r="BB428" s="53"/>
      <c r="BC428" s="53"/>
      <c r="BD428" s="11"/>
      <c r="BE428" s="11"/>
      <c r="BF428" s="11"/>
      <c r="BG428" s="11"/>
      <c r="BH428" s="11"/>
      <c r="BI428" s="11"/>
      <c r="BJ428" s="11"/>
      <c r="BK428" s="11"/>
      <c r="BL428" s="12"/>
      <c r="BM428" s="12"/>
      <c r="BN428" s="12"/>
      <c r="BO428" s="12"/>
      <c r="BP428" s="6"/>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row>
    <row r="429" spans="1:129" s="8" customFormat="1" ht="20.100000000000001"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52"/>
      <c r="AC429" s="52"/>
      <c r="AD429" s="52"/>
      <c r="AE429" s="52"/>
      <c r="AF429" s="52"/>
      <c r="AG429" s="52"/>
      <c r="AH429" s="52"/>
      <c r="AI429" s="11"/>
      <c r="AJ429" s="11"/>
      <c r="AK429" s="11"/>
      <c r="AL429" s="11"/>
      <c r="AM429" s="11"/>
      <c r="AN429" s="11"/>
      <c r="AO429" s="11"/>
      <c r="AP429" s="11"/>
      <c r="AQ429" s="11"/>
      <c r="AR429" s="11"/>
      <c r="AS429" s="11"/>
      <c r="AT429" s="11"/>
      <c r="AU429" s="11"/>
      <c r="AV429" s="53"/>
      <c r="AW429" s="53"/>
      <c r="AX429" s="53"/>
      <c r="AY429" s="53"/>
      <c r="AZ429" s="53"/>
      <c r="BA429" s="53"/>
      <c r="BB429" s="53"/>
      <c r="BC429" s="53"/>
      <c r="BD429" s="11"/>
      <c r="BE429" s="11"/>
      <c r="BF429" s="11"/>
      <c r="BG429" s="11"/>
      <c r="BH429" s="11"/>
      <c r="BI429" s="11"/>
      <c r="BJ429" s="11"/>
      <c r="BK429" s="11"/>
      <c r="BL429" s="12"/>
      <c r="BM429" s="12"/>
      <c r="BN429" s="12"/>
      <c r="BO429" s="12"/>
      <c r="BP429" s="6"/>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row>
    <row r="430" spans="1:129" s="8" customFormat="1" ht="20.100000000000001"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52"/>
      <c r="AC430" s="52"/>
      <c r="AD430" s="52"/>
      <c r="AE430" s="52"/>
      <c r="AF430" s="52"/>
      <c r="AG430" s="52"/>
      <c r="AH430" s="52"/>
      <c r="AI430" s="11"/>
      <c r="AJ430" s="11"/>
      <c r="AK430" s="11"/>
      <c r="AL430" s="11"/>
      <c r="AM430" s="11"/>
      <c r="AN430" s="11"/>
      <c r="AO430" s="11"/>
      <c r="AP430" s="11"/>
      <c r="AQ430" s="11"/>
      <c r="AR430" s="11"/>
      <c r="AS430" s="11"/>
      <c r="AT430" s="11"/>
      <c r="AU430" s="11"/>
      <c r="AV430" s="53"/>
      <c r="AW430" s="53"/>
      <c r="AX430" s="53"/>
      <c r="AY430" s="53"/>
      <c r="AZ430" s="53"/>
      <c r="BA430" s="53"/>
      <c r="BB430" s="53"/>
      <c r="BC430" s="53"/>
      <c r="BD430" s="11"/>
      <c r="BE430" s="11"/>
      <c r="BF430" s="11"/>
      <c r="BG430" s="11"/>
      <c r="BH430" s="11"/>
      <c r="BI430" s="11"/>
      <c r="BJ430" s="11"/>
      <c r="BK430" s="11"/>
      <c r="BL430" s="12"/>
      <c r="BM430" s="12"/>
      <c r="BN430" s="12"/>
      <c r="BO430" s="12"/>
      <c r="BP430" s="6"/>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row>
    <row r="431" spans="1:129" s="8" customFormat="1" ht="20.100000000000001"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52"/>
      <c r="AC431" s="52"/>
      <c r="AD431" s="52"/>
      <c r="AE431" s="52"/>
      <c r="AF431" s="52"/>
      <c r="AG431" s="52"/>
      <c r="AH431" s="52"/>
      <c r="AI431" s="11"/>
      <c r="AJ431" s="11"/>
      <c r="AK431" s="11"/>
      <c r="AL431" s="11"/>
      <c r="AM431" s="11"/>
      <c r="AN431" s="11"/>
      <c r="AO431" s="11"/>
      <c r="AP431" s="11"/>
      <c r="AQ431" s="11"/>
      <c r="AR431" s="11"/>
      <c r="AS431" s="11"/>
      <c r="AT431" s="11"/>
      <c r="AU431" s="11"/>
      <c r="AV431" s="53"/>
      <c r="AW431" s="53"/>
      <c r="AX431" s="53"/>
      <c r="AY431" s="53"/>
      <c r="AZ431" s="53"/>
      <c r="BA431" s="53"/>
      <c r="BB431" s="53"/>
      <c r="BC431" s="53"/>
      <c r="BD431" s="11"/>
      <c r="BE431" s="11"/>
      <c r="BF431" s="11"/>
      <c r="BG431" s="11"/>
      <c r="BH431" s="11"/>
      <c r="BI431" s="11"/>
      <c r="BJ431" s="11"/>
      <c r="BK431" s="11"/>
      <c r="BL431" s="12"/>
      <c r="BM431" s="12"/>
      <c r="BN431" s="12"/>
      <c r="BO431" s="12"/>
      <c r="BP431" s="6"/>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row>
    <row r="432" spans="1:129" s="8" customFormat="1" ht="20.100000000000001"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52"/>
      <c r="AC432" s="52"/>
      <c r="AD432" s="52"/>
      <c r="AE432" s="52"/>
      <c r="AF432" s="52"/>
      <c r="AG432" s="52"/>
      <c r="AH432" s="52"/>
      <c r="AI432" s="11"/>
      <c r="AJ432" s="11"/>
      <c r="AK432" s="11"/>
      <c r="AL432" s="11"/>
      <c r="AM432" s="11"/>
      <c r="AN432" s="11"/>
      <c r="AO432" s="11"/>
      <c r="AP432" s="11"/>
      <c r="AQ432" s="11"/>
      <c r="AR432" s="11"/>
      <c r="AS432" s="11"/>
      <c r="AT432" s="11"/>
      <c r="AU432" s="11"/>
      <c r="AV432" s="53"/>
      <c r="AW432" s="53"/>
      <c r="AX432" s="53"/>
      <c r="AY432" s="53"/>
      <c r="AZ432" s="53"/>
      <c r="BA432" s="53"/>
      <c r="BB432" s="53"/>
      <c r="BC432" s="53"/>
      <c r="BD432" s="11"/>
      <c r="BE432" s="11"/>
      <c r="BF432" s="11"/>
      <c r="BG432" s="11"/>
      <c r="BH432" s="11"/>
      <c r="BI432" s="11"/>
      <c r="BJ432" s="11"/>
      <c r="BK432" s="11"/>
      <c r="BL432" s="12"/>
      <c r="BM432" s="12"/>
      <c r="BN432" s="12"/>
      <c r="BO432" s="12"/>
      <c r="BP432" s="6"/>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row>
    <row r="433" spans="1:129" s="8" customFormat="1" ht="20.100000000000001"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52"/>
      <c r="AC433" s="52"/>
      <c r="AD433" s="52"/>
      <c r="AE433" s="52"/>
      <c r="AF433" s="52"/>
      <c r="AG433" s="52"/>
      <c r="AH433" s="52"/>
      <c r="AI433" s="11"/>
      <c r="AJ433" s="11"/>
      <c r="AK433" s="11"/>
      <c r="AL433" s="11"/>
      <c r="AM433" s="11"/>
      <c r="AN433" s="11"/>
      <c r="AO433" s="11"/>
      <c r="AP433" s="11"/>
      <c r="AQ433" s="11"/>
      <c r="AR433" s="11"/>
      <c r="AS433" s="11"/>
      <c r="AT433" s="11"/>
      <c r="AU433" s="11"/>
      <c r="AV433" s="53"/>
      <c r="AW433" s="53"/>
      <c r="AX433" s="53"/>
      <c r="AY433" s="53"/>
      <c r="AZ433" s="53"/>
      <c r="BA433" s="53"/>
      <c r="BB433" s="53"/>
      <c r="BC433" s="53"/>
      <c r="BD433" s="11"/>
      <c r="BE433" s="11"/>
      <c r="BF433" s="11"/>
      <c r="BG433" s="11"/>
      <c r="BH433" s="11"/>
      <c r="BI433" s="11"/>
      <c r="BJ433" s="11"/>
      <c r="BK433" s="11"/>
      <c r="BL433" s="12"/>
      <c r="BM433" s="12"/>
      <c r="BN433" s="12"/>
      <c r="BO433" s="12"/>
      <c r="BP433" s="6"/>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row>
    <row r="434" spans="1:129" s="8" customFormat="1" ht="20.100000000000001"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52"/>
      <c r="AC434" s="52"/>
      <c r="AD434" s="52"/>
      <c r="AE434" s="52"/>
      <c r="AF434" s="52"/>
      <c r="AG434" s="52"/>
      <c r="AH434" s="52"/>
      <c r="AI434" s="11"/>
      <c r="AJ434" s="11"/>
      <c r="AK434" s="11"/>
      <c r="AL434" s="11"/>
      <c r="AM434" s="11"/>
      <c r="AN434" s="11"/>
      <c r="AO434" s="11"/>
      <c r="AP434" s="11"/>
      <c r="AQ434" s="11"/>
      <c r="AR434" s="11"/>
      <c r="AS434" s="11"/>
      <c r="AT434" s="11"/>
      <c r="AU434" s="11"/>
      <c r="AV434" s="53"/>
      <c r="AW434" s="53"/>
      <c r="AX434" s="53"/>
      <c r="AY434" s="53"/>
      <c r="AZ434" s="53"/>
      <c r="BA434" s="53"/>
      <c r="BB434" s="53"/>
      <c r="BC434" s="53"/>
      <c r="BD434" s="11"/>
      <c r="BE434" s="11"/>
      <c r="BF434" s="11"/>
      <c r="BG434" s="11"/>
      <c r="BH434" s="11"/>
      <c r="BI434" s="11"/>
      <c r="BJ434" s="11"/>
      <c r="BK434" s="11"/>
      <c r="BL434" s="12"/>
      <c r="BM434" s="12"/>
      <c r="BN434" s="12"/>
      <c r="BO434" s="12"/>
      <c r="BP434" s="6"/>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row>
    <row r="435" spans="1:129" s="8" customFormat="1" ht="20.100000000000001"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52"/>
      <c r="AC435" s="52"/>
      <c r="AD435" s="52"/>
      <c r="AE435" s="52"/>
      <c r="AF435" s="52"/>
      <c r="AG435" s="52"/>
      <c r="AH435" s="52"/>
      <c r="AI435" s="11"/>
      <c r="AJ435" s="11"/>
      <c r="AK435" s="11"/>
      <c r="AL435" s="11"/>
      <c r="AM435" s="11"/>
      <c r="AN435" s="11"/>
      <c r="AO435" s="11"/>
      <c r="AP435" s="11"/>
      <c r="AQ435" s="11"/>
      <c r="AR435" s="11"/>
      <c r="AS435" s="11"/>
      <c r="AT435" s="11"/>
      <c r="AU435" s="11"/>
      <c r="AV435" s="53"/>
      <c r="AW435" s="53"/>
      <c r="AX435" s="53"/>
      <c r="AY435" s="53"/>
      <c r="AZ435" s="53"/>
      <c r="BA435" s="53"/>
      <c r="BB435" s="53"/>
      <c r="BC435" s="53"/>
      <c r="BD435" s="11"/>
      <c r="BE435" s="11"/>
      <c r="BF435" s="11"/>
      <c r="BG435" s="11"/>
      <c r="BH435" s="11"/>
      <c r="BI435" s="11"/>
      <c r="BJ435" s="11"/>
      <c r="BK435" s="11"/>
      <c r="BL435" s="12"/>
      <c r="BM435" s="12"/>
      <c r="BN435" s="12"/>
      <c r="BO435" s="12"/>
      <c r="BP435" s="6"/>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row>
    <row r="436" spans="1:129" s="8" customFormat="1" ht="20.100000000000001"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52"/>
      <c r="AC436" s="52"/>
      <c r="AD436" s="52"/>
      <c r="AE436" s="52"/>
      <c r="AF436" s="52"/>
      <c r="AG436" s="52"/>
      <c r="AH436" s="52"/>
      <c r="AI436" s="11"/>
      <c r="AJ436" s="11"/>
      <c r="AK436" s="11"/>
      <c r="AL436" s="11"/>
      <c r="AM436" s="11"/>
      <c r="AN436" s="11"/>
      <c r="AO436" s="11"/>
      <c r="AP436" s="11"/>
      <c r="AQ436" s="11"/>
      <c r="AR436" s="11"/>
      <c r="AS436" s="11"/>
      <c r="AT436" s="11"/>
      <c r="AU436" s="11"/>
      <c r="AV436" s="53"/>
      <c r="AW436" s="53"/>
      <c r="AX436" s="53"/>
      <c r="AY436" s="53"/>
      <c r="AZ436" s="53"/>
      <c r="BA436" s="53"/>
      <c r="BB436" s="53"/>
      <c r="BC436" s="53"/>
      <c r="BD436" s="11"/>
      <c r="BE436" s="11"/>
      <c r="BF436" s="11"/>
      <c r="BG436" s="11"/>
      <c r="BH436" s="11"/>
      <c r="BI436" s="11"/>
      <c r="BJ436" s="11"/>
      <c r="BK436" s="11"/>
      <c r="BL436" s="12"/>
      <c r="BM436" s="12"/>
      <c r="BN436" s="12"/>
      <c r="BO436" s="12"/>
      <c r="BP436" s="6"/>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row>
    <row r="437" spans="1:129" s="8" customFormat="1" ht="20.100000000000001"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52"/>
      <c r="AC437" s="52"/>
      <c r="AD437" s="52"/>
      <c r="AE437" s="52"/>
      <c r="AF437" s="52"/>
      <c r="AG437" s="52"/>
      <c r="AH437" s="52"/>
      <c r="AI437" s="11"/>
      <c r="AJ437" s="11"/>
      <c r="AK437" s="11"/>
      <c r="AL437" s="11"/>
      <c r="AM437" s="11"/>
      <c r="AN437" s="11"/>
      <c r="AO437" s="11"/>
      <c r="AP437" s="11"/>
      <c r="AQ437" s="11"/>
      <c r="AR437" s="11"/>
      <c r="AS437" s="11"/>
      <c r="AT437" s="11"/>
      <c r="AU437" s="11"/>
      <c r="AV437" s="53"/>
      <c r="AW437" s="53"/>
      <c r="AX437" s="53"/>
      <c r="AY437" s="53"/>
      <c r="AZ437" s="53"/>
      <c r="BA437" s="53"/>
      <c r="BB437" s="53"/>
      <c r="BC437" s="53"/>
      <c r="BD437" s="11"/>
      <c r="BE437" s="11"/>
      <c r="BF437" s="11"/>
      <c r="BG437" s="11"/>
      <c r="BH437" s="11"/>
      <c r="BI437" s="11"/>
      <c r="BJ437" s="11"/>
      <c r="BK437" s="11"/>
      <c r="BL437" s="12"/>
      <c r="BM437" s="12"/>
      <c r="BN437" s="12"/>
      <c r="BO437" s="12"/>
      <c r="BP437" s="6"/>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row>
    <row r="438" spans="1:129" s="8" customFormat="1" ht="20.100000000000001"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52"/>
      <c r="AC438" s="52"/>
      <c r="AD438" s="52"/>
      <c r="AE438" s="52"/>
      <c r="AF438" s="52"/>
      <c r="AG438" s="52"/>
      <c r="AH438" s="52"/>
      <c r="AI438" s="11"/>
      <c r="AJ438" s="11"/>
      <c r="AK438" s="11"/>
      <c r="AL438" s="11"/>
      <c r="AM438" s="11"/>
      <c r="AN438" s="11"/>
      <c r="AO438" s="11"/>
      <c r="AP438" s="11"/>
      <c r="AQ438" s="11"/>
      <c r="AR438" s="11"/>
      <c r="AS438" s="11"/>
      <c r="AT438" s="11"/>
      <c r="AU438" s="11"/>
      <c r="AV438" s="53"/>
      <c r="AW438" s="53"/>
      <c r="AX438" s="53"/>
      <c r="AY438" s="53"/>
      <c r="AZ438" s="53"/>
      <c r="BA438" s="53"/>
      <c r="BB438" s="53"/>
      <c r="BC438" s="53"/>
      <c r="BD438" s="11"/>
      <c r="BE438" s="11"/>
      <c r="BF438" s="11"/>
      <c r="BG438" s="11"/>
      <c r="BH438" s="11"/>
      <c r="BI438" s="11"/>
      <c r="BJ438" s="11"/>
      <c r="BK438" s="11"/>
      <c r="BL438" s="12"/>
      <c r="BM438" s="12"/>
      <c r="BN438" s="12"/>
      <c r="BO438" s="12"/>
      <c r="BP438" s="6"/>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row>
    <row r="439" spans="1:129" s="8" customFormat="1" ht="20.100000000000001"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52"/>
      <c r="AC439" s="52"/>
      <c r="AD439" s="52"/>
      <c r="AE439" s="52"/>
      <c r="AF439" s="52"/>
      <c r="AG439" s="52"/>
      <c r="AH439" s="52"/>
      <c r="AI439" s="11"/>
      <c r="AJ439" s="11"/>
      <c r="AK439" s="11"/>
      <c r="AL439" s="11"/>
      <c r="AM439" s="11"/>
      <c r="AN439" s="11"/>
      <c r="AO439" s="11"/>
      <c r="AP439" s="11"/>
      <c r="AQ439" s="11"/>
      <c r="AR439" s="11"/>
      <c r="AS439" s="11"/>
      <c r="AT439" s="11"/>
      <c r="AU439" s="11"/>
      <c r="AV439" s="53"/>
      <c r="AW439" s="53"/>
      <c r="AX439" s="53"/>
      <c r="AY439" s="53"/>
      <c r="AZ439" s="53"/>
      <c r="BA439" s="53"/>
      <c r="BB439" s="53"/>
      <c r="BC439" s="53"/>
      <c r="BD439" s="11"/>
      <c r="BE439" s="11"/>
      <c r="BF439" s="11"/>
      <c r="BG439" s="11"/>
      <c r="BH439" s="11"/>
      <c r="BI439" s="11"/>
      <c r="BJ439" s="11"/>
      <c r="BK439" s="11"/>
      <c r="BL439" s="12"/>
      <c r="BM439" s="12"/>
      <c r="BN439" s="12"/>
      <c r="BO439" s="12"/>
      <c r="BP439" s="6"/>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row>
    <row r="440" spans="1:129" s="8" customFormat="1" ht="20.100000000000001"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52"/>
      <c r="AC440" s="52"/>
      <c r="AD440" s="52"/>
      <c r="AE440" s="52"/>
      <c r="AF440" s="52"/>
      <c r="AG440" s="52"/>
      <c r="AH440" s="52"/>
      <c r="AI440" s="11"/>
      <c r="AJ440" s="11"/>
      <c r="AK440" s="11"/>
      <c r="AL440" s="11"/>
      <c r="AM440" s="11"/>
      <c r="AN440" s="11"/>
      <c r="AO440" s="11"/>
      <c r="AP440" s="11"/>
      <c r="AQ440" s="11"/>
      <c r="AR440" s="11"/>
      <c r="AS440" s="11"/>
      <c r="AT440" s="11"/>
      <c r="AU440" s="11"/>
      <c r="AV440" s="53"/>
      <c r="AW440" s="53"/>
      <c r="AX440" s="53"/>
      <c r="AY440" s="53"/>
      <c r="AZ440" s="53"/>
      <c r="BA440" s="53"/>
      <c r="BB440" s="53"/>
      <c r="BC440" s="53"/>
      <c r="BD440" s="11"/>
      <c r="BE440" s="11"/>
      <c r="BF440" s="11"/>
      <c r="BG440" s="11"/>
      <c r="BH440" s="11"/>
      <c r="BI440" s="11"/>
      <c r="BJ440" s="11"/>
      <c r="BK440" s="11"/>
      <c r="BL440" s="12"/>
      <c r="BM440" s="12"/>
      <c r="BN440" s="12"/>
      <c r="BO440" s="12"/>
      <c r="BP440" s="6"/>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row>
    <row r="441" spans="1:129" s="8" customFormat="1" ht="20.100000000000001"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52"/>
      <c r="AC441" s="52"/>
      <c r="AD441" s="52"/>
      <c r="AE441" s="52"/>
      <c r="AF441" s="52"/>
      <c r="AG441" s="52"/>
      <c r="AH441" s="52"/>
      <c r="AI441" s="11"/>
      <c r="AJ441" s="11"/>
      <c r="AK441" s="11"/>
      <c r="AL441" s="11"/>
      <c r="AM441" s="11"/>
      <c r="AN441" s="11"/>
      <c r="AO441" s="11"/>
      <c r="AP441" s="11"/>
      <c r="AQ441" s="11"/>
      <c r="AR441" s="11"/>
      <c r="AS441" s="11"/>
      <c r="AT441" s="11"/>
      <c r="AU441" s="11"/>
      <c r="AV441" s="53"/>
      <c r="AW441" s="53"/>
      <c r="AX441" s="53"/>
      <c r="AY441" s="53"/>
      <c r="AZ441" s="53"/>
      <c r="BA441" s="53"/>
      <c r="BB441" s="53"/>
      <c r="BC441" s="53"/>
      <c r="BD441" s="11"/>
      <c r="BE441" s="11"/>
      <c r="BF441" s="11"/>
      <c r="BG441" s="11"/>
      <c r="BH441" s="11"/>
      <c r="BI441" s="11"/>
      <c r="BJ441" s="11"/>
      <c r="BK441" s="11"/>
      <c r="BL441" s="12"/>
      <c r="BM441" s="12"/>
      <c r="BN441" s="12"/>
      <c r="BO441" s="12"/>
      <c r="BP441" s="6"/>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row>
    <row r="442" spans="1:129" s="8" customFormat="1" ht="20.100000000000001"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52"/>
      <c r="AC442" s="52"/>
      <c r="AD442" s="52"/>
      <c r="AE442" s="52"/>
      <c r="AF442" s="52"/>
      <c r="AG442" s="52"/>
      <c r="AH442" s="52"/>
      <c r="AI442" s="11"/>
      <c r="AJ442" s="11"/>
      <c r="AK442" s="11"/>
      <c r="AL442" s="11"/>
      <c r="AM442" s="11"/>
      <c r="AN442" s="11"/>
      <c r="AO442" s="11"/>
      <c r="AP442" s="11"/>
      <c r="AQ442" s="11"/>
      <c r="AR442" s="11"/>
      <c r="AS442" s="11"/>
      <c r="AT442" s="11"/>
      <c r="AU442" s="11"/>
      <c r="AV442" s="53"/>
      <c r="AW442" s="53"/>
      <c r="AX442" s="53"/>
      <c r="AY442" s="53"/>
      <c r="AZ442" s="53"/>
      <c r="BA442" s="53"/>
      <c r="BB442" s="53"/>
      <c r="BC442" s="53"/>
      <c r="BD442" s="11"/>
      <c r="BE442" s="11"/>
      <c r="BF442" s="11"/>
      <c r="BG442" s="11"/>
      <c r="BH442" s="11"/>
      <c r="BI442" s="11"/>
      <c r="BJ442" s="11"/>
      <c r="BK442" s="11"/>
      <c r="BL442" s="12"/>
      <c r="BM442" s="12"/>
      <c r="BN442" s="12"/>
      <c r="BO442" s="12"/>
      <c r="BP442" s="6"/>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row>
    <row r="443" spans="1:129" s="8" customFormat="1" ht="20.100000000000001"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52"/>
      <c r="AC443" s="52"/>
      <c r="AD443" s="52"/>
      <c r="AE443" s="52"/>
      <c r="AF443" s="52"/>
      <c r="AG443" s="52"/>
      <c r="AH443" s="52"/>
      <c r="AI443" s="11"/>
      <c r="AJ443" s="11"/>
      <c r="AK443" s="11"/>
      <c r="AL443" s="11"/>
      <c r="AM443" s="11"/>
      <c r="AN443" s="11"/>
      <c r="AO443" s="11"/>
      <c r="AP443" s="11"/>
      <c r="AQ443" s="11"/>
      <c r="AR443" s="11"/>
      <c r="AS443" s="11"/>
      <c r="AT443" s="11"/>
      <c r="AU443" s="11"/>
      <c r="AV443" s="53"/>
      <c r="AW443" s="53"/>
      <c r="AX443" s="53"/>
      <c r="AY443" s="53"/>
      <c r="AZ443" s="53"/>
      <c r="BA443" s="53"/>
      <c r="BB443" s="53"/>
      <c r="BC443" s="53"/>
      <c r="BD443" s="11"/>
      <c r="BE443" s="11"/>
      <c r="BF443" s="11"/>
      <c r="BG443" s="11"/>
      <c r="BH443" s="11"/>
      <c r="BI443" s="11"/>
      <c r="BJ443" s="11"/>
      <c r="BK443" s="11"/>
      <c r="BL443" s="12"/>
      <c r="BM443" s="12"/>
      <c r="BN443" s="12"/>
      <c r="BO443" s="12"/>
      <c r="BP443" s="6"/>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row>
    <row r="444" spans="1:129" s="8" customFormat="1" ht="20.100000000000001"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52"/>
      <c r="AC444" s="52"/>
      <c r="AD444" s="52"/>
      <c r="AE444" s="52"/>
      <c r="AF444" s="52"/>
      <c r="AG444" s="52"/>
      <c r="AH444" s="52"/>
      <c r="AI444" s="11"/>
      <c r="AJ444" s="11"/>
      <c r="AK444" s="11"/>
      <c r="AL444" s="11"/>
      <c r="AM444" s="11"/>
      <c r="AN444" s="11"/>
      <c r="AO444" s="11"/>
      <c r="AP444" s="11"/>
      <c r="AQ444" s="11"/>
      <c r="AR444" s="11"/>
      <c r="AS444" s="11"/>
      <c r="AT444" s="11"/>
      <c r="AU444" s="11"/>
      <c r="AV444" s="53"/>
      <c r="AW444" s="53"/>
      <c r="AX444" s="53"/>
      <c r="AY444" s="53"/>
      <c r="AZ444" s="53"/>
      <c r="BA444" s="53"/>
      <c r="BB444" s="53"/>
      <c r="BC444" s="53"/>
      <c r="BD444" s="11"/>
      <c r="BE444" s="11"/>
      <c r="BF444" s="11"/>
      <c r="BG444" s="11"/>
      <c r="BH444" s="11"/>
      <c r="BI444" s="11"/>
      <c r="BJ444" s="11"/>
      <c r="BK444" s="11"/>
      <c r="BL444" s="12"/>
      <c r="BM444" s="12"/>
      <c r="BN444" s="12"/>
      <c r="BO444" s="12"/>
      <c r="BP444" s="6"/>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row>
    <row r="445" spans="1:129" s="8" customFormat="1" ht="20.100000000000001"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52"/>
      <c r="AC445" s="52"/>
      <c r="AD445" s="52"/>
      <c r="AE445" s="52"/>
      <c r="AF445" s="52"/>
      <c r="AG445" s="52"/>
      <c r="AH445" s="52"/>
      <c r="AI445" s="11"/>
      <c r="AJ445" s="11"/>
      <c r="AK445" s="11"/>
      <c r="AL445" s="11"/>
      <c r="AM445" s="11"/>
      <c r="AN445" s="11"/>
      <c r="AO445" s="11"/>
      <c r="AP445" s="11"/>
      <c r="AQ445" s="11"/>
      <c r="AR445" s="11"/>
      <c r="AS445" s="11"/>
      <c r="AT445" s="11"/>
      <c r="AU445" s="11"/>
      <c r="AV445" s="53"/>
      <c r="AW445" s="53"/>
      <c r="AX445" s="53"/>
      <c r="AY445" s="53"/>
      <c r="AZ445" s="53"/>
      <c r="BA445" s="53"/>
      <c r="BB445" s="53"/>
      <c r="BC445" s="53"/>
      <c r="BD445" s="11"/>
      <c r="BE445" s="11"/>
      <c r="BF445" s="11"/>
      <c r="BG445" s="11"/>
      <c r="BH445" s="11"/>
      <c r="BI445" s="11"/>
      <c r="BJ445" s="11"/>
      <c r="BK445" s="11"/>
      <c r="BL445" s="12"/>
      <c r="BM445" s="12"/>
      <c r="BN445" s="12"/>
      <c r="BO445" s="12"/>
      <c r="BP445" s="6"/>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row>
    <row r="446" spans="1:129" s="8" customFormat="1" ht="20.100000000000001"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52"/>
      <c r="AC446" s="52"/>
      <c r="AD446" s="52"/>
      <c r="AE446" s="52"/>
      <c r="AF446" s="52"/>
      <c r="AG446" s="52"/>
      <c r="AH446" s="52"/>
      <c r="AI446" s="11"/>
      <c r="AJ446" s="11"/>
      <c r="AK446" s="11"/>
      <c r="AL446" s="11"/>
      <c r="AM446" s="11"/>
      <c r="AN446" s="11"/>
      <c r="AO446" s="11"/>
      <c r="AP446" s="11"/>
      <c r="AQ446" s="11"/>
      <c r="AR446" s="11"/>
      <c r="AS446" s="11"/>
      <c r="AT446" s="11"/>
      <c r="AU446" s="11"/>
      <c r="AV446" s="53"/>
      <c r="AW446" s="53"/>
      <c r="AX446" s="53"/>
      <c r="AY446" s="53"/>
      <c r="AZ446" s="53"/>
      <c r="BA446" s="53"/>
      <c r="BB446" s="53"/>
      <c r="BC446" s="53"/>
      <c r="BD446" s="11"/>
      <c r="BE446" s="11"/>
      <c r="BF446" s="11"/>
      <c r="BG446" s="11"/>
      <c r="BH446" s="11"/>
      <c r="BI446" s="11"/>
      <c r="BJ446" s="11"/>
      <c r="BK446" s="11"/>
      <c r="BL446" s="12"/>
      <c r="BM446" s="12"/>
      <c r="BN446" s="12"/>
      <c r="BO446" s="12"/>
      <c r="BP446" s="6"/>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row>
    <row r="447" spans="1:129" s="8" customFormat="1" ht="20.100000000000001"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52"/>
      <c r="AC447" s="52"/>
      <c r="AD447" s="52"/>
      <c r="AE447" s="52"/>
      <c r="AF447" s="52"/>
      <c r="AG447" s="52"/>
      <c r="AH447" s="52"/>
      <c r="AI447" s="11"/>
      <c r="AJ447" s="11"/>
      <c r="AK447" s="11"/>
      <c r="AL447" s="11"/>
      <c r="AM447" s="11"/>
      <c r="AN447" s="11"/>
      <c r="AO447" s="11"/>
      <c r="AP447" s="11"/>
      <c r="AQ447" s="11"/>
      <c r="AR447" s="11"/>
      <c r="AS447" s="11"/>
      <c r="AT447" s="11"/>
      <c r="AU447" s="11"/>
      <c r="AV447" s="53"/>
      <c r="AW447" s="53"/>
      <c r="AX447" s="53"/>
      <c r="AY447" s="53"/>
      <c r="AZ447" s="53"/>
      <c r="BA447" s="53"/>
      <c r="BB447" s="53"/>
      <c r="BC447" s="53"/>
      <c r="BD447" s="11"/>
      <c r="BE447" s="11"/>
      <c r="BF447" s="11"/>
      <c r="BG447" s="11"/>
      <c r="BH447" s="11"/>
      <c r="BI447" s="11"/>
      <c r="BJ447" s="11"/>
      <c r="BK447" s="11"/>
      <c r="BL447" s="12"/>
      <c r="BM447" s="12"/>
      <c r="BN447" s="12"/>
      <c r="BO447" s="12"/>
      <c r="BP447" s="6"/>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row>
    <row r="448" spans="1:129" s="8" customFormat="1" ht="20.100000000000001"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52"/>
      <c r="AC448" s="52"/>
      <c r="AD448" s="52"/>
      <c r="AE448" s="52"/>
      <c r="AF448" s="52"/>
      <c r="AG448" s="52"/>
      <c r="AH448" s="52"/>
      <c r="AI448" s="11"/>
      <c r="AJ448" s="11"/>
      <c r="AK448" s="11"/>
      <c r="AL448" s="11"/>
      <c r="AM448" s="11"/>
      <c r="AN448" s="11"/>
      <c r="AO448" s="11"/>
      <c r="AP448" s="11"/>
      <c r="AQ448" s="11"/>
      <c r="AR448" s="11"/>
      <c r="AS448" s="11"/>
      <c r="AT448" s="11"/>
      <c r="AU448" s="11"/>
      <c r="AV448" s="53"/>
      <c r="AW448" s="53"/>
      <c r="AX448" s="53"/>
      <c r="AY448" s="53"/>
      <c r="AZ448" s="53"/>
      <c r="BA448" s="53"/>
      <c r="BB448" s="53"/>
      <c r="BC448" s="53"/>
      <c r="BD448" s="11"/>
      <c r="BE448" s="11"/>
      <c r="BF448" s="11"/>
      <c r="BG448" s="11"/>
      <c r="BH448" s="11"/>
      <c r="BI448" s="11"/>
      <c r="BJ448" s="11"/>
      <c r="BK448" s="11"/>
      <c r="BL448" s="12"/>
      <c r="BM448" s="12"/>
      <c r="BN448" s="12"/>
      <c r="BO448" s="12"/>
      <c r="BP448" s="6"/>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row>
    <row r="449" spans="1:129" s="8" customFormat="1" ht="20.100000000000001"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52"/>
      <c r="AC449" s="52"/>
      <c r="AD449" s="52"/>
      <c r="AE449" s="52"/>
      <c r="AF449" s="52"/>
      <c r="AG449" s="52"/>
      <c r="AH449" s="52"/>
      <c r="AI449" s="11"/>
      <c r="AJ449" s="11"/>
      <c r="AK449" s="11"/>
      <c r="AL449" s="11"/>
      <c r="AM449" s="11"/>
      <c r="AN449" s="11"/>
      <c r="AO449" s="11"/>
      <c r="AP449" s="11"/>
      <c r="AQ449" s="11"/>
      <c r="AR449" s="11"/>
      <c r="AS449" s="11"/>
      <c r="AT449" s="11"/>
      <c r="AU449" s="11"/>
      <c r="AV449" s="53"/>
      <c r="AW449" s="53"/>
      <c r="AX449" s="53"/>
      <c r="AY449" s="53"/>
      <c r="AZ449" s="53"/>
      <c r="BA449" s="53"/>
      <c r="BB449" s="53"/>
      <c r="BC449" s="53"/>
      <c r="BD449" s="11"/>
      <c r="BE449" s="11"/>
      <c r="BF449" s="11"/>
      <c r="BG449" s="11"/>
      <c r="BH449" s="11"/>
      <c r="BI449" s="11"/>
      <c r="BJ449" s="11"/>
      <c r="BK449" s="11"/>
      <c r="BL449" s="12"/>
      <c r="BM449" s="12"/>
      <c r="BN449" s="12"/>
      <c r="BO449" s="12"/>
      <c r="BP449" s="6"/>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row>
    <row r="450" spans="1:129" s="8" customFormat="1" ht="20.100000000000001"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52"/>
      <c r="AC450" s="52"/>
      <c r="AD450" s="52"/>
      <c r="AE450" s="52"/>
      <c r="AF450" s="52"/>
      <c r="AG450" s="52"/>
      <c r="AH450" s="52"/>
      <c r="AI450" s="11"/>
      <c r="AJ450" s="11"/>
      <c r="AK450" s="11"/>
      <c r="AL450" s="11"/>
      <c r="AM450" s="11"/>
      <c r="AN450" s="11"/>
      <c r="AO450" s="11"/>
      <c r="AP450" s="11"/>
      <c r="AQ450" s="11"/>
      <c r="AR450" s="11"/>
      <c r="AS450" s="11"/>
      <c r="AT450" s="11"/>
      <c r="AU450" s="11"/>
      <c r="AV450" s="53"/>
      <c r="AW450" s="53"/>
      <c r="AX450" s="53"/>
      <c r="AY450" s="53"/>
      <c r="AZ450" s="53"/>
      <c r="BA450" s="53"/>
      <c r="BB450" s="53"/>
      <c r="BC450" s="53"/>
      <c r="BD450" s="11"/>
      <c r="BE450" s="11"/>
      <c r="BF450" s="11"/>
      <c r="BG450" s="11"/>
      <c r="BH450" s="11"/>
      <c r="BI450" s="11"/>
      <c r="BJ450" s="11"/>
      <c r="BK450" s="11"/>
      <c r="BL450" s="12"/>
      <c r="BM450" s="12"/>
      <c r="BN450" s="12"/>
      <c r="BO450" s="12"/>
      <c r="BP450" s="6"/>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row>
    <row r="451" spans="1:129" s="8" customFormat="1" ht="20.100000000000001"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52"/>
      <c r="AC451" s="52"/>
      <c r="AD451" s="52"/>
      <c r="AE451" s="52"/>
      <c r="AF451" s="52"/>
      <c r="AG451" s="52"/>
      <c r="AH451" s="52"/>
      <c r="AI451" s="11"/>
      <c r="AJ451" s="11"/>
      <c r="AK451" s="11"/>
      <c r="AL451" s="11"/>
      <c r="AM451" s="11"/>
      <c r="AN451" s="11"/>
      <c r="AO451" s="11"/>
      <c r="AP451" s="11"/>
      <c r="AQ451" s="11"/>
      <c r="AR451" s="11"/>
      <c r="AS451" s="11"/>
      <c r="AT451" s="11"/>
      <c r="AU451" s="11"/>
      <c r="AV451" s="53"/>
      <c r="AW451" s="53"/>
      <c r="AX451" s="53"/>
      <c r="AY451" s="53"/>
      <c r="AZ451" s="53"/>
      <c r="BA451" s="53"/>
      <c r="BB451" s="53"/>
      <c r="BC451" s="53"/>
      <c r="BD451" s="11"/>
      <c r="BE451" s="11"/>
      <c r="BF451" s="11"/>
      <c r="BG451" s="11"/>
      <c r="BH451" s="11"/>
      <c r="BI451" s="11"/>
      <c r="BJ451" s="11"/>
      <c r="BK451" s="11"/>
      <c r="BL451" s="12"/>
      <c r="BM451" s="12"/>
      <c r="BN451" s="12"/>
      <c r="BO451" s="12"/>
      <c r="BP451" s="6"/>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row>
    <row r="452" spans="1:129" s="8" customFormat="1" ht="20.100000000000001"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52"/>
      <c r="AC452" s="52"/>
      <c r="AD452" s="52"/>
      <c r="AE452" s="52"/>
      <c r="AF452" s="52"/>
      <c r="AG452" s="52"/>
      <c r="AH452" s="52"/>
      <c r="AI452" s="11"/>
      <c r="AJ452" s="11"/>
      <c r="AK452" s="11"/>
      <c r="AL452" s="11"/>
      <c r="AM452" s="11"/>
      <c r="AN452" s="11"/>
      <c r="AO452" s="11"/>
      <c r="AP452" s="11"/>
      <c r="AQ452" s="11"/>
      <c r="AR452" s="11"/>
      <c r="AS452" s="11"/>
      <c r="AT452" s="11"/>
      <c r="AU452" s="11"/>
      <c r="AV452" s="53"/>
      <c r="AW452" s="53"/>
      <c r="AX452" s="53"/>
      <c r="AY452" s="53"/>
      <c r="AZ452" s="53"/>
      <c r="BA452" s="53"/>
      <c r="BB452" s="53"/>
      <c r="BC452" s="53"/>
      <c r="BD452" s="11"/>
      <c r="BE452" s="11"/>
      <c r="BF452" s="11"/>
      <c r="BG452" s="11"/>
      <c r="BH452" s="11"/>
      <c r="BI452" s="11"/>
      <c r="BJ452" s="11"/>
      <c r="BK452" s="11"/>
      <c r="BL452" s="12"/>
      <c r="BM452" s="12"/>
      <c r="BN452" s="12"/>
      <c r="BO452" s="12"/>
      <c r="BP452" s="6"/>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row>
    <row r="453" spans="1:129" s="8" customFormat="1" ht="20.100000000000001"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52"/>
      <c r="AC453" s="52"/>
      <c r="AD453" s="52"/>
      <c r="AE453" s="52"/>
      <c r="AF453" s="52"/>
      <c r="AG453" s="52"/>
      <c r="AH453" s="52"/>
      <c r="AI453" s="11"/>
      <c r="AJ453" s="11"/>
      <c r="AK453" s="11"/>
      <c r="AL453" s="11"/>
      <c r="AM453" s="11"/>
      <c r="AN453" s="11"/>
      <c r="AO453" s="11"/>
      <c r="AP453" s="11"/>
      <c r="AQ453" s="11"/>
      <c r="AR453" s="11"/>
      <c r="AS453" s="11"/>
      <c r="AT453" s="11"/>
      <c r="AU453" s="11"/>
      <c r="AV453" s="53"/>
      <c r="AW453" s="53"/>
      <c r="AX453" s="53"/>
      <c r="AY453" s="53"/>
      <c r="AZ453" s="53"/>
      <c r="BA453" s="53"/>
      <c r="BB453" s="53"/>
      <c r="BC453" s="53"/>
      <c r="BD453" s="11"/>
      <c r="BE453" s="11"/>
      <c r="BF453" s="11"/>
      <c r="BG453" s="11"/>
      <c r="BH453" s="11"/>
      <c r="BI453" s="11"/>
      <c r="BJ453" s="11"/>
      <c r="BK453" s="11"/>
      <c r="BL453" s="12"/>
      <c r="BM453" s="12"/>
      <c r="BN453" s="12"/>
      <c r="BO453" s="12"/>
      <c r="BP453" s="6"/>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row>
    <row r="454" spans="1:129" s="8" customFormat="1" ht="20.100000000000001"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52"/>
      <c r="AC454" s="52"/>
      <c r="AD454" s="52"/>
      <c r="AE454" s="52"/>
      <c r="AF454" s="52"/>
      <c r="AG454" s="52"/>
      <c r="AH454" s="52"/>
      <c r="AI454" s="11"/>
      <c r="AJ454" s="11"/>
      <c r="AK454" s="11"/>
      <c r="AL454" s="11"/>
      <c r="AM454" s="11"/>
      <c r="AN454" s="11"/>
      <c r="AO454" s="11"/>
      <c r="AP454" s="11"/>
      <c r="AQ454" s="11"/>
      <c r="AR454" s="11"/>
      <c r="AS454" s="11"/>
      <c r="AT454" s="11"/>
      <c r="AU454" s="11"/>
      <c r="AV454" s="53"/>
      <c r="AW454" s="53"/>
      <c r="AX454" s="53"/>
      <c r="AY454" s="53"/>
      <c r="AZ454" s="53"/>
      <c r="BA454" s="53"/>
      <c r="BB454" s="53"/>
      <c r="BC454" s="53"/>
      <c r="BD454" s="11"/>
      <c r="BE454" s="11"/>
      <c r="BF454" s="11"/>
      <c r="BG454" s="11"/>
      <c r="BH454" s="11"/>
      <c r="BI454" s="11"/>
      <c r="BJ454" s="11"/>
      <c r="BK454" s="11"/>
      <c r="BL454" s="12"/>
      <c r="BM454" s="12"/>
      <c r="BN454" s="12"/>
      <c r="BO454" s="12"/>
      <c r="BP454" s="6"/>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row>
    <row r="455" spans="1:129" s="8" customFormat="1" ht="20.100000000000001"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52"/>
      <c r="AC455" s="52"/>
      <c r="AD455" s="52"/>
      <c r="AE455" s="52"/>
      <c r="AF455" s="52"/>
      <c r="AG455" s="52"/>
      <c r="AH455" s="52"/>
      <c r="AI455" s="11"/>
      <c r="AJ455" s="11"/>
      <c r="AK455" s="11"/>
      <c r="AL455" s="11"/>
      <c r="AM455" s="11"/>
      <c r="AN455" s="11"/>
      <c r="AO455" s="11"/>
      <c r="AP455" s="11"/>
      <c r="AQ455" s="11"/>
      <c r="AR455" s="11"/>
      <c r="AS455" s="11"/>
      <c r="AT455" s="11"/>
      <c r="AU455" s="11"/>
      <c r="AV455" s="53"/>
      <c r="AW455" s="53"/>
      <c r="AX455" s="53"/>
      <c r="AY455" s="53"/>
      <c r="AZ455" s="53"/>
      <c r="BA455" s="53"/>
      <c r="BB455" s="53"/>
      <c r="BC455" s="53"/>
      <c r="BD455" s="11"/>
      <c r="BE455" s="11"/>
      <c r="BF455" s="11"/>
      <c r="BG455" s="11"/>
      <c r="BH455" s="11"/>
      <c r="BI455" s="11"/>
      <c r="BJ455" s="11"/>
      <c r="BK455" s="11"/>
      <c r="BL455" s="12"/>
      <c r="BM455" s="12"/>
      <c r="BN455" s="12"/>
      <c r="BO455" s="12"/>
      <c r="BP455" s="6"/>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row>
    <row r="456" spans="1:129" s="8" customFormat="1" ht="20.100000000000001"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52"/>
      <c r="AC456" s="52"/>
      <c r="AD456" s="52"/>
      <c r="AE456" s="52"/>
      <c r="AF456" s="52"/>
      <c r="AG456" s="52"/>
      <c r="AH456" s="52"/>
      <c r="AI456" s="11"/>
      <c r="AJ456" s="11"/>
      <c r="AK456" s="11"/>
      <c r="AL456" s="11"/>
      <c r="AM456" s="11"/>
      <c r="AN456" s="11"/>
      <c r="AO456" s="11"/>
      <c r="AP456" s="11"/>
      <c r="AQ456" s="11"/>
      <c r="AR456" s="11"/>
      <c r="AS456" s="11"/>
      <c r="AT456" s="11"/>
      <c r="AU456" s="11"/>
      <c r="AV456" s="53"/>
      <c r="AW456" s="53"/>
      <c r="AX456" s="53"/>
      <c r="AY456" s="53"/>
      <c r="AZ456" s="53"/>
      <c r="BA456" s="53"/>
      <c r="BB456" s="53"/>
      <c r="BC456" s="53"/>
      <c r="BD456" s="11"/>
      <c r="BE456" s="11"/>
      <c r="BF456" s="11"/>
      <c r="BG456" s="11"/>
      <c r="BH456" s="11"/>
      <c r="BI456" s="11"/>
      <c r="BJ456" s="11"/>
      <c r="BK456" s="11"/>
      <c r="BL456" s="12"/>
      <c r="BM456" s="12"/>
      <c r="BN456" s="12"/>
      <c r="BO456" s="12"/>
      <c r="BP456" s="6"/>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row>
    <row r="457" spans="1:129" s="8" customFormat="1" ht="20.100000000000001"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52"/>
      <c r="AC457" s="52"/>
      <c r="AD457" s="52"/>
      <c r="AE457" s="52"/>
      <c r="AF457" s="52"/>
      <c r="AG457" s="52"/>
      <c r="AH457" s="52"/>
      <c r="AI457" s="11"/>
      <c r="AJ457" s="11"/>
      <c r="AK457" s="11"/>
      <c r="AL457" s="11"/>
      <c r="AM457" s="11"/>
      <c r="AN457" s="11"/>
      <c r="AO457" s="11"/>
      <c r="AP457" s="11"/>
      <c r="AQ457" s="11"/>
      <c r="AR457" s="11"/>
      <c r="AS457" s="11"/>
      <c r="AT457" s="11"/>
      <c r="AU457" s="11"/>
      <c r="AV457" s="53"/>
      <c r="AW457" s="53"/>
      <c r="AX457" s="53"/>
      <c r="AY457" s="53"/>
      <c r="AZ457" s="53"/>
      <c r="BA457" s="53"/>
      <c r="BB457" s="53"/>
      <c r="BC457" s="53"/>
      <c r="BD457" s="11"/>
      <c r="BE457" s="11"/>
      <c r="BF457" s="11"/>
      <c r="BG457" s="11"/>
      <c r="BH457" s="11"/>
      <c r="BI457" s="11"/>
      <c r="BJ457" s="11"/>
      <c r="BK457" s="11"/>
      <c r="BL457" s="12"/>
      <c r="BM457" s="12"/>
      <c r="BN457" s="12"/>
      <c r="BO457" s="12"/>
      <c r="BP457" s="6"/>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row>
    <row r="458" spans="1:129" s="8" customFormat="1" ht="20.100000000000001"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52"/>
      <c r="AC458" s="52"/>
      <c r="AD458" s="52"/>
      <c r="AE458" s="52"/>
      <c r="AF458" s="52"/>
      <c r="AG458" s="52"/>
      <c r="AH458" s="52"/>
      <c r="AI458" s="11"/>
      <c r="AJ458" s="11"/>
      <c r="AK458" s="11"/>
      <c r="AL458" s="11"/>
      <c r="AM458" s="11"/>
      <c r="AN458" s="11"/>
      <c r="AO458" s="11"/>
      <c r="AP458" s="11"/>
      <c r="AQ458" s="11"/>
      <c r="AR458" s="11"/>
      <c r="AS458" s="11"/>
      <c r="AT458" s="11"/>
      <c r="AU458" s="11"/>
      <c r="AV458" s="53"/>
      <c r="AW458" s="53"/>
      <c r="AX458" s="53"/>
      <c r="AY458" s="53"/>
      <c r="AZ458" s="53"/>
      <c r="BA458" s="53"/>
      <c r="BB458" s="53"/>
      <c r="BC458" s="53"/>
      <c r="BD458" s="11"/>
      <c r="BE458" s="11"/>
      <c r="BF458" s="11"/>
      <c r="BG458" s="11"/>
      <c r="BH458" s="11"/>
      <c r="BI458" s="11"/>
      <c r="BJ458" s="11"/>
      <c r="BK458" s="11"/>
      <c r="BL458" s="12"/>
      <c r="BM458" s="12"/>
      <c r="BN458" s="12"/>
      <c r="BO458" s="12"/>
      <c r="BP458" s="6"/>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row>
    <row r="459" spans="1:129" s="8" customFormat="1" ht="20.100000000000001"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52"/>
      <c r="AC459" s="52"/>
      <c r="AD459" s="52"/>
      <c r="AE459" s="52"/>
      <c r="AF459" s="52"/>
      <c r="AG459" s="52"/>
      <c r="AH459" s="52"/>
      <c r="AI459" s="11"/>
      <c r="AJ459" s="11"/>
      <c r="AK459" s="11"/>
      <c r="AL459" s="11"/>
      <c r="AM459" s="11"/>
      <c r="AN459" s="11"/>
      <c r="AO459" s="11"/>
      <c r="AP459" s="11"/>
      <c r="AQ459" s="11"/>
      <c r="AR459" s="11"/>
      <c r="AS459" s="11"/>
      <c r="AT459" s="11"/>
      <c r="AU459" s="11"/>
      <c r="AV459" s="53"/>
      <c r="AW459" s="53"/>
      <c r="AX459" s="53"/>
      <c r="AY459" s="53"/>
      <c r="AZ459" s="53"/>
      <c r="BA459" s="53"/>
      <c r="BB459" s="53"/>
      <c r="BC459" s="53"/>
      <c r="BD459" s="11"/>
      <c r="BE459" s="11"/>
      <c r="BF459" s="11"/>
      <c r="BG459" s="11"/>
      <c r="BH459" s="11"/>
      <c r="BI459" s="11"/>
      <c r="BJ459" s="11"/>
      <c r="BK459" s="11"/>
      <c r="BL459" s="12"/>
      <c r="BM459" s="12"/>
      <c r="BN459" s="12"/>
      <c r="BO459" s="12"/>
      <c r="BP459" s="6"/>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row>
    <row r="460" spans="1:129" s="8" customFormat="1" ht="20.100000000000001"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52"/>
      <c r="AC460" s="52"/>
      <c r="AD460" s="52"/>
      <c r="AE460" s="52"/>
      <c r="AF460" s="52"/>
      <c r="AG460" s="52"/>
      <c r="AH460" s="52"/>
      <c r="AI460" s="11"/>
      <c r="AJ460" s="11"/>
      <c r="AK460" s="11"/>
      <c r="AL460" s="11"/>
      <c r="AM460" s="11"/>
      <c r="AN460" s="11"/>
      <c r="AO460" s="11"/>
      <c r="AP460" s="11"/>
      <c r="AQ460" s="11"/>
      <c r="AR460" s="11"/>
      <c r="AS460" s="11"/>
      <c r="AT460" s="11"/>
      <c r="AU460" s="11"/>
      <c r="AV460" s="53"/>
      <c r="AW460" s="53"/>
      <c r="AX460" s="53"/>
      <c r="AY460" s="53"/>
      <c r="AZ460" s="53"/>
      <c r="BA460" s="53"/>
      <c r="BB460" s="53"/>
      <c r="BC460" s="53"/>
      <c r="BD460" s="11"/>
      <c r="BE460" s="11"/>
      <c r="BF460" s="11"/>
      <c r="BG460" s="11"/>
      <c r="BH460" s="11"/>
      <c r="BI460" s="11"/>
      <c r="BJ460" s="11"/>
      <c r="BK460" s="11"/>
      <c r="BL460" s="12"/>
      <c r="BM460" s="12"/>
      <c r="BN460" s="12"/>
      <c r="BO460" s="12"/>
      <c r="BP460" s="6"/>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row>
    <row r="461" spans="1:129" s="8" customFormat="1" ht="20.100000000000001"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52"/>
      <c r="AC461" s="52"/>
      <c r="AD461" s="52"/>
      <c r="AE461" s="52"/>
      <c r="AF461" s="52"/>
      <c r="AG461" s="52"/>
      <c r="AH461" s="52"/>
      <c r="AI461" s="11"/>
      <c r="AJ461" s="11"/>
      <c r="AK461" s="11"/>
      <c r="AL461" s="11"/>
      <c r="AM461" s="11"/>
      <c r="AN461" s="11"/>
      <c r="AO461" s="11"/>
      <c r="AP461" s="11"/>
      <c r="AQ461" s="11"/>
      <c r="AR461" s="11"/>
      <c r="AS461" s="11"/>
      <c r="AT461" s="11"/>
      <c r="AU461" s="11"/>
      <c r="AV461" s="53"/>
      <c r="AW461" s="53"/>
      <c r="AX461" s="53"/>
      <c r="AY461" s="53"/>
      <c r="AZ461" s="53"/>
      <c r="BA461" s="53"/>
      <c r="BB461" s="53"/>
      <c r="BC461" s="53"/>
      <c r="BD461" s="11"/>
      <c r="BE461" s="11"/>
      <c r="BF461" s="11"/>
      <c r="BG461" s="11"/>
      <c r="BH461" s="11"/>
      <c r="BI461" s="11"/>
      <c r="BJ461" s="11"/>
      <c r="BK461" s="11"/>
      <c r="BL461" s="12"/>
      <c r="BM461" s="12"/>
      <c r="BN461" s="12"/>
      <c r="BO461" s="12"/>
      <c r="BP461" s="6"/>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row>
    <row r="462" spans="1:129" s="8" customFormat="1" ht="20.100000000000001"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52"/>
      <c r="AC462" s="52"/>
      <c r="AD462" s="52"/>
      <c r="AE462" s="52"/>
      <c r="AF462" s="52"/>
      <c r="AG462" s="52"/>
      <c r="AH462" s="52"/>
      <c r="AI462" s="11"/>
      <c r="AJ462" s="11"/>
      <c r="AK462" s="11"/>
      <c r="AL462" s="11"/>
      <c r="AM462" s="11"/>
      <c r="AN462" s="11"/>
      <c r="AO462" s="11"/>
      <c r="AP462" s="11"/>
      <c r="AQ462" s="11"/>
      <c r="AR462" s="11"/>
      <c r="AS462" s="11"/>
      <c r="AT462" s="11"/>
      <c r="AU462" s="11"/>
      <c r="AV462" s="53"/>
      <c r="AW462" s="53"/>
      <c r="AX462" s="53"/>
      <c r="AY462" s="53"/>
      <c r="AZ462" s="53"/>
      <c r="BA462" s="53"/>
      <c r="BB462" s="53"/>
      <c r="BC462" s="53"/>
      <c r="BD462" s="11"/>
      <c r="BE462" s="11"/>
      <c r="BF462" s="11"/>
      <c r="BG462" s="11"/>
      <c r="BH462" s="11"/>
      <c r="BI462" s="11"/>
      <c r="BJ462" s="11"/>
      <c r="BK462" s="11"/>
      <c r="BL462" s="12"/>
      <c r="BM462" s="12"/>
      <c r="BN462" s="12"/>
      <c r="BO462" s="12"/>
      <c r="BP462" s="6"/>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row>
    <row r="463" spans="1:129" s="8" customFormat="1" ht="20.100000000000001"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52"/>
      <c r="AC463" s="52"/>
      <c r="AD463" s="52"/>
      <c r="AE463" s="52"/>
      <c r="AF463" s="52"/>
      <c r="AG463" s="52"/>
      <c r="AH463" s="52"/>
      <c r="AI463" s="11"/>
      <c r="AJ463" s="11"/>
      <c r="AK463" s="11"/>
      <c r="AL463" s="11"/>
      <c r="AM463" s="11"/>
      <c r="AN463" s="11"/>
      <c r="AO463" s="11"/>
      <c r="AP463" s="11"/>
      <c r="AQ463" s="11"/>
      <c r="AR463" s="11"/>
      <c r="AS463" s="11"/>
      <c r="AT463" s="11"/>
      <c r="AU463" s="11"/>
      <c r="AV463" s="53"/>
      <c r="AW463" s="53"/>
      <c r="AX463" s="53"/>
      <c r="AY463" s="53"/>
      <c r="AZ463" s="53"/>
      <c r="BA463" s="53"/>
      <c r="BB463" s="53"/>
      <c r="BC463" s="53"/>
      <c r="BD463" s="11"/>
      <c r="BE463" s="11"/>
      <c r="BF463" s="11"/>
      <c r="BG463" s="11"/>
      <c r="BH463" s="11"/>
      <c r="BI463" s="11"/>
      <c r="BJ463" s="11"/>
      <c r="BK463" s="11"/>
      <c r="BL463" s="12"/>
      <c r="BM463" s="12"/>
      <c r="BN463" s="12"/>
      <c r="BO463" s="12"/>
      <c r="BP463" s="6"/>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row>
    <row r="464" spans="1:129" s="8" customFormat="1" ht="20.100000000000001"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52"/>
      <c r="AC464" s="52"/>
      <c r="AD464" s="52"/>
      <c r="AE464" s="52"/>
      <c r="AF464" s="52"/>
      <c r="AG464" s="52"/>
      <c r="AH464" s="52"/>
      <c r="AI464" s="11"/>
      <c r="AJ464" s="11"/>
      <c r="AK464" s="11"/>
      <c r="AL464" s="11"/>
      <c r="AM464" s="11"/>
      <c r="AN464" s="11"/>
      <c r="AO464" s="11"/>
      <c r="AP464" s="11"/>
      <c r="AQ464" s="11"/>
      <c r="AR464" s="11"/>
      <c r="AS464" s="11"/>
      <c r="AT464" s="11"/>
      <c r="AU464" s="11"/>
      <c r="AV464" s="53"/>
      <c r="AW464" s="53"/>
      <c r="AX464" s="53"/>
      <c r="AY464" s="53"/>
      <c r="AZ464" s="53"/>
      <c r="BA464" s="53"/>
      <c r="BB464" s="53"/>
      <c r="BC464" s="53"/>
      <c r="BD464" s="11"/>
      <c r="BE464" s="11"/>
      <c r="BF464" s="11"/>
      <c r="BG464" s="11"/>
      <c r="BH464" s="11"/>
      <c r="BI464" s="11"/>
      <c r="BJ464" s="11"/>
      <c r="BK464" s="11"/>
      <c r="BL464" s="12"/>
      <c r="BM464" s="12"/>
      <c r="BN464" s="12"/>
      <c r="BO464" s="12"/>
      <c r="BP464" s="6"/>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row>
    <row r="465" spans="1:129" s="8" customFormat="1" ht="20.100000000000001"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52"/>
      <c r="AC465" s="52"/>
      <c r="AD465" s="52"/>
      <c r="AE465" s="52"/>
      <c r="AF465" s="52"/>
      <c r="AG465" s="52"/>
      <c r="AH465" s="52"/>
      <c r="AI465" s="11"/>
      <c r="AJ465" s="11"/>
      <c r="AK465" s="11"/>
      <c r="AL465" s="11"/>
      <c r="AM465" s="11"/>
      <c r="AN465" s="11"/>
      <c r="AO465" s="11"/>
      <c r="AP465" s="11"/>
      <c r="AQ465" s="11"/>
      <c r="AR465" s="11"/>
      <c r="AS465" s="11"/>
      <c r="AT465" s="11"/>
      <c r="AU465" s="11"/>
      <c r="AV465" s="53"/>
      <c r="AW465" s="53"/>
      <c r="AX465" s="53"/>
      <c r="AY465" s="53"/>
      <c r="AZ465" s="53"/>
      <c r="BA465" s="53"/>
      <c r="BB465" s="53"/>
      <c r="BC465" s="53"/>
      <c r="BD465" s="11"/>
      <c r="BE465" s="11"/>
      <c r="BF465" s="11"/>
      <c r="BG465" s="11"/>
      <c r="BH465" s="11"/>
      <c r="BI465" s="11"/>
      <c r="BJ465" s="11"/>
      <c r="BK465" s="11"/>
      <c r="BL465" s="12"/>
      <c r="BM465" s="12"/>
      <c r="BN465" s="12"/>
      <c r="BO465" s="12"/>
      <c r="BP465" s="6"/>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row>
    <row r="466" spans="1:129" s="8" customFormat="1" ht="20.100000000000001"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52"/>
      <c r="AC466" s="52"/>
      <c r="AD466" s="52"/>
      <c r="AE466" s="52"/>
      <c r="AF466" s="52"/>
      <c r="AG466" s="52"/>
      <c r="AH466" s="52"/>
      <c r="AI466" s="11"/>
      <c r="AJ466" s="11"/>
      <c r="AK466" s="11"/>
      <c r="AL466" s="11"/>
      <c r="AM466" s="11"/>
      <c r="AN466" s="11"/>
      <c r="AO466" s="11"/>
      <c r="AP466" s="11"/>
      <c r="AQ466" s="11"/>
      <c r="AR466" s="11"/>
      <c r="AS466" s="11"/>
      <c r="AT466" s="11"/>
      <c r="AU466" s="11"/>
      <c r="AV466" s="53"/>
      <c r="AW466" s="53"/>
      <c r="AX466" s="53"/>
      <c r="AY466" s="53"/>
      <c r="AZ466" s="53"/>
      <c r="BA466" s="53"/>
      <c r="BB466" s="53"/>
      <c r="BC466" s="53"/>
      <c r="BD466" s="11"/>
      <c r="BE466" s="11"/>
      <c r="BF466" s="11"/>
      <c r="BG466" s="11"/>
      <c r="BH466" s="11"/>
      <c r="BI466" s="11"/>
      <c r="BJ466" s="11"/>
      <c r="BK466" s="11"/>
      <c r="BL466" s="12"/>
      <c r="BM466" s="12"/>
      <c r="BN466" s="12"/>
      <c r="BO466" s="12"/>
      <c r="BP466" s="6"/>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row>
    <row r="467" spans="1:129" s="8" customFormat="1" ht="20.100000000000001"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52"/>
      <c r="AC467" s="52"/>
      <c r="AD467" s="52"/>
      <c r="AE467" s="52"/>
      <c r="AF467" s="52"/>
      <c r="AG467" s="52"/>
      <c r="AH467" s="52"/>
      <c r="AI467" s="11"/>
      <c r="AJ467" s="11"/>
      <c r="AK467" s="11"/>
      <c r="AL467" s="11"/>
      <c r="AM467" s="11"/>
      <c r="AN467" s="11"/>
      <c r="AO467" s="11"/>
      <c r="AP467" s="11"/>
      <c r="AQ467" s="11"/>
      <c r="AR467" s="11"/>
      <c r="AS467" s="11"/>
      <c r="AT467" s="11"/>
      <c r="AU467" s="11"/>
      <c r="AV467" s="53"/>
      <c r="AW467" s="53"/>
      <c r="AX467" s="53"/>
      <c r="AY467" s="53"/>
      <c r="AZ467" s="53"/>
      <c r="BA467" s="53"/>
      <c r="BB467" s="53"/>
      <c r="BC467" s="53"/>
      <c r="BD467" s="11"/>
      <c r="BE467" s="11"/>
      <c r="BF467" s="11"/>
      <c r="BG467" s="11"/>
      <c r="BH467" s="11"/>
      <c r="BI467" s="11"/>
      <c r="BJ467" s="11"/>
      <c r="BK467" s="11"/>
      <c r="BL467" s="12"/>
      <c r="BM467" s="12"/>
      <c r="BN467" s="12"/>
      <c r="BO467" s="12"/>
      <c r="BP467" s="6"/>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row>
    <row r="468" spans="1:129" s="8" customFormat="1" ht="20.100000000000001"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52"/>
      <c r="AC468" s="52"/>
      <c r="AD468" s="52"/>
      <c r="AE468" s="52"/>
      <c r="AF468" s="52"/>
      <c r="AG468" s="52"/>
      <c r="AH468" s="52"/>
      <c r="AI468" s="11"/>
      <c r="AJ468" s="11"/>
      <c r="AK468" s="11"/>
      <c r="AL468" s="11"/>
      <c r="AM468" s="11"/>
      <c r="AN468" s="11"/>
      <c r="AO468" s="11"/>
      <c r="AP468" s="11"/>
      <c r="AQ468" s="11"/>
      <c r="AR468" s="11"/>
      <c r="AS468" s="11"/>
      <c r="AT468" s="11"/>
      <c r="AU468" s="11"/>
      <c r="AV468" s="53"/>
      <c r="AW468" s="53"/>
      <c r="AX468" s="53"/>
      <c r="AY468" s="53"/>
      <c r="AZ468" s="53"/>
      <c r="BA468" s="53"/>
      <c r="BB468" s="53"/>
      <c r="BC468" s="53"/>
      <c r="BD468" s="11"/>
      <c r="BE468" s="11"/>
      <c r="BF468" s="11"/>
      <c r="BG468" s="11"/>
      <c r="BH468" s="11"/>
      <c r="BI468" s="11"/>
      <c r="BJ468" s="11"/>
      <c r="BK468" s="11"/>
      <c r="BL468" s="12"/>
      <c r="BM468" s="12"/>
      <c r="BN468" s="12"/>
      <c r="BO468" s="12"/>
      <c r="BP468" s="6"/>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row>
    <row r="469" spans="1:129" s="8" customFormat="1" ht="20.100000000000001"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52"/>
      <c r="AC469" s="52"/>
      <c r="AD469" s="52"/>
      <c r="AE469" s="52"/>
      <c r="AF469" s="52"/>
      <c r="AG469" s="52"/>
      <c r="AH469" s="52"/>
      <c r="AI469" s="11"/>
      <c r="AJ469" s="11"/>
      <c r="AK469" s="11"/>
      <c r="AL469" s="11"/>
      <c r="AM469" s="11"/>
      <c r="AN469" s="11"/>
      <c r="AO469" s="11"/>
      <c r="AP469" s="11"/>
      <c r="AQ469" s="11"/>
      <c r="AR469" s="11"/>
      <c r="AS469" s="11"/>
      <c r="AT469" s="11"/>
      <c r="AU469" s="11"/>
      <c r="AV469" s="53"/>
      <c r="AW469" s="53"/>
      <c r="AX469" s="53"/>
      <c r="AY469" s="53"/>
      <c r="AZ469" s="53"/>
      <c r="BA469" s="53"/>
      <c r="BB469" s="53"/>
      <c r="BC469" s="53"/>
      <c r="BD469" s="11"/>
      <c r="BE469" s="11"/>
      <c r="BF469" s="11"/>
      <c r="BG469" s="11"/>
      <c r="BH469" s="11"/>
      <c r="BI469" s="11"/>
      <c r="BJ469" s="11"/>
      <c r="BK469" s="11"/>
      <c r="BL469" s="12"/>
      <c r="BM469" s="12"/>
      <c r="BN469" s="12"/>
      <c r="BO469" s="12"/>
      <c r="BP469" s="6"/>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row>
    <row r="470" spans="1:129" s="8" customFormat="1" ht="20.100000000000001"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52"/>
      <c r="AC470" s="52"/>
      <c r="AD470" s="52"/>
      <c r="AE470" s="52"/>
      <c r="AF470" s="52"/>
      <c r="AG470" s="52"/>
      <c r="AH470" s="52"/>
      <c r="AI470" s="11"/>
      <c r="AJ470" s="11"/>
      <c r="AK470" s="11"/>
      <c r="AL470" s="11"/>
      <c r="AM470" s="11"/>
      <c r="AN470" s="11"/>
      <c r="AO470" s="11"/>
      <c r="AP470" s="11"/>
      <c r="AQ470" s="11"/>
      <c r="AR470" s="11"/>
      <c r="AS470" s="11"/>
      <c r="AT470" s="11"/>
      <c r="AU470" s="11"/>
      <c r="AV470" s="53"/>
      <c r="AW470" s="53"/>
      <c r="AX470" s="53"/>
      <c r="AY470" s="53"/>
      <c r="AZ470" s="53"/>
      <c r="BA470" s="53"/>
      <c r="BB470" s="53"/>
      <c r="BC470" s="53"/>
      <c r="BD470" s="11"/>
      <c r="BE470" s="11"/>
      <c r="BF470" s="11"/>
      <c r="BG470" s="11"/>
      <c r="BH470" s="11"/>
      <c r="BI470" s="11"/>
      <c r="BJ470" s="11"/>
      <c r="BK470" s="11"/>
      <c r="BL470" s="12"/>
      <c r="BM470" s="12"/>
      <c r="BN470" s="12"/>
      <c r="BO470" s="12"/>
      <c r="BP470" s="6"/>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row>
    <row r="471" spans="1:129" s="8" customFormat="1" ht="20.100000000000001"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52"/>
      <c r="AC471" s="52"/>
      <c r="AD471" s="52"/>
      <c r="AE471" s="52"/>
      <c r="AF471" s="52"/>
      <c r="AG471" s="52"/>
      <c r="AH471" s="52"/>
      <c r="AI471" s="11"/>
      <c r="AJ471" s="11"/>
      <c r="AK471" s="11"/>
      <c r="AL471" s="11"/>
      <c r="AM471" s="11"/>
      <c r="AN471" s="11"/>
      <c r="AO471" s="11"/>
      <c r="AP471" s="11"/>
      <c r="AQ471" s="11"/>
      <c r="AR471" s="11"/>
      <c r="AS471" s="11"/>
      <c r="AT471" s="11"/>
      <c r="AU471" s="11"/>
      <c r="AV471" s="53"/>
      <c r="AW471" s="53"/>
      <c r="AX471" s="53"/>
      <c r="AY471" s="53"/>
      <c r="AZ471" s="53"/>
      <c r="BA471" s="53"/>
      <c r="BB471" s="53"/>
      <c r="BC471" s="53"/>
      <c r="BD471" s="11"/>
      <c r="BE471" s="11"/>
      <c r="BF471" s="11"/>
      <c r="BG471" s="11"/>
      <c r="BH471" s="11"/>
      <c r="BI471" s="11"/>
      <c r="BJ471" s="11"/>
      <c r="BK471" s="11"/>
      <c r="BL471" s="12"/>
      <c r="BM471" s="12"/>
      <c r="BN471" s="12"/>
      <c r="BO471" s="12"/>
      <c r="BP471" s="6"/>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row>
    <row r="472" spans="1:129" s="8" customFormat="1" ht="20.100000000000001"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52"/>
      <c r="AC472" s="52"/>
      <c r="AD472" s="52"/>
      <c r="AE472" s="52"/>
      <c r="AF472" s="52"/>
      <c r="AG472" s="52"/>
      <c r="AH472" s="52"/>
      <c r="AI472" s="11"/>
      <c r="AJ472" s="11"/>
      <c r="AK472" s="11"/>
      <c r="AL472" s="11"/>
      <c r="AM472" s="11"/>
      <c r="AN472" s="11"/>
      <c r="AO472" s="11"/>
      <c r="AP472" s="11"/>
      <c r="AQ472" s="11"/>
      <c r="AR472" s="11"/>
      <c r="AS472" s="11"/>
      <c r="AT472" s="11"/>
      <c r="AU472" s="11"/>
      <c r="AV472" s="53"/>
      <c r="AW472" s="53"/>
      <c r="AX472" s="53"/>
      <c r="AY472" s="53"/>
      <c r="AZ472" s="53"/>
      <c r="BA472" s="53"/>
      <c r="BB472" s="53"/>
      <c r="BC472" s="53"/>
      <c r="BD472" s="11"/>
      <c r="BE472" s="11"/>
      <c r="BF472" s="11"/>
      <c r="BG472" s="11"/>
      <c r="BH472" s="11"/>
      <c r="BI472" s="11"/>
      <c r="BJ472" s="11"/>
      <c r="BK472" s="11"/>
      <c r="BL472" s="12"/>
      <c r="BM472" s="12"/>
      <c r="BN472" s="12"/>
      <c r="BO472" s="12"/>
      <c r="BP472" s="6"/>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row>
    <row r="473" spans="1:129" s="8" customFormat="1" ht="20.100000000000001"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52"/>
      <c r="AC473" s="52"/>
      <c r="AD473" s="52"/>
      <c r="AE473" s="52"/>
      <c r="AF473" s="52"/>
      <c r="AG473" s="52"/>
      <c r="AH473" s="52"/>
      <c r="AI473" s="11"/>
      <c r="AJ473" s="11"/>
      <c r="AK473" s="11"/>
      <c r="AL473" s="11"/>
      <c r="AM473" s="11"/>
      <c r="AN473" s="11"/>
      <c r="AO473" s="11"/>
      <c r="AP473" s="11"/>
      <c r="AQ473" s="11"/>
      <c r="AR473" s="11"/>
      <c r="AS473" s="11"/>
      <c r="AT473" s="11"/>
      <c r="AU473" s="11"/>
      <c r="AV473" s="53"/>
      <c r="AW473" s="53"/>
      <c r="AX473" s="53"/>
      <c r="AY473" s="53"/>
      <c r="AZ473" s="53"/>
      <c r="BA473" s="53"/>
      <c r="BB473" s="53"/>
      <c r="BC473" s="53"/>
      <c r="BD473" s="11"/>
      <c r="BE473" s="11"/>
      <c r="BF473" s="11"/>
      <c r="BG473" s="11"/>
      <c r="BH473" s="11"/>
      <c r="BI473" s="11"/>
      <c r="BJ473" s="11"/>
      <c r="BK473" s="11"/>
      <c r="BL473" s="12"/>
      <c r="BM473" s="12"/>
      <c r="BN473" s="12"/>
      <c r="BO473" s="12"/>
      <c r="BP473" s="6"/>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row>
    <row r="474" spans="1:129" s="8" customFormat="1" ht="20.100000000000001"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52"/>
      <c r="AC474" s="52"/>
      <c r="AD474" s="52"/>
      <c r="AE474" s="52"/>
      <c r="AF474" s="52"/>
      <c r="AG474" s="52"/>
      <c r="AH474" s="52"/>
      <c r="AI474" s="11"/>
      <c r="AJ474" s="11"/>
      <c r="AK474" s="11"/>
      <c r="AL474" s="11"/>
      <c r="AM474" s="11"/>
      <c r="AN474" s="11"/>
      <c r="AO474" s="11"/>
      <c r="AP474" s="11"/>
      <c r="AQ474" s="11"/>
      <c r="AR474" s="11"/>
      <c r="AS474" s="11"/>
      <c r="AT474" s="11"/>
      <c r="AU474" s="11"/>
      <c r="AV474" s="53"/>
      <c r="AW474" s="53"/>
      <c r="AX474" s="53"/>
      <c r="AY474" s="53"/>
      <c r="AZ474" s="53"/>
      <c r="BA474" s="53"/>
      <c r="BB474" s="53"/>
      <c r="BC474" s="53"/>
      <c r="BD474" s="11"/>
      <c r="BE474" s="11"/>
      <c r="BF474" s="11"/>
      <c r="BG474" s="11"/>
      <c r="BH474" s="11"/>
      <c r="BI474" s="11"/>
      <c r="BJ474" s="11"/>
      <c r="BK474" s="11"/>
      <c r="BL474" s="12"/>
      <c r="BM474" s="12"/>
      <c r="BN474" s="12"/>
      <c r="BO474" s="12"/>
      <c r="BP474" s="6"/>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row>
    <row r="475" spans="1:129" s="8" customFormat="1" ht="20.100000000000001"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52"/>
      <c r="AC475" s="52"/>
      <c r="AD475" s="52"/>
      <c r="AE475" s="52"/>
      <c r="AF475" s="52"/>
      <c r="AG475" s="52"/>
      <c r="AH475" s="52"/>
      <c r="AI475" s="11"/>
      <c r="AJ475" s="11"/>
      <c r="AK475" s="11"/>
      <c r="AL475" s="11"/>
      <c r="AM475" s="11"/>
      <c r="AN475" s="11"/>
      <c r="AO475" s="11"/>
      <c r="AP475" s="11"/>
      <c r="AQ475" s="11"/>
      <c r="AR475" s="11"/>
      <c r="AS475" s="11"/>
      <c r="AT475" s="11"/>
      <c r="AU475" s="11"/>
      <c r="AV475" s="53"/>
      <c r="AW475" s="53"/>
      <c r="AX475" s="53"/>
      <c r="AY475" s="53"/>
      <c r="AZ475" s="53"/>
      <c r="BA475" s="53"/>
      <c r="BB475" s="53"/>
      <c r="BC475" s="53"/>
      <c r="BD475" s="11"/>
      <c r="BE475" s="11"/>
      <c r="BF475" s="11"/>
      <c r="BG475" s="11"/>
      <c r="BH475" s="11"/>
      <c r="BI475" s="11"/>
      <c r="BJ475" s="11"/>
      <c r="BK475" s="11"/>
      <c r="BL475" s="12"/>
      <c r="BM475" s="12"/>
      <c r="BN475" s="12"/>
      <c r="BO475" s="12"/>
      <c r="BP475" s="6"/>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row>
    <row r="476" spans="1:129" s="8" customFormat="1" ht="20.100000000000001"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52"/>
      <c r="AC476" s="52"/>
      <c r="AD476" s="52"/>
      <c r="AE476" s="52"/>
      <c r="AF476" s="52"/>
      <c r="AG476" s="52"/>
      <c r="AH476" s="52"/>
      <c r="AI476" s="11"/>
      <c r="AJ476" s="11"/>
      <c r="AK476" s="11"/>
      <c r="AL476" s="11"/>
      <c r="AM476" s="11"/>
      <c r="AN476" s="11"/>
      <c r="AO476" s="11"/>
      <c r="AP476" s="11"/>
      <c r="AQ476" s="11"/>
      <c r="AR476" s="11"/>
      <c r="AS476" s="11"/>
      <c r="AT476" s="11"/>
      <c r="AU476" s="11"/>
      <c r="AV476" s="53"/>
      <c r="AW476" s="53"/>
      <c r="AX476" s="53"/>
      <c r="AY476" s="53"/>
      <c r="AZ476" s="53"/>
      <c r="BA476" s="53"/>
      <c r="BB476" s="53"/>
      <c r="BC476" s="53"/>
      <c r="BD476" s="11"/>
      <c r="BE476" s="11"/>
      <c r="BF476" s="11"/>
      <c r="BG476" s="11"/>
      <c r="BH476" s="11"/>
      <c r="BI476" s="11"/>
      <c r="BJ476" s="11"/>
      <c r="BK476" s="11"/>
      <c r="BL476" s="12"/>
      <c r="BM476" s="12"/>
      <c r="BN476" s="12"/>
      <c r="BO476" s="12"/>
      <c r="BP476" s="6"/>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row>
    <row r="477" spans="1:129" s="8" customFormat="1" ht="20.100000000000001"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52"/>
      <c r="AC477" s="52"/>
      <c r="AD477" s="52"/>
      <c r="AE477" s="52"/>
      <c r="AF477" s="52"/>
      <c r="AG477" s="52"/>
      <c r="AH477" s="52"/>
      <c r="AI477" s="11"/>
      <c r="AJ477" s="11"/>
      <c r="AK477" s="11"/>
      <c r="AL477" s="11"/>
      <c r="AM477" s="11"/>
      <c r="AN477" s="11"/>
      <c r="AO477" s="11"/>
      <c r="AP477" s="11"/>
      <c r="AQ477" s="11"/>
      <c r="AR477" s="11"/>
      <c r="AS477" s="11"/>
      <c r="AT477" s="11"/>
      <c r="AU477" s="11"/>
      <c r="AV477" s="53"/>
      <c r="AW477" s="53"/>
      <c r="AX477" s="53"/>
      <c r="AY477" s="53"/>
      <c r="AZ477" s="53"/>
      <c r="BA477" s="53"/>
      <c r="BB477" s="53"/>
      <c r="BC477" s="53"/>
      <c r="BD477" s="11"/>
      <c r="BE477" s="11"/>
      <c r="BF477" s="11"/>
      <c r="BG477" s="11"/>
      <c r="BH477" s="11"/>
      <c r="BI477" s="11"/>
      <c r="BJ477" s="11"/>
      <c r="BK477" s="11"/>
      <c r="BL477" s="12"/>
      <c r="BM477" s="12"/>
      <c r="BN477" s="12"/>
      <c r="BO477" s="12"/>
      <c r="BP477" s="6"/>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row>
    <row r="478" spans="1:129" s="8" customFormat="1" ht="20.100000000000001"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52"/>
      <c r="AC478" s="52"/>
      <c r="AD478" s="52"/>
      <c r="AE478" s="52"/>
      <c r="AF478" s="52"/>
      <c r="AG478" s="52"/>
      <c r="AH478" s="52"/>
      <c r="AI478" s="11"/>
      <c r="AJ478" s="11"/>
      <c r="AK478" s="11"/>
      <c r="AL478" s="11"/>
      <c r="AM478" s="11"/>
      <c r="AN478" s="11"/>
      <c r="AO478" s="11"/>
      <c r="AP478" s="11"/>
      <c r="AQ478" s="11"/>
      <c r="AR478" s="11"/>
      <c r="AS478" s="11"/>
      <c r="AT478" s="11"/>
      <c r="AU478" s="11"/>
      <c r="AV478" s="53"/>
      <c r="AW478" s="53"/>
      <c r="AX478" s="53"/>
      <c r="AY478" s="53"/>
      <c r="AZ478" s="53"/>
      <c r="BA478" s="53"/>
      <c r="BB478" s="53"/>
      <c r="BC478" s="53"/>
      <c r="BD478" s="11"/>
      <c r="BE478" s="11"/>
      <c r="BF478" s="11"/>
      <c r="BG478" s="11"/>
      <c r="BH478" s="11"/>
      <c r="BI478" s="11"/>
      <c r="BJ478" s="11"/>
      <c r="BK478" s="11"/>
      <c r="BL478" s="12"/>
      <c r="BM478" s="12"/>
      <c r="BN478" s="12"/>
      <c r="BO478" s="12"/>
      <c r="BP478" s="6"/>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row>
    <row r="479" spans="1:129" s="8" customFormat="1" ht="20.100000000000001"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52"/>
      <c r="AC479" s="52"/>
      <c r="AD479" s="52"/>
      <c r="AE479" s="52"/>
      <c r="AF479" s="52"/>
      <c r="AG479" s="52"/>
      <c r="AH479" s="52"/>
      <c r="AI479" s="11"/>
      <c r="AJ479" s="11"/>
      <c r="AK479" s="11"/>
      <c r="AL479" s="11"/>
      <c r="AM479" s="11"/>
      <c r="AN479" s="11"/>
      <c r="AO479" s="11"/>
      <c r="AP479" s="11"/>
      <c r="AQ479" s="11"/>
      <c r="AR479" s="11"/>
      <c r="AS479" s="11"/>
      <c r="AT479" s="11"/>
      <c r="AU479" s="11"/>
      <c r="AV479" s="53"/>
      <c r="AW479" s="53"/>
      <c r="AX479" s="53"/>
      <c r="AY479" s="53"/>
      <c r="AZ479" s="53"/>
      <c r="BA479" s="53"/>
      <c r="BB479" s="53"/>
      <c r="BC479" s="53"/>
      <c r="BD479" s="11"/>
      <c r="BE479" s="11"/>
      <c r="BF479" s="11"/>
      <c r="BG479" s="11"/>
      <c r="BH479" s="11"/>
      <c r="BI479" s="11"/>
      <c r="BJ479" s="11"/>
      <c r="BK479" s="11"/>
      <c r="BL479" s="12"/>
      <c r="BM479" s="12"/>
      <c r="BN479" s="12"/>
      <c r="BO479" s="12"/>
      <c r="BP479" s="6"/>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row>
    <row r="480" spans="1:129" s="8" customFormat="1" ht="20.100000000000001"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52"/>
      <c r="AC480" s="52"/>
      <c r="AD480" s="52"/>
      <c r="AE480" s="52"/>
      <c r="AF480" s="52"/>
      <c r="AG480" s="52"/>
      <c r="AH480" s="52"/>
      <c r="AI480" s="11"/>
      <c r="AJ480" s="11"/>
      <c r="AK480" s="11"/>
      <c r="AL480" s="11"/>
      <c r="AM480" s="11"/>
      <c r="AN480" s="11"/>
      <c r="AO480" s="11"/>
      <c r="AP480" s="11"/>
      <c r="AQ480" s="11"/>
      <c r="AR480" s="11"/>
      <c r="AS480" s="11"/>
      <c r="AT480" s="11"/>
      <c r="AU480" s="11"/>
      <c r="AV480" s="53"/>
      <c r="AW480" s="53"/>
      <c r="AX480" s="53"/>
      <c r="AY480" s="53"/>
      <c r="AZ480" s="53"/>
      <c r="BA480" s="53"/>
      <c r="BB480" s="53"/>
      <c r="BC480" s="53"/>
      <c r="BD480" s="11"/>
      <c r="BE480" s="11"/>
      <c r="BF480" s="11"/>
      <c r="BG480" s="11"/>
      <c r="BH480" s="11"/>
      <c r="BI480" s="11"/>
      <c r="BJ480" s="11"/>
      <c r="BK480" s="11"/>
      <c r="BL480" s="12"/>
      <c r="BM480" s="12"/>
      <c r="BN480" s="12"/>
      <c r="BO480" s="12"/>
      <c r="BP480" s="6"/>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row>
    <row r="481" spans="1:129" s="8" customFormat="1" ht="20.100000000000001"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52"/>
      <c r="AC481" s="52"/>
      <c r="AD481" s="52"/>
      <c r="AE481" s="52"/>
      <c r="AF481" s="52"/>
      <c r="AG481" s="52"/>
      <c r="AH481" s="52"/>
      <c r="AI481" s="11"/>
      <c r="AJ481" s="11"/>
      <c r="AK481" s="11"/>
      <c r="AL481" s="11"/>
      <c r="AM481" s="11"/>
      <c r="AN481" s="11"/>
      <c r="AO481" s="11"/>
      <c r="AP481" s="11"/>
      <c r="AQ481" s="11"/>
      <c r="AR481" s="11"/>
      <c r="AS481" s="11"/>
      <c r="AT481" s="11"/>
      <c r="AU481" s="11"/>
      <c r="AV481" s="53"/>
      <c r="AW481" s="53"/>
      <c r="AX481" s="53"/>
      <c r="AY481" s="53"/>
      <c r="AZ481" s="53"/>
      <c r="BA481" s="53"/>
      <c r="BB481" s="53"/>
      <c r="BC481" s="53"/>
      <c r="BD481" s="11"/>
      <c r="BE481" s="11"/>
      <c r="BF481" s="11"/>
      <c r="BG481" s="11"/>
      <c r="BH481" s="11"/>
      <c r="BI481" s="11"/>
      <c r="BJ481" s="11"/>
      <c r="BK481" s="11"/>
      <c r="BL481" s="12"/>
      <c r="BM481" s="12"/>
      <c r="BN481" s="12"/>
      <c r="BO481" s="12"/>
      <c r="BP481" s="6"/>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row>
    <row r="482" spans="1:129" s="8" customFormat="1" ht="20.100000000000001"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52"/>
      <c r="AC482" s="52"/>
      <c r="AD482" s="52"/>
      <c r="AE482" s="52"/>
      <c r="AF482" s="52"/>
      <c r="AG482" s="52"/>
      <c r="AH482" s="52"/>
      <c r="AI482" s="11"/>
      <c r="AJ482" s="11"/>
      <c r="AK482" s="11"/>
      <c r="AL482" s="11"/>
      <c r="AM482" s="11"/>
      <c r="AN482" s="11"/>
      <c r="AO482" s="11"/>
      <c r="AP482" s="11"/>
      <c r="AQ482" s="11"/>
      <c r="AR482" s="11"/>
      <c r="AS482" s="11"/>
      <c r="AT482" s="11"/>
      <c r="AU482" s="11"/>
      <c r="AV482" s="53"/>
      <c r="AW482" s="53"/>
      <c r="AX482" s="53"/>
      <c r="AY482" s="53"/>
      <c r="AZ482" s="53"/>
      <c r="BA482" s="53"/>
      <c r="BB482" s="53"/>
      <c r="BC482" s="53"/>
      <c r="BD482" s="11"/>
      <c r="BE482" s="11"/>
      <c r="BF482" s="11"/>
      <c r="BG482" s="11"/>
      <c r="BH482" s="11"/>
      <c r="BI482" s="11"/>
      <c r="BJ482" s="11"/>
      <c r="BK482" s="11"/>
      <c r="BL482" s="12"/>
      <c r="BM482" s="12"/>
      <c r="BN482" s="12"/>
      <c r="BO482" s="12"/>
      <c r="BP482" s="6"/>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row>
    <row r="483" spans="1:129" s="8" customFormat="1" ht="20.100000000000001"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52"/>
      <c r="AC483" s="52"/>
      <c r="AD483" s="52"/>
      <c r="AE483" s="52"/>
      <c r="AF483" s="52"/>
      <c r="AG483" s="52"/>
      <c r="AH483" s="52"/>
      <c r="AI483" s="11"/>
      <c r="AJ483" s="11"/>
      <c r="AK483" s="11"/>
      <c r="AL483" s="11"/>
      <c r="AM483" s="11"/>
      <c r="AN483" s="11"/>
      <c r="AO483" s="11"/>
      <c r="AP483" s="11"/>
      <c r="AQ483" s="11"/>
      <c r="AR483" s="11"/>
      <c r="AS483" s="11"/>
      <c r="AT483" s="11"/>
      <c r="AU483" s="11"/>
      <c r="AV483" s="53"/>
      <c r="AW483" s="53"/>
      <c r="AX483" s="53"/>
      <c r="AY483" s="53"/>
      <c r="AZ483" s="53"/>
      <c r="BA483" s="53"/>
      <c r="BB483" s="53"/>
      <c r="BC483" s="53"/>
      <c r="BD483" s="11"/>
      <c r="BE483" s="11"/>
      <c r="BF483" s="11"/>
      <c r="BG483" s="11"/>
      <c r="BH483" s="11"/>
      <c r="BI483" s="11"/>
      <c r="BJ483" s="11"/>
      <c r="BK483" s="11"/>
      <c r="BL483" s="12"/>
      <c r="BM483" s="12"/>
      <c r="BN483" s="12"/>
      <c r="BO483" s="12"/>
      <c r="BP483" s="6"/>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row>
    <row r="484" spans="1:129" s="8" customFormat="1" ht="20.100000000000001"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52"/>
      <c r="AC484" s="52"/>
      <c r="AD484" s="52"/>
      <c r="AE484" s="52"/>
      <c r="AF484" s="52"/>
      <c r="AG484" s="52"/>
      <c r="AH484" s="52"/>
      <c r="AI484" s="11"/>
      <c r="AJ484" s="11"/>
      <c r="AK484" s="11"/>
      <c r="AL484" s="11"/>
      <c r="AM484" s="11"/>
      <c r="AN484" s="11"/>
      <c r="AO484" s="11"/>
      <c r="AP484" s="11"/>
      <c r="AQ484" s="11"/>
      <c r="AR484" s="11"/>
      <c r="AS484" s="11"/>
      <c r="AT484" s="11"/>
      <c r="AU484" s="11"/>
      <c r="AV484" s="53"/>
      <c r="AW484" s="53"/>
      <c r="AX484" s="53"/>
      <c r="AY484" s="53"/>
      <c r="AZ484" s="53"/>
      <c r="BA484" s="53"/>
      <c r="BB484" s="53"/>
      <c r="BC484" s="53"/>
      <c r="BD484" s="11"/>
      <c r="BE484" s="11"/>
      <c r="BF484" s="11"/>
      <c r="BG484" s="11"/>
      <c r="BH484" s="11"/>
      <c r="BI484" s="11"/>
      <c r="BJ484" s="11"/>
      <c r="BK484" s="11"/>
      <c r="BL484" s="12"/>
      <c r="BM484" s="12"/>
      <c r="BN484" s="12"/>
      <c r="BO484" s="12"/>
      <c r="BP484" s="6"/>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row>
    <row r="485" spans="1:129" s="8" customFormat="1" ht="20.100000000000001"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52"/>
      <c r="AC485" s="52"/>
      <c r="AD485" s="52"/>
      <c r="AE485" s="52"/>
      <c r="AF485" s="52"/>
      <c r="AG485" s="52"/>
      <c r="AH485" s="52"/>
      <c r="AI485" s="11"/>
      <c r="AJ485" s="11"/>
      <c r="AK485" s="11"/>
      <c r="AL485" s="11"/>
      <c r="AM485" s="11"/>
      <c r="AN485" s="11"/>
      <c r="AO485" s="11"/>
      <c r="AP485" s="11"/>
      <c r="AQ485" s="11"/>
      <c r="AR485" s="11"/>
      <c r="AS485" s="11"/>
      <c r="AT485" s="11"/>
      <c r="AU485" s="11"/>
      <c r="AV485" s="53"/>
      <c r="AW485" s="53"/>
      <c r="AX485" s="53"/>
      <c r="AY485" s="53"/>
      <c r="AZ485" s="53"/>
      <c r="BA485" s="53"/>
      <c r="BB485" s="53"/>
      <c r="BC485" s="53"/>
      <c r="BD485" s="11"/>
      <c r="BE485" s="11"/>
      <c r="BF485" s="11"/>
      <c r="BG485" s="11"/>
      <c r="BH485" s="11"/>
      <c r="BI485" s="11"/>
      <c r="BJ485" s="11"/>
      <c r="BK485" s="11"/>
      <c r="BL485" s="12"/>
      <c r="BM485" s="12"/>
      <c r="BN485" s="12"/>
      <c r="BO485" s="12"/>
      <c r="BP485" s="6"/>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row>
    <row r="486" spans="1:129" s="8" customFormat="1" ht="20.100000000000001"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52"/>
      <c r="AC486" s="52"/>
      <c r="AD486" s="52"/>
      <c r="AE486" s="52"/>
      <c r="AF486" s="52"/>
      <c r="AG486" s="52"/>
      <c r="AH486" s="52"/>
      <c r="AI486" s="11"/>
      <c r="AJ486" s="11"/>
      <c r="AK486" s="11"/>
      <c r="AL486" s="11"/>
      <c r="AM486" s="11"/>
      <c r="AN486" s="11"/>
      <c r="AO486" s="11"/>
      <c r="AP486" s="11"/>
      <c r="AQ486" s="11"/>
      <c r="AR486" s="11"/>
      <c r="AS486" s="11"/>
      <c r="AT486" s="11"/>
      <c r="AU486" s="11"/>
      <c r="AV486" s="53"/>
      <c r="AW486" s="53"/>
      <c r="AX486" s="53"/>
      <c r="AY486" s="53"/>
      <c r="AZ486" s="53"/>
      <c r="BA486" s="53"/>
      <c r="BB486" s="53"/>
      <c r="BC486" s="53"/>
      <c r="BD486" s="11"/>
      <c r="BE486" s="11"/>
      <c r="BF486" s="11"/>
      <c r="BG486" s="11"/>
      <c r="BH486" s="11"/>
      <c r="BI486" s="11"/>
      <c r="BJ486" s="11"/>
      <c r="BK486" s="11"/>
      <c r="BL486" s="12"/>
      <c r="BM486" s="12"/>
      <c r="BN486" s="12"/>
      <c r="BO486" s="12"/>
      <c r="BP486" s="6"/>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row>
    <row r="487" spans="1:129" s="8" customFormat="1" ht="20.100000000000001"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52"/>
      <c r="AC487" s="52"/>
      <c r="AD487" s="52"/>
      <c r="AE487" s="52"/>
      <c r="AF487" s="52"/>
      <c r="AG487" s="52"/>
      <c r="AH487" s="52"/>
      <c r="AI487" s="11"/>
      <c r="AJ487" s="11"/>
      <c r="AK487" s="11"/>
      <c r="AL487" s="11"/>
      <c r="AM487" s="11"/>
      <c r="AN487" s="11"/>
      <c r="AO487" s="11"/>
      <c r="AP487" s="11"/>
      <c r="AQ487" s="11"/>
      <c r="AR487" s="11"/>
      <c r="AS487" s="11"/>
      <c r="AT487" s="11"/>
      <c r="AU487" s="11"/>
      <c r="AV487" s="53"/>
      <c r="AW487" s="53"/>
      <c r="AX487" s="53"/>
      <c r="AY487" s="53"/>
      <c r="AZ487" s="53"/>
      <c r="BA487" s="53"/>
      <c r="BB487" s="53"/>
      <c r="BC487" s="53"/>
      <c r="BD487" s="11"/>
      <c r="BE487" s="11"/>
      <c r="BF487" s="11"/>
      <c r="BG487" s="11"/>
      <c r="BH487" s="11"/>
      <c r="BI487" s="11"/>
      <c r="BJ487" s="11"/>
      <c r="BK487" s="11"/>
      <c r="BL487" s="12"/>
      <c r="BM487" s="12"/>
      <c r="BN487" s="12"/>
      <c r="BO487" s="12"/>
      <c r="BP487" s="6"/>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row>
    <row r="488" spans="1:129" s="8" customFormat="1" ht="20.100000000000001"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52"/>
      <c r="AC488" s="52"/>
      <c r="AD488" s="52"/>
      <c r="AE488" s="52"/>
      <c r="AF488" s="52"/>
      <c r="AG488" s="52"/>
      <c r="AH488" s="52"/>
      <c r="AI488" s="11"/>
      <c r="AJ488" s="11"/>
      <c r="AK488" s="11"/>
      <c r="AL488" s="11"/>
      <c r="AM488" s="11"/>
      <c r="AN488" s="11"/>
      <c r="AO488" s="11"/>
      <c r="AP488" s="11"/>
      <c r="AQ488" s="11"/>
      <c r="AR488" s="11"/>
      <c r="AS488" s="11"/>
      <c r="AT488" s="11"/>
      <c r="AU488" s="11"/>
      <c r="AV488" s="53"/>
      <c r="AW488" s="53"/>
      <c r="AX488" s="53"/>
      <c r="AY488" s="53"/>
      <c r="AZ488" s="53"/>
      <c r="BA488" s="53"/>
      <c r="BB488" s="53"/>
      <c r="BC488" s="53"/>
      <c r="BD488" s="11"/>
      <c r="BE488" s="11"/>
      <c r="BF488" s="11"/>
      <c r="BG488" s="11"/>
      <c r="BH488" s="11"/>
      <c r="BI488" s="11"/>
      <c r="BJ488" s="11"/>
      <c r="BK488" s="11"/>
      <c r="BL488" s="12"/>
      <c r="BM488" s="12"/>
      <c r="BN488" s="12"/>
      <c r="BO488" s="12"/>
      <c r="BP488" s="6"/>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row>
    <row r="489" spans="1:129" s="8" customFormat="1" ht="20.100000000000001"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52"/>
      <c r="AC489" s="52"/>
      <c r="AD489" s="52"/>
      <c r="AE489" s="52"/>
      <c r="AF489" s="52"/>
      <c r="AG489" s="52"/>
      <c r="AH489" s="52"/>
      <c r="AI489" s="11"/>
      <c r="AJ489" s="11"/>
      <c r="AK489" s="11"/>
      <c r="AL489" s="11"/>
      <c r="AM489" s="11"/>
      <c r="AN489" s="11"/>
      <c r="AO489" s="11"/>
      <c r="AP489" s="11"/>
      <c r="AQ489" s="11"/>
      <c r="AR489" s="11"/>
      <c r="AS489" s="11"/>
      <c r="AT489" s="11"/>
      <c r="AU489" s="11"/>
      <c r="AV489" s="53"/>
      <c r="AW489" s="53"/>
      <c r="AX489" s="53"/>
      <c r="AY489" s="53"/>
      <c r="AZ489" s="53"/>
      <c r="BA489" s="53"/>
      <c r="BB489" s="53"/>
      <c r="BC489" s="53"/>
      <c r="BD489" s="11"/>
      <c r="BE489" s="11"/>
      <c r="BF489" s="11"/>
      <c r="BG489" s="11"/>
      <c r="BH489" s="11"/>
      <c r="BI489" s="11"/>
      <c r="BJ489" s="11"/>
      <c r="BK489" s="11"/>
      <c r="BL489" s="12"/>
      <c r="BM489" s="12"/>
      <c r="BN489" s="12"/>
      <c r="BO489" s="12"/>
      <c r="BP489" s="6"/>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row>
    <row r="490" spans="1:129" s="8" customFormat="1" ht="20.100000000000001"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52"/>
      <c r="AC490" s="52"/>
      <c r="AD490" s="52"/>
      <c r="AE490" s="52"/>
      <c r="AF490" s="52"/>
      <c r="AG490" s="52"/>
      <c r="AH490" s="52"/>
      <c r="AI490" s="11"/>
      <c r="AJ490" s="11"/>
      <c r="AK490" s="11"/>
      <c r="AL490" s="11"/>
      <c r="AM490" s="11"/>
      <c r="AN490" s="11"/>
      <c r="AO490" s="11"/>
      <c r="AP490" s="11"/>
      <c r="AQ490" s="11"/>
      <c r="AR490" s="11"/>
      <c r="AS490" s="11"/>
      <c r="AT490" s="11"/>
      <c r="AU490" s="11"/>
      <c r="AV490" s="53"/>
      <c r="AW490" s="53"/>
      <c r="AX490" s="53"/>
      <c r="AY490" s="53"/>
      <c r="AZ490" s="53"/>
      <c r="BA490" s="53"/>
      <c r="BB490" s="53"/>
      <c r="BC490" s="53"/>
      <c r="BD490" s="11"/>
      <c r="BE490" s="11"/>
      <c r="BF490" s="11"/>
      <c r="BG490" s="11"/>
      <c r="BH490" s="11"/>
      <c r="BI490" s="11"/>
      <c r="BJ490" s="11"/>
      <c r="BK490" s="11"/>
      <c r="BL490" s="12"/>
      <c r="BM490" s="12"/>
      <c r="BN490" s="12"/>
      <c r="BO490" s="12"/>
      <c r="BP490" s="6"/>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row>
    <row r="491" spans="1:129" s="8" customFormat="1" ht="20.100000000000001"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52"/>
      <c r="AC491" s="52"/>
      <c r="AD491" s="52"/>
      <c r="AE491" s="52"/>
      <c r="AF491" s="52"/>
      <c r="AG491" s="52"/>
      <c r="AH491" s="52"/>
      <c r="AI491" s="11"/>
      <c r="AJ491" s="11"/>
      <c r="AK491" s="11"/>
      <c r="AL491" s="11"/>
      <c r="AM491" s="11"/>
      <c r="AN491" s="11"/>
      <c r="AO491" s="11"/>
      <c r="AP491" s="11"/>
      <c r="AQ491" s="11"/>
      <c r="AR491" s="11"/>
      <c r="AS491" s="11"/>
      <c r="AT491" s="11"/>
      <c r="AU491" s="11"/>
      <c r="AV491" s="53"/>
      <c r="AW491" s="53"/>
      <c r="AX491" s="53"/>
      <c r="AY491" s="53"/>
      <c r="AZ491" s="53"/>
      <c r="BA491" s="53"/>
      <c r="BB491" s="53"/>
      <c r="BC491" s="53"/>
      <c r="BD491" s="11"/>
      <c r="BE491" s="11"/>
      <c r="BF491" s="11"/>
      <c r="BG491" s="11"/>
      <c r="BH491" s="11"/>
      <c r="BI491" s="11"/>
      <c r="BJ491" s="11"/>
      <c r="BK491" s="11"/>
      <c r="BL491" s="12"/>
      <c r="BM491" s="12"/>
      <c r="BN491" s="12"/>
      <c r="BO491" s="12"/>
      <c r="BP491" s="6"/>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row>
    <row r="492" spans="1:129" s="8" customFormat="1" ht="20.100000000000001"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52"/>
      <c r="AC492" s="52"/>
      <c r="AD492" s="52"/>
      <c r="AE492" s="52"/>
      <c r="AF492" s="52"/>
      <c r="AG492" s="52"/>
      <c r="AH492" s="52"/>
      <c r="AI492" s="11"/>
      <c r="AJ492" s="11"/>
      <c r="AK492" s="11"/>
      <c r="AL492" s="11"/>
      <c r="AM492" s="11"/>
      <c r="AN492" s="11"/>
      <c r="AO492" s="11"/>
      <c r="AP492" s="11"/>
      <c r="AQ492" s="11"/>
      <c r="AR492" s="11"/>
      <c r="AS492" s="11"/>
      <c r="AT492" s="11"/>
      <c r="AU492" s="11"/>
      <c r="AV492" s="53"/>
      <c r="AW492" s="53"/>
      <c r="AX492" s="53"/>
      <c r="AY492" s="53"/>
      <c r="AZ492" s="53"/>
      <c r="BA492" s="53"/>
      <c r="BB492" s="53"/>
      <c r="BC492" s="53"/>
      <c r="BD492" s="11"/>
      <c r="BE492" s="11"/>
      <c r="BF492" s="11"/>
      <c r="BG492" s="11"/>
      <c r="BH492" s="11"/>
      <c r="BI492" s="11"/>
      <c r="BJ492" s="11"/>
      <c r="BK492" s="11"/>
      <c r="BL492" s="12"/>
      <c r="BM492" s="12"/>
      <c r="BN492" s="12"/>
      <c r="BO492" s="12"/>
      <c r="BP492" s="6"/>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row>
    <row r="493" spans="1:129" s="8" customFormat="1" ht="20.100000000000001"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52"/>
      <c r="AC493" s="52"/>
      <c r="AD493" s="52"/>
      <c r="AE493" s="52"/>
      <c r="AF493" s="52"/>
      <c r="AG493" s="52"/>
      <c r="AH493" s="52"/>
      <c r="AI493" s="11"/>
      <c r="AJ493" s="11"/>
      <c r="AK493" s="11"/>
      <c r="AL493" s="11"/>
      <c r="AM493" s="11"/>
      <c r="AN493" s="11"/>
      <c r="AO493" s="11"/>
      <c r="AP493" s="11"/>
      <c r="AQ493" s="11"/>
      <c r="AR493" s="11"/>
      <c r="AS493" s="11"/>
      <c r="AT493" s="11"/>
      <c r="AU493" s="11"/>
      <c r="AV493" s="53"/>
      <c r="AW493" s="53"/>
      <c r="AX493" s="53"/>
      <c r="AY493" s="53"/>
      <c r="AZ493" s="53"/>
      <c r="BA493" s="53"/>
      <c r="BB493" s="53"/>
      <c r="BC493" s="53"/>
      <c r="BD493" s="11"/>
      <c r="BE493" s="11"/>
      <c r="BF493" s="11"/>
      <c r="BG493" s="11"/>
      <c r="BH493" s="11"/>
      <c r="BI493" s="11"/>
      <c r="BJ493" s="11"/>
      <c r="BK493" s="11"/>
      <c r="BL493" s="12"/>
      <c r="BM493" s="12"/>
      <c r="BN493" s="12"/>
      <c r="BO493" s="12"/>
      <c r="BP493" s="6"/>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row>
    <row r="494" spans="1:129" s="8" customFormat="1" ht="20.100000000000001"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52"/>
      <c r="AC494" s="52"/>
      <c r="AD494" s="52"/>
      <c r="AE494" s="52"/>
      <c r="AF494" s="52"/>
      <c r="AG494" s="52"/>
      <c r="AH494" s="52"/>
      <c r="AI494" s="11"/>
      <c r="AJ494" s="11"/>
      <c r="AK494" s="11"/>
      <c r="AL494" s="11"/>
      <c r="AM494" s="11"/>
      <c r="AN494" s="11"/>
      <c r="AO494" s="11"/>
      <c r="AP494" s="11"/>
      <c r="AQ494" s="11"/>
      <c r="AR494" s="11"/>
      <c r="AS494" s="11"/>
      <c r="AT494" s="11"/>
      <c r="AU494" s="11"/>
      <c r="AV494" s="53"/>
      <c r="AW494" s="53"/>
      <c r="AX494" s="53"/>
      <c r="AY494" s="53"/>
      <c r="AZ494" s="53"/>
      <c r="BA494" s="53"/>
      <c r="BB494" s="53"/>
      <c r="BC494" s="53"/>
      <c r="BD494" s="11"/>
      <c r="BE494" s="11"/>
      <c r="BF494" s="11"/>
      <c r="BG494" s="11"/>
      <c r="BH494" s="11"/>
      <c r="BI494" s="11"/>
      <c r="BJ494" s="11"/>
      <c r="BK494" s="11"/>
      <c r="BL494" s="12"/>
      <c r="BM494" s="12"/>
      <c r="BN494" s="12"/>
      <c r="BO494" s="12"/>
      <c r="BP494" s="6"/>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row>
    <row r="495" spans="1:129" s="8" customFormat="1" ht="20.100000000000001"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52"/>
      <c r="AC495" s="52"/>
      <c r="AD495" s="52"/>
      <c r="AE495" s="52"/>
      <c r="AF495" s="52"/>
      <c r="AG495" s="52"/>
      <c r="AH495" s="52"/>
      <c r="AI495" s="11"/>
      <c r="AJ495" s="11"/>
      <c r="AK495" s="11"/>
      <c r="AL495" s="11"/>
      <c r="AM495" s="11"/>
      <c r="AN495" s="11"/>
      <c r="AO495" s="11"/>
      <c r="AP495" s="11"/>
      <c r="AQ495" s="11"/>
      <c r="AR495" s="11"/>
      <c r="AS495" s="11"/>
      <c r="AT495" s="11"/>
      <c r="AU495" s="11"/>
      <c r="AV495" s="53"/>
      <c r="AW495" s="53"/>
      <c r="AX495" s="53"/>
      <c r="AY495" s="53"/>
      <c r="AZ495" s="53"/>
      <c r="BA495" s="53"/>
      <c r="BB495" s="53"/>
      <c r="BC495" s="53"/>
      <c r="BD495" s="11"/>
      <c r="BE495" s="11"/>
      <c r="BF495" s="11"/>
      <c r="BG495" s="11"/>
      <c r="BH495" s="11"/>
      <c r="BI495" s="11"/>
      <c r="BJ495" s="11"/>
      <c r="BK495" s="11"/>
      <c r="BL495" s="12"/>
      <c r="BM495" s="12"/>
      <c r="BN495" s="12"/>
      <c r="BO495" s="12"/>
      <c r="BP495" s="6"/>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row>
    <row r="496" spans="1:129" s="8" customFormat="1" ht="20.100000000000001"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52"/>
      <c r="AC496" s="52"/>
      <c r="AD496" s="52"/>
      <c r="AE496" s="52"/>
      <c r="AF496" s="52"/>
      <c r="AG496" s="52"/>
      <c r="AH496" s="52"/>
      <c r="AI496" s="11"/>
      <c r="AJ496" s="11"/>
      <c r="AK496" s="11"/>
      <c r="AL496" s="11"/>
      <c r="AM496" s="11"/>
      <c r="AN496" s="11"/>
      <c r="AO496" s="11"/>
      <c r="AP496" s="11"/>
      <c r="AQ496" s="11"/>
      <c r="AR496" s="11"/>
      <c r="AS496" s="11"/>
      <c r="AT496" s="11"/>
      <c r="AU496" s="11"/>
      <c r="AV496" s="53"/>
      <c r="AW496" s="53"/>
      <c r="AX496" s="53"/>
      <c r="AY496" s="53"/>
      <c r="AZ496" s="53"/>
      <c r="BA496" s="53"/>
      <c r="BB496" s="53"/>
      <c r="BC496" s="53"/>
      <c r="BD496" s="11"/>
      <c r="BE496" s="11"/>
      <c r="BF496" s="11"/>
      <c r="BG496" s="11"/>
      <c r="BH496" s="11"/>
      <c r="BI496" s="11"/>
      <c r="BJ496" s="11"/>
      <c r="BK496" s="11"/>
      <c r="BL496" s="12"/>
      <c r="BM496" s="12"/>
      <c r="BN496" s="12"/>
      <c r="BO496" s="12"/>
      <c r="BP496" s="6"/>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row>
    <row r="497" spans="1:129" s="8" customFormat="1" ht="20.100000000000001"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52"/>
      <c r="AC497" s="52"/>
      <c r="AD497" s="52"/>
      <c r="AE497" s="52"/>
      <c r="AF497" s="52"/>
      <c r="AG497" s="52"/>
      <c r="AH497" s="52"/>
      <c r="AI497" s="11"/>
      <c r="AJ497" s="11"/>
      <c r="AK497" s="11"/>
      <c r="AL497" s="11"/>
      <c r="AM497" s="11"/>
      <c r="AN497" s="11"/>
      <c r="AO497" s="11"/>
      <c r="AP497" s="11"/>
      <c r="AQ497" s="11"/>
      <c r="AR497" s="11"/>
      <c r="AS497" s="11"/>
      <c r="AT497" s="11"/>
      <c r="AU497" s="11"/>
      <c r="AV497" s="53"/>
      <c r="AW497" s="53"/>
      <c r="AX497" s="53"/>
      <c r="AY497" s="53"/>
      <c r="AZ497" s="53"/>
      <c r="BA497" s="53"/>
      <c r="BB497" s="53"/>
      <c r="BC497" s="53"/>
      <c r="BD497" s="11"/>
      <c r="BE497" s="11"/>
      <c r="BF497" s="11"/>
      <c r="BG497" s="11"/>
      <c r="BH497" s="11"/>
      <c r="BI497" s="11"/>
      <c r="BJ497" s="11"/>
      <c r="BK497" s="11"/>
      <c r="BL497" s="12"/>
      <c r="BM497" s="12"/>
      <c r="BN497" s="12"/>
      <c r="BO497" s="12"/>
      <c r="BP497" s="6"/>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row>
    <row r="498" spans="1:129" s="8" customFormat="1" ht="20.100000000000001"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52"/>
      <c r="AC498" s="52"/>
      <c r="AD498" s="52"/>
      <c r="AE498" s="52"/>
      <c r="AF498" s="52"/>
      <c r="AG498" s="52"/>
      <c r="AH498" s="52"/>
      <c r="AI498" s="11"/>
      <c r="AJ498" s="11"/>
      <c r="AK498" s="11"/>
      <c r="AL498" s="11"/>
      <c r="AM498" s="11"/>
      <c r="AN498" s="11"/>
      <c r="AO498" s="11"/>
      <c r="AP498" s="11"/>
      <c r="AQ498" s="11"/>
      <c r="AR498" s="11"/>
      <c r="AS498" s="11"/>
      <c r="AT498" s="11"/>
      <c r="AU498" s="11"/>
      <c r="AV498" s="53"/>
      <c r="AW498" s="53"/>
      <c r="AX498" s="53"/>
      <c r="AY498" s="53"/>
      <c r="AZ498" s="53"/>
      <c r="BA498" s="53"/>
      <c r="BB498" s="53"/>
      <c r="BC498" s="53"/>
      <c r="BD498" s="11"/>
      <c r="BE498" s="11"/>
      <c r="BF498" s="11"/>
      <c r="BG498" s="11"/>
      <c r="BH498" s="11"/>
      <c r="BI498" s="11"/>
      <c r="BJ498" s="11"/>
      <c r="BK498" s="11"/>
      <c r="BL498" s="12"/>
      <c r="BM498" s="12"/>
      <c r="BN498" s="12"/>
      <c r="BO498" s="12"/>
      <c r="BP498" s="6"/>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row>
    <row r="499" spans="1:129" s="8" customFormat="1" ht="20.100000000000001"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52"/>
      <c r="AC499" s="52"/>
      <c r="AD499" s="52"/>
      <c r="AE499" s="52"/>
      <c r="AF499" s="52"/>
      <c r="AG499" s="52"/>
      <c r="AH499" s="52"/>
      <c r="AI499" s="11"/>
      <c r="AJ499" s="11"/>
      <c r="AK499" s="11"/>
      <c r="AL499" s="11"/>
      <c r="AM499" s="11"/>
      <c r="AN499" s="11"/>
      <c r="AO499" s="11"/>
      <c r="AP499" s="11"/>
      <c r="AQ499" s="11"/>
      <c r="AR499" s="11"/>
      <c r="AS499" s="11"/>
      <c r="AT499" s="11"/>
      <c r="AU499" s="11"/>
      <c r="AV499" s="53"/>
      <c r="AW499" s="53"/>
      <c r="AX499" s="53"/>
      <c r="AY499" s="53"/>
      <c r="AZ499" s="53"/>
      <c r="BA499" s="53"/>
      <c r="BB499" s="53"/>
      <c r="BC499" s="53"/>
      <c r="BD499" s="11"/>
      <c r="BE499" s="11"/>
      <c r="BF499" s="11"/>
      <c r="BG499" s="11"/>
      <c r="BH499" s="11"/>
      <c r="BI499" s="11"/>
      <c r="BJ499" s="11"/>
      <c r="BK499" s="11"/>
      <c r="BL499" s="12"/>
      <c r="BM499" s="12"/>
      <c r="BN499" s="12"/>
      <c r="BO499" s="12"/>
      <c r="BP499" s="6"/>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row>
    <row r="500" spans="1:129" s="8" customFormat="1" ht="20.100000000000001"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52"/>
      <c r="AC500" s="52"/>
      <c r="AD500" s="52"/>
      <c r="AE500" s="52"/>
      <c r="AF500" s="52"/>
      <c r="AG500" s="52"/>
      <c r="AH500" s="52"/>
      <c r="AI500" s="11"/>
      <c r="AJ500" s="11"/>
      <c r="AK500" s="11"/>
      <c r="AL500" s="11"/>
      <c r="AM500" s="11"/>
      <c r="AN500" s="11"/>
      <c r="AO500" s="11"/>
      <c r="AP500" s="11"/>
      <c r="AQ500" s="11"/>
      <c r="AR500" s="11"/>
      <c r="AS500" s="11"/>
      <c r="AT500" s="11"/>
      <c r="AU500" s="11"/>
      <c r="AV500" s="53"/>
      <c r="AW500" s="53"/>
      <c r="AX500" s="53"/>
      <c r="AY500" s="53"/>
      <c r="AZ500" s="53"/>
      <c r="BA500" s="53"/>
      <c r="BB500" s="53"/>
      <c r="BC500" s="53"/>
      <c r="BD500" s="11"/>
      <c r="BE500" s="11"/>
      <c r="BF500" s="11"/>
      <c r="BG500" s="11"/>
      <c r="BH500" s="11"/>
      <c r="BI500" s="11"/>
      <c r="BJ500" s="11"/>
      <c r="BK500" s="11"/>
      <c r="BL500" s="12"/>
      <c r="BM500" s="12"/>
      <c r="BN500" s="12"/>
      <c r="BO500" s="12"/>
      <c r="BP500" s="6"/>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row>
    <row r="501" spans="1:129" s="8" customFormat="1" ht="20.100000000000001"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52"/>
      <c r="AC501" s="52"/>
      <c r="AD501" s="52"/>
      <c r="AE501" s="52"/>
      <c r="AF501" s="52"/>
      <c r="AG501" s="52"/>
      <c r="AH501" s="52"/>
      <c r="AI501" s="11"/>
      <c r="AJ501" s="11"/>
      <c r="AK501" s="11"/>
      <c r="AL501" s="11"/>
      <c r="AM501" s="11"/>
      <c r="AN501" s="11"/>
      <c r="AO501" s="11"/>
      <c r="AP501" s="11"/>
      <c r="AQ501" s="11"/>
      <c r="AR501" s="11"/>
      <c r="AS501" s="11"/>
      <c r="AT501" s="11"/>
      <c r="AU501" s="11"/>
      <c r="AV501" s="53"/>
      <c r="AW501" s="53"/>
      <c r="AX501" s="53"/>
      <c r="AY501" s="53"/>
      <c r="AZ501" s="53"/>
      <c r="BA501" s="53"/>
      <c r="BB501" s="53"/>
      <c r="BC501" s="53"/>
      <c r="BD501" s="11"/>
      <c r="BE501" s="11"/>
      <c r="BF501" s="11"/>
      <c r="BG501" s="11"/>
      <c r="BH501" s="11"/>
      <c r="BI501" s="11"/>
      <c r="BJ501" s="11"/>
      <c r="BK501" s="11"/>
      <c r="BL501" s="12"/>
      <c r="BM501" s="12"/>
      <c r="BN501" s="12"/>
      <c r="BO501" s="12"/>
      <c r="BP501" s="6"/>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row>
    <row r="502" spans="1:129" s="8" customFormat="1" ht="20.100000000000001"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52"/>
      <c r="AC502" s="52"/>
      <c r="AD502" s="52"/>
      <c r="AE502" s="52"/>
      <c r="AF502" s="52"/>
      <c r="AG502" s="52"/>
      <c r="AH502" s="52"/>
      <c r="AI502" s="11"/>
      <c r="AJ502" s="11"/>
      <c r="AK502" s="11"/>
      <c r="AL502" s="11"/>
      <c r="AM502" s="11"/>
      <c r="AN502" s="11"/>
      <c r="AO502" s="11"/>
      <c r="AP502" s="11"/>
      <c r="AQ502" s="11"/>
      <c r="AR502" s="11"/>
      <c r="AS502" s="11"/>
      <c r="AT502" s="11"/>
      <c r="AU502" s="11"/>
      <c r="AV502" s="53"/>
      <c r="AW502" s="53"/>
      <c r="AX502" s="53"/>
      <c r="AY502" s="53"/>
      <c r="AZ502" s="53"/>
      <c r="BA502" s="53"/>
      <c r="BB502" s="53"/>
      <c r="BC502" s="53"/>
      <c r="BD502" s="11"/>
      <c r="BE502" s="11"/>
      <c r="BF502" s="11"/>
      <c r="BG502" s="11"/>
      <c r="BH502" s="11"/>
      <c r="BI502" s="11"/>
      <c r="BJ502" s="11"/>
      <c r="BK502" s="11"/>
      <c r="BL502" s="12"/>
      <c r="BM502" s="12"/>
      <c r="BN502" s="12"/>
      <c r="BO502" s="12"/>
      <c r="BP502" s="6"/>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row>
    <row r="503" spans="1:129" s="8" customFormat="1" ht="20.100000000000001"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52"/>
      <c r="AC503" s="52"/>
      <c r="AD503" s="52"/>
      <c r="AE503" s="52"/>
      <c r="AF503" s="52"/>
      <c r="AG503" s="52"/>
      <c r="AH503" s="52"/>
      <c r="AI503" s="11"/>
      <c r="AJ503" s="11"/>
      <c r="AK503" s="11"/>
      <c r="AL503" s="11"/>
      <c r="AM503" s="11"/>
      <c r="AN503" s="11"/>
      <c r="AO503" s="11"/>
      <c r="AP503" s="11"/>
      <c r="AQ503" s="11"/>
      <c r="AR503" s="11"/>
      <c r="AS503" s="11"/>
      <c r="AT503" s="11"/>
      <c r="AU503" s="11"/>
      <c r="AV503" s="53"/>
      <c r="AW503" s="53"/>
      <c r="AX503" s="53"/>
      <c r="AY503" s="53"/>
      <c r="AZ503" s="53"/>
      <c r="BA503" s="53"/>
      <c r="BB503" s="53"/>
      <c r="BC503" s="53"/>
      <c r="BD503" s="11"/>
      <c r="BE503" s="11"/>
      <c r="BF503" s="11"/>
      <c r="BG503" s="11"/>
      <c r="BH503" s="11"/>
      <c r="BI503" s="11"/>
      <c r="BJ503" s="11"/>
      <c r="BK503" s="11"/>
      <c r="BL503" s="12"/>
      <c r="BM503" s="12"/>
      <c r="BN503" s="12"/>
      <c r="BO503" s="12"/>
      <c r="BP503" s="6"/>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row>
    <row r="504" spans="1:129" s="8" customFormat="1" ht="20.100000000000001"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52"/>
      <c r="AC504" s="52"/>
      <c r="AD504" s="52"/>
      <c r="AE504" s="52"/>
      <c r="AF504" s="52"/>
      <c r="AG504" s="52"/>
      <c r="AH504" s="52"/>
      <c r="AI504" s="11"/>
      <c r="AJ504" s="11"/>
      <c r="AK504" s="11"/>
      <c r="AL504" s="11"/>
      <c r="AM504" s="11"/>
      <c r="AN504" s="11"/>
      <c r="AO504" s="11"/>
      <c r="AP504" s="11"/>
      <c r="AQ504" s="11"/>
      <c r="AR504" s="11"/>
      <c r="AS504" s="11"/>
      <c r="AT504" s="11"/>
      <c r="AU504" s="11"/>
      <c r="AV504" s="53"/>
      <c r="AW504" s="53"/>
      <c r="AX504" s="53"/>
      <c r="AY504" s="53"/>
      <c r="AZ504" s="53"/>
      <c r="BA504" s="53"/>
      <c r="BB504" s="53"/>
      <c r="BC504" s="53"/>
      <c r="BD504" s="11"/>
      <c r="BE504" s="11"/>
      <c r="BF504" s="11"/>
      <c r="BG504" s="11"/>
      <c r="BH504" s="11"/>
      <c r="BI504" s="11"/>
      <c r="BJ504" s="11"/>
      <c r="BK504" s="11"/>
      <c r="BL504" s="12"/>
      <c r="BM504" s="12"/>
      <c r="BN504" s="12"/>
      <c r="BO504" s="12"/>
      <c r="BP504" s="6"/>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row>
    <row r="505" spans="1:129" s="8" customFormat="1" ht="20.100000000000001"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52"/>
      <c r="AC505" s="52"/>
      <c r="AD505" s="52"/>
      <c r="AE505" s="52"/>
      <c r="AF505" s="52"/>
      <c r="AG505" s="52"/>
      <c r="AH505" s="52"/>
      <c r="AI505" s="11"/>
      <c r="AJ505" s="11"/>
      <c r="AK505" s="11"/>
      <c r="AL505" s="11"/>
      <c r="AM505" s="11"/>
      <c r="AN505" s="11"/>
      <c r="AO505" s="11"/>
      <c r="AP505" s="11"/>
      <c r="AQ505" s="11"/>
      <c r="AR505" s="11"/>
      <c r="AS505" s="11"/>
      <c r="AT505" s="11"/>
      <c r="AU505" s="11"/>
      <c r="AV505" s="53"/>
      <c r="AW505" s="53"/>
      <c r="AX505" s="53"/>
      <c r="AY505" s="53"/>
      <c r="AZ505" s="53"/>
      <c r="BA505" s="53"/>
      <c r="BB505" s="53"/>
      <c r="BC505" s="53"/>
      <c r="BD505" s="11"/>
      <c r="BE505" s="11"/>
      <c r="BF505" s="11"/>
      <c r="BG505" s="11"/>
      <c r="BH505" s="11"/>
      <c r="BI505" s="11"/>
      <c r="BJ505" s="11"/>
      <c r="BK505" s="11"/>
      <c r="BL505" s="12"/>
      <c r="BM505" s="12"/>
      <c r="BN505" s="12"/>
      <c r="BO505" s="12"/>
      <c r="BP505" s="6"/>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row>
    <row r="506" spans="1:129" s="8" customFormat="1" ht="20.100000000000001"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52"/>
      <c r="AC506" s="52"/>
      <c r="AD506" s="52"/>
      <c r="AE506" s="52"/>
      <c r="AF506" s="52"/>
      <c r="AG506" s="52"/>
      <c r="AH506" s="52"/>
      <c r="AI506" s="11"/>
      <c r="AJ506" s="11"/>
      <c r="AK506" s="11"/>
      <c r="AL506" s="11"/>
      <c r="AM506" s="11"/>
      <c r="AN506" s="11"/>
      <c r="AO506" s="11"/>
      <c r="AP506" s="11"/>
      <c r="AQ506" s="11"/>
      <c r="AR506" s="11"/>
      <c r="AS506" s="11"/>
      <c r="AT506" s="11"/>
      <c r="AU506" s="11"/>
      <c r="AV506" s="53"/>
      <c r="AW506" s="53"/>
      <c r="AX506" s="53"/>
      <c r="AY506" s="53"/>
      <c r="AZ506" s="53"/>
      <c r="BA506" s="53"/>
      <c r="BB506" s="53"/>
      <c r="BC506" s="53"/>
      <c r="BD506" s="11"/>
      <c r="BE506" s="11"/>
      <c r="BF506" s="11"/>
      <c r="BG506" s="11"/>
      <c r="BH506" s="11"/>
      <c r="BI506" s="11"/>
      <c r="BJ506" s="11"/>
      <c r="BK506" s="11"/>
      <c r="BL506" s="12"/>
      <c r="BM506" s="12"/>
      <c r="BN506" s="12"/>
      <c r="BO506" s="12"/>
      <c r="BP506" s="6"/>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row>
    <row r="507" spans="1:129" s="8" customFormat="1" ht="20.100000000000001"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52"/>
      <c r="AC507" s="52"/>
      <c r="AD507" s="52"/>
      <c r="AE507" s="52"/>
      <c r="AF507" s="52"/>
      <c r="AG507" s="52"/>
      <c r="AH507" s="52"/>
      <c r="AI507" s="11"/>
      <c r="AJ507" s="11"/>
      <c r="AK507" s="11"/>
      <c r="AL507" s="11"/>
      <c r="AM507" s="11"/>
      <c r="AN507" s="11"/>
      <c r="AO507" s="11"/>
      <c r="AP507" s="11"/>
      <c r="AQ507" s="11"/>
      <c r="AR507" s="11"/>
      <c r="AS507" s="11"/>
      <c r="AT507" s="11"/>
      <c r="AU507" s="11"/>
      <c r="AV507" s="53"/>
      <c r="AW507" s="53"/>
      <c r="AX507" s="53"/>
      <c r="AY507" s="53"/>
      <c r="AZ507" s="53"/>
      <c r="BA507" s="53"/>
      <c r="BB507" s="53"/>
      <c r="BC507" s="53"/>
      <c r="BD507" s="11"/>
      <c r="BE507" s="11"/>
      <c r="BF507" s="11"/>
      <c r="BG507" s="11"/>
      <c r="BH507" s="11"/>
      <c r="BI507" s="11"/>
      <c r="BJ507" s="11"/>
      <c r="BK507" s="11"/>
      <c r="BL507" s="12"/>
      <c r="BM507" s="12"/>
      <c r="BN507" s="12"/>
      <c r="BO507" s="12"/>
      <c r="BP507" s="6"/>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row>
    <row r="508" spans="1:129" s="8" customFormat="1" ht="20.100000000000001"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52"/>
      <c r="AC508" s="52"/>
      <c r="AD508" s="52"/>
      <c r="AE508" s="52"/>
      <c r="AF508" s="52"/>
      <c r="AG508" s="52"/>
      <c r="AH508" s="52"/>
      <c r="AI508" s="11"/>
      <c r="AJ508" s="11"/>
      <c r="AK508" s="11"/>
      <c r="AL508" s="11"/>
      <c r="AM508" s="11"/>
      <c r="AN508" s="11"/>
      <c r="AO508" s="11"/>
      <c r="AP508" s="11"/>
      <c r="AQ508" s="11"/>
      <c r="AR508" s="11"/>
      <c r="AS508" s="11"/>
      <c r="AT508" s="11"/>
      <c r="AU508" s="11"/>
      <c r="AV508" s="53"/>
      <c r="AW508" s="53"/>
      <c r="AX508" s="53"/>
      <c r="AY508" s="53"/>
      <c r="AZ508" s="53"/>
      <c r="BA508" s="53"/>
      <c r="BB508" s="53"/>
      <c r="BC508" s="53"/>
      <c r="BD508" s="11"/>
      <c r="BE508" s="11"/>
      <c r="BF508" s="11"/>
      <c r="BG508" s="11"/>
      <c r="BH508" s="11"/>
      <c r="BI508" s="11"/>
      <c r="BJ508" s="11"/>
      <c r="BK508" s="11"/>
      <c r="BL508" s="12"/>
      <c r="BM508" s="12"/>
      <c r="BN508" s="12"/>
      <c r="BO508" s="12"/>
      <c r="BP508" s="6"/>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row>
    <row r="509" spans="1:129" s="8" customFormat="1" ht="20.100000000000001"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52"/>
      <c r="AC509" s="52"/>
      <c r="AD509" s="52"/>
      <c r="AE509" s="52"/>
      <c r="AF509" s="52"/>
      <c r="AG509" s="52"/>
      <c r="AH509" s="52"/>
      <c r="AI509" s="11"/>
      <c r="AJ509" s="11"/>
      <c r="AK509" s="11"/>
      <c r="AL509" s="11"/>
      <c r="AM509" s="11"/>
      <c r="AN509" s="11"/>
      <c r="AO509" s="11"/>
      <c r="AP509" s="11"/>
      <c r="AQ509" s="11"/>
      <c r="AR509" s="11"/>
      <c r="AS509" s="11"/>
      <c r="AT509" s="11"/>
      <c r="AU509" s="11"/>
      <c r="AV509" s="53"/>
      <c r="AW509" s="53"/>
      <c r="AX509" s="53"/>
      <c r="AY509" s="53"/>
      <c r="AZ509" s="53"/>
      <c r="BA509" s="53"/>
      <c r="BB509" s="53"/>
      <c r="BC509" s="53"/>
      <c r="BD509" s="11"/>
      <c r="BE509" s="11"/>
      <c r="BF509" s="11"/>
      <c r="BG509" s="11"/>
      <c r="BH509" s="11"/>
      <c r="BI509" s="11"/>
      <c r="BJ509" s="11"/>
      <c r="BK509" s="11"/>
      <c r="BL509" s="12"/>
      <c r="BM509" s="12"/>
      <c r="BN509" s="12"/>
      <c r="BO509" s="12"/>
      <c r="BP509" s="6"/>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row>
    <row r="510" spans="1:129" s="8" customFormat="1" ht="20.100000000000001"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52"/>
      <c r="AC510" s="52"/>
      <c r="AD510" s="52"/>
      <c r="AE510" s="52"/>
      <c r="AF510" s="52"/>
      <c r="AG510" s="52"/>
      <c r="AH510" s="52"/>
      <c r="AI510" s="11"/>
      <c r="AJ510" s="11"/>
      <c r="AK510" s="11"/>
      <c r="AL510" s="11"/>
      <c r="AM510" s="11"/>
      <c r="AN510" s="11"/>
      <c r="AO510" s="11"/>
      <c r="AP510" s="11"/>
      <c r="AQ510" s="11"/>
      <c r="AR510" s="11"/>
      <c r="AS510" s="11"/>
      <c r="AT510" s="11"/>
      <c r="AU510" s="11"/>
      <c r="AV510" s="53"/>
      <c r="AW510" s="53"/>
      <c r="AX510" s="53"/>
      <c r="AY510" s="53"/>
      <c r="AZ510" s="53"/>
      <c r="BA510" s="53"/>
      <c r="BB510" s="53"/>
      <c r="BC510" s="53"/>
      <c r="BD510" s="11"/>
      <c r="BE510" s="11"/>
      <c r="BF510" s="11"/>
      <c r="BG510" s="11"/>
      <c r="BH510" s="11"/>
      <c r="BI510" s="11"/>
      <c r="BJ510" s="11"/>
      <c r="BK510" s="11"/>
      <c r="BL510" s="12"/>
      <c r="BM510" s="12"/>
      <c r="BN510" s="12"/>
      <c r="BO510" s="12"/>
      <c r="BP510" s="6"/>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row>
    <row r="511" spans="1:129" s="8" customFormat="1" ht="20.100000000000001"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52"/>
      <c r="AC511" s="52"/>
      <c r="AD511" s="52"/>
      <c r="AE511" s="52"/>
      <c r="AF511" s="52"/>
      <c r="AG511" s="52"/>
      <c r="AH511" s="52"/>
      <c r="AI511" s="11"/>
      <c r="AJ511" s="11"/>
      <c r="AK511" s="11"/>
      <c r="AL511" s="11"/>
      <c r="AM511" s="11"/>
      <c r="AN511" s="11"/>
      <c r="AO511" s="11"/>
      <c r="AP511" s="11"/>
      <c r="AQ511" s="11"/>
      <c r="AR511" s="11"/>
      <c r="AS511" s="11"/>
      <c r="AT511" s="11"/>
      <c r="AU511" s="11"/>
      <c r="AV511" s="53"/>
      <c r="AW511" s="53"/>
      <c r="AX511" s="53"/>
      <c r="AY511" s="53"/>
      <c r="AZ511" s="53"/>
      <c r="BA511" s="53"/>
      <c r="BB511" s="53"/>
      <c r="BC511" s="53"/>
      <c r="BD511" s="11"/>
      <c r="BE511" s="11"/>
      <c r="BF511" s="11"/>
      <c r="BG511" s="11"/>
      <c r="BH511" s="11"/>
      <c r="BI511" s="11"/>
      <c r="BJ511" s="11"/>
      <c r="BK511" s="11"/>
      <c r="BL511" s="12"/>
      <c r="BM511" s="12"/>
      <c r="BN511" s="12"/>
      <c r="BO511" s="12"/>
      <c r="BP511" s="6"/>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row>
    <row r="512" spans="1:129" s="8" customFormat="1" ht="20.100000000000001"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52"/>
      <c r="AC512" s="52"/>
      <c r="AD512" s="52"/>
      <c r="AE512" s="52"/>
      <c r="AF512" s="52"/>
      <c r="AG512" s="52"/>
      <c r="AH512" s="52"/>
      <c r="AI512" s="11"/>
      <c r="AJ512" s="11"/>
      <c r="AK512" s="11"/>
      <c r="AL512" s="11"/>
      <c r="AM512" s="11"/>
      <c r="AN512" s="11"/>
      <c r="AO512" s="11"/>
      <c r="AP512" s="11"/>
      <c r="AQ512" s="11"/>
      <c r="AR512" s="11"/>
      <c r="AS512" s="11"/>
      <c r="AT512" s="11"/>
      <c r="AU512" s="11"/>
      <c r="AV512" s="53"/>
      <c r="AW512" s="53"/>
      <c r="AX512" s="53"/>
      <c r="AY512" s="53"/>
      <c r="AZ512" s="53"/>
      <c r="BA512" s="53"/>
      <c r="BB512" s="53"/>
      <c r="BC512" s="53"/>
      <c r="BD512" s="11"/>
      <c r="BE512" s="11"/>
      <c r="BF512" s="11"/>
      <c r="BG512" s="11"/>
      <c r="BH512" s="11"/>
      <c r="BI512" s="11"/>
      <c r="BJ512" s="11"/>
      <c r="BK512" s="11"/>
      <c r="BL512" s="12"/>
      <c r="BM512" s="12"/>
      <c r="BN512" s="12"/>
      <c r="BO512" s="12"/>
      <c r="BP512" s="6"/>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row>
    <row r="513" spans="1:129" s="8" customFormat="1" ht="20.100000000000001"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52"/>
      <c r="AC513" s="52"/>
      <c r="AD513" s="52"/>
      <c r="AE513" s="52"/>
      <c r="AF513" s="52"/>
      <c r="AG513" s="52"/>
      <c r="AH513" s="52"/>
      <c r="AI513" s="11"/>
      <c r="AJ513" s="11"/>
      <c r="AK513" s="11"/>
      <c r="AL513" s="11"/>
      <c r="AM513" s="11"/>
      <c r="AN513" s="11"/>
      <c r="AO513" s="11"/>
      <c r="AP513" s="11"/>
      <c r="AQ513" s="11"/>
      <c r="AR513" s="11"/>
      <c r="AS513" s="11"/>
      <c r="AT513" s="11"/>
      <c r="AU513" s="11"/>
      <c r="AV513" s="53"/>
      <c r="AW513" s="53"/>
      <c r="AX513" s="53"/>
      <c r="AY513" s="53"/>
      <c r="AZ513" s="53"/>
      <c r="BA513" s="53"/>
      <c r="BB513" s="53"/>
      <c r="BC513" s="53"/>
      <c r="BD513" s="11"/>
      <c r="BE513" s="11"/>
      <c r="BF513" s="11"/>
      <c r="BG513" s="11"/>
      <c r="BH513" s="11"/>
      <c r="BI513" s="11"/>
      <c r="BJ513" s="11"/>
      <c r="BK513" s="11"/>
      <c r="BL513" s="12"/>
      <c r="BM513" s="12"/>
      <c r="BN513" s="12"/>
      <c r="BO513" s="12"/>
      <c r="BP513" s="6"/>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row>
    <row r="514" spans="1:129" s="8" customFormat="1" ht="20.100000000000001"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52"/>
      <c r="AC514" s="52"/>
      <c r="AD514" s="52"/>
      <c r="AE514" s="52"/>
      <c r="AF514" s="52"/>
      <c r="AG514" s="52"/>
      <c r="AH514" s="52"/>
      <c r="AI514" s="11"/>
      <c r="AJ514" s="11"/>
      <c r="AK514" s="11"/>
      <c r="AL514" s="11"/>
      <c r="AM514" s="11"/>
      <c r="AN514" s="11"/>
      <c r="AO514" s="11"/>
      <c r="AP514" s="11"/>
      <c r="AQ514" s="11"/>
      <c r="AR514" s="11"/>
      <c r="AS514" s="11"/>
      <c r="AT514" s="11"/>
      <c r="AU514" s="11"/>
      <c r="AV514" s="53"/>
      <c r="AW514" s="53"/>
      <c r="AX514" s="53"/>
      <c r="AY514" s="53"/>
      <c r="AZ514" s="53"/>
      <c r="BA514" s="53"/>
      <c r="BB514" s="53"/>
      <c r="BC514" s="53"/>
      <c r="BD514" s="11"/>
      <c r="BE514" s="11"/>
      <c r="BF514" s="11"/>
      <c r="BG514" s="11"/>
      <c r="BH514" s="11"/>
      <c r="BI514" s="11"/>
      <c r="BJ514" s="11"/>
      <c r="BK514" s="11"/>
      <c r="BL514" s="12"/>
      <c r="BM514" s="12"/>
      <c r="BN514" s="12"/>
      <c r="BO514" s="12"/>
      <c r="BP514" s="6"/>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row>
    <row r="515" spans="1:129" s="8" customFormat="1" ht="20.100000000000001"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52"/>
      <c r="AC515" s="52"/>
      <c r="AD515" s="52"/>
      <c r="AE515" s="52"/>
      <c r="AF515" s="52"/>
      <c r="AG515" s="52"/>
      <c r="AH515" s="52"/>
      <c r="AI515" s="11"/>
      <c r="AJ515" s="11"/>
      <c r="AK515" s="11"/>
      <c r="AL515" s="11"/>
      <c r="AM515" s="11"/>
      <c r="AN515" s="11"/>
      <c r="AO515" s="11"/>
      <c r="AP515" s="11"/>
      <c r="AQ515" s="11"/>
      <c r="AR515" s="11"/>
      <c r="AS515" s="11"/>
      <c r="AT515" s="11"/>
      <c r="AU515" s="11"/>
      <c r="AV515" s="53"/>
      <c r="AW515" s="53"/>
      <c r="AX515" s="53"/>
      <c r="AY515" s="53"/>
      <c r="AZ515" s="53"/>
      <c r="BA515" s="53"/>
      <c r="BB515" s="53"/>
      <c r="BC515" s="53"/>
      <c r="BD515" s="11"/>
      <c r="BE515" s="11"/>
      <c r="BF515" s="11"/>
      <c r="BG515" s="11"/>
      <c r="BH515" s="11"/>
      <c r="BI515" s="11"/>
      <c r="BJ515" s="11"/>
      <c r="BK515" s="11"/>
      <c r="BL515" s="12"/>
      <c r="BM515" s="12"/>
      <c r="BN515" s="12"/>
      <c r="BO515" s="12"/>
      <c r="BP515" s="6"/>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row>
    <row r="516" spans="1:129" s="8" customFormat="1" ht="20.100000000000001"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52"/>
      <c r="AC516" s="52"/>
      <c r="AD516" s="52"/>
      <c r="AE516" s="52"/>
      <c r="AF516" s="52"/>
      <c r="AG516" s="52"/>
      <c r="AH516" s="52"/>
      <c r="AI516" s="11"/>
      <c r="AJ516" s="11"/>
      <c r="AK516" s="11"/>
      <c r="AL516" s="11"/>
      <c r="AM516" s="11"/>
      <c r="AN516" s="11"/>
      <c r="AO516" s="11"/>
      <c r="AP516" s="11"/>
      <c r="AQ516" s="11"/>
      <c r="AR516" s="11"/>
      <c r="AS516" s="11"/>
      <c r="AT516" s="11"/>
      <c r="AU516" s="11"/>
      <c r="AV516" s="53"/>
      <c r="AW516" s="53"/>
      <c r="AX516" s="53"/>
      <c r="AY516" s="53"/>
      <c r="AZ516" s="53"/>
      <c r="BA516" s="53"/>
      <c r="BB516" s="53"/>
      <c r="BC516" s="53"/>
      <c r="BD516" s="11"/>
      <c r="BE516" s="11"/>
      <c r="BF516" s="11"/>
      <c r="BG516" s="11"/>
      <c r="BH516" s="11"/>
      <c r="BI516" s="11"/>
      <c r="BJ516" s="11"/>
      <c r="BK516" s="11"/>
      <c r="BL516" s="12"/>
      <c r="BM516" s="12"/>
      <c r="BN516" s="12"/>
      <c r="BO516" s="12"/>
      <c r="BP516" s="6"/>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row>
    <row r="517" spans="1:129" s="8" customFormat="1" ht="20.100000000000001"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52"/>
      <c r="AC517" s="52"/>
      <c r="AD517" s="52"/>
      <c r="AE517" s="52"/>
      <c r="AF517" s="52"/>
      <c r="AG517" s="52"/>
      <c r="AH517" s="52"/>
      <c r="AI517" s="11"/>
      <c r="AJ517" s="11"/>
      <c r="AK517" s="11"/>
      <c r="AL517" s="11"/>
      <c r="AM517" s="11"/>
      <c r="AN517" s="11"/>
      <c r="AO517" s="11"/>
      <c r="AP517" s="11"/>
      <c r="AQ517" s="11"/>
      <c r="AR517" s="11"/>
      <c r="AS517" s="11"/>
      <c r="AT517" s="11"/>
      <c r="AU517" s="11"/>
      <c r="AV517" s="53"/>
      <c r="AW517" s="53"/>
      <c r="AX517" s="53"/>
      <c r="AY517" s="53"/>
      <c r="AZ517" s="53"/>
      <c r="BA517" s="53"/>
      <c r="BB517" s="53"/>
      <c r="BC517" s="53"/>
      <c r="BD517" s="11"/>
      <c r="BE517" s="11"/>
      <c r="BF517" s="11"/>
      <c r="BG517" s="11"/>
      <c r="BH517" s="11"/>
      <c r="BI517" s="11"/>
      <c r="BJ517" s="11"/>
      <c r="BK517" s="11"/>
      <c r="BL517" s="12"/>
      <c r="BM517" s="12"/>
      <c r="BN517" s="12"/>
      <c r="BO517" s="12"/>
      <c r="BP517" s="6"/>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row>
    <row r="518" spans="1:129" s="8" customFormat="1" ht="20.100000000000001"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52"/>
      <c r="AC518" s="52"/>
      <c r="AD518" s="52"/>
      <c r="AE518" s="52"/>
      <c r="AF518" s="52"/>
      <c r="AG518" s="52"/>
      <c r="AH518" s="52"/>
      <c r="AI518" s="11"/>
      <c r="AJ518" s="11"/>
      <c r="AK518" s="11"/>
      <c r="AL518" s="11"/>
      <c r="AM518" s="11"/>
      <c r="AN518" s="11"/>
      <c r="AO518" s="11"/>
      <c r="AP518" s="11"/>
      <c r="AQ518" s="11"/>
      <c r="AR518" s="11"/>
      <c r="AS518" s="11"/>
      <c r="AT518" s="11"/>
      <c r="AU518" s="11"/>
      <c r="AV518" s="53"/>
      <c r="AW518" s="53"/>
      <c r="AX518" s="53"/>
      <c r="AY518" s="53"/>
      <c r="AZ518" s="53"/>
      <c r="BA518" s="53"/>
      <c r="BB518" s="53"/>
      <c r="BC518" s="53"/>
      <c r="BD518" s="11"/>
      <c r="BE518" s="11"/>
      <c r="BF518" s="11"/>
      <c r="BG518" s="11"/>
      <c r="BH518" s="11"/>
      <c r="BI518" s="11"/>
      <c r="BJ518" s="11"/>
      <c r="BK518" s="11"/>
      <c r="BL518" s="12"/>
      <c r="BM518" s="12"/>
      <c r="BN518" s="12"/>
      <c r="BO518" s="12"/>
      <c r="BP518" s="6"/>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row>
    <row r="519" spans="1:129" s="8" customFormat="1" ht="20.100000000000001"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52"/>
      <c r="AC519" s="52"/>
      <c r="AD519" s="52"/>
      <c r="AE519" s="52"/>
      <c r="AF519" s="52"/>
      <c r="AG519" s="52"/>
      <c r="AH519" s="52"/>
      <c r="AI519" s="11"/>
      <c r="AJ519" s="11"/>
      <c r="AK519" s="11"/>
      <c r="AL519" s="11"/>
      <c r="AM519" s="11"/>
      <c r="AN519" s="11"/>
      <c r="AO519" s="11"/>
      <c r="AP519" s="11"/>
      <c r="AQ519" s="11"/>
      <c r="AR519" s="11"/>
      <c r="AS519" s="11"/>
      <c r="AT519" s="11"/>
      <c r="AU519" s="11"/>
      <c r="AV519" s="53"/>
      <c r="AW519" s="53"/>
      <c r="AX519" s="53"/>
      <c r="AY519" s="53"/>
      <c r="AZ519" s="53"/>
      <c r="BA519" s="53"/>
      <c r="BB519" s="53"/>
      <c r="BC519" s="53"/>
      <c r="BD519" s="11"/>
      <c r="BE519" s="11"/>
      <c r="BF519" s="11"/>
      <c r="BG519" s="11"/>
      <c r="BH519" s="11"/>
      <c r="BI519" s="11"/>
      <c r="BJ519" s="11"/>
      <c r="BK519" s="11"/>
      <c r="BL519" s="12"/>
      <c r="BM519" s="12"/>
      <c r="BN519" s="12"/>
      <c r="BO519" s="12"/>
      <c r="BP519" s="6"/>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row>
    <row r="520" spans="1:129" s="8" customFormat="1" ht="20.100000000000001"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52"/>
      <c r="AC520" s="52"/>
      <c r="AD520" s="52"/>
      <c r="AE520" s="52"/>
      <c r="AF520" s="52"/>
      <c r="AG520" s="52"/>
      <c r="AH520" s="52"/>
      <c r="AI520" s="11"/>
      <c r="AJ520" s="11"/>
      <c r="AK520" s="11"/>
      <c r="AL520" s="11"/>
      <c r="AM520" s="11"/>
      <c r="AN520" s="11"/>
      <c r="AO520" s="11"/>
      <c r="AP520" s="11"/>
      <c r="AQ520" s="11"/>
      <c r="AR520" s="11"/>
      <c r="AS520" s="11"/>
      <c r="AT520" s="11"/>
      <c r="AU520" s="11"/>
      <c r="AV520" s="53"/>
      <c r="AW520" s="53"/>
      <c r="AX520" s="53"/>
      <c r="AY520" s="53"/>
      <c r="AZ520" s="53"/>
      <c r="BA520" s="53"/>
      <c r="BB520" s="53"/>
      <c r="BC520" s="53"/>
      <c r="BD520" s="11"/>
      <c r="BE520" s="11"/>
      <c r="BF520" s="11"/>
      <c r="BG520" s="11"/>
      <c r="BH520" s="11"/>
      <c r="BI520" s="11"/>
      <c r="BJ520" s="11"/>
      <c r="BK520" s="11"/>
      <c r="BL520" s="12"/>
      <c r="BM520" s="12"/>
      <c r="BN520" s="12"/>
      <c r="BO520" s="12"/>
      <c r="BP520" s="6"/>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row>
    <row r="521" spans="1:129" s="8" customFormat="1" ht="20.100000000000001"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52"/>
      <c r="AC521" s="52"/>
      <c r="AD521" s="52"/>
      <c r="AE521" s="52"/>
      <c r="AF521" s="52"/>
      <c r="AG521" s="52"/>
      <c r="AH521" s="52"/>
      <c r="AI521" s="11"/>
      <c r="AJ521" s="11"/>
      <c r="AK521" s="11"/>
      <c r="AL521" s="11"/>
      <c r="AM521" s="11"/>
      <c r="AN521" s="11"/>
      <c r="AO521" s="11"/>
      <c r="AP521" s="11"/>
      <c r="AQ521" s="11"/>
      <c r="AR521" s="11"/>
      <c r="AS521" s="11"/>
      <c r="AT521" s="11"/>
      <c r="AU521" s="11"/>
      <c r="AV521" s="53"/>
      <c r="AW521" s="53"/>
      <c r="AX521" s="53"/>
      <c r="AY521" s="53"/>
      <c r="AZ521" s="53"/>
      <c r="BA521" s="53"/>
      <c r="BB521" s="53"/>
      <c r="BC521" s="53"/>
      <c r="BD521" s="11"/>
      <c r="BE521" s="11"/>
      <c r="BF521" s="11"/>
      <c r="BG521" s="11"/>
      <c r="BH521" s="11"/>
      <c r="BI521" s="11"/>
      <c r="BJ521" s="11"/>
      <c r="BK521" s="11"/>
      <c r="BL521" s="12"/>
      <c r="BM521" s="12"/>
      <c r="BN521" s="12"/>
      <c r="BO521" s="12"/>
      <c r="BP521" s="6"/>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row>
    <row r="522" spans="1:129" s="8" customFormat="1" ht="20.100000000000001"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52"/>
      <c r="AC522" s="52"/>
      <c r="AD522" s="52"/>
      <c r="AE522" s="52"/>
      <c r="AF522" s="52"/>
      <c r="AG522" s="52"/>
      <c r="AH522" s="52"/>
      <c r="AI522" s="11"/>
      <c r="AJ522" s="11"/>
      <c r="AK522" s="11"/>
      <c r="AL522" s="11"/>
      <c r="AM522" s="11"/>
      <c r="AN522" s="11"/>
      <c r="AO522" s="11"/>
      <c r="AP522" s="11"/>
      <c r="AQ522" s="11"/>
      <c r="AR522" s="11"/>
      <c r="AS522" s="11"/>
      <c r="AT522" s="11"/>
      <c r="AU522" s="11"/>
      <c r="AV522" s="53"/>
      <c r="AW522" s="53"/>
      <c r="AX522" s="53"/>
      <c r="AY522" s="53"/>
      <c r="AZ522" s="53"/>
      <c r="BA522" s="53"/>
      <c r="BB522" s="53"/>
      <c r="BC522" s="53"/>
      <c r="BD522" s="11"/>
      <c r="BE522" s="11"/>
      <c r="BF522" s="11"/>
      <c r="BG522" s="11"/>
      <c r="BH522" s="11"/>
      <c r="BI522" s="11"/>
      <c r="BJ522" s="11"/>
      <c r="BK522" s="11"/>
      <c r="BL522" s="12"/>
      <c r="BM522" s="12"/>
      <c r="BN522" s="12"/>
      <c r="BO522" s="12"/>
      <c r="BP522" s="6"/>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row>
    <row r="523" spans="1:129" s="8" customFormat="1" ht="20.100000000000001"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52"/>
      <c r="AC523" s="52"/>
      <c r="AD523" s="52"/>
      <c r="AE523" s="52"/>
      <c r="AF523" s="52"/>
      <c r="AG523" s="52"/>
      <c r="AH523" s="52"/>
      <c r="AI523" s="11"/>
      <c r="AJ523" s="11"/>
      <c r="AK523" s="11"/>
      <c r="AL523" s="11"/>
      <c r="AM523" s="11"/>
      <c r="AN523" s="11"/>
      <c r="AO523" s="11"/>
      <c r="AP523" s="11"/>
      <c r="AQ523" s="11"/>
      <c r="AR523" s="11"/>
      <c r="AS523" s="11"/>
      <c r="AT523" s="11"/>
      <c r="AU523" s="11"/>
      <c r="AV523" s="53"/>
      <c r="AW523" s="53"/>
      <c r="AX523" s="53"/>
      <c r="AY523" s="53"/>
      <c r="AZ523" s="53"/>
      <c r="BA523" s="53"/>
      <c r="BB523" s="53"/>
      <c r="BC523" s="53"/>
      <c r="BD523" s="11"/>
      <c r="BE523" s="11"/>
      <c r="BF523" s="11"/>
      <c r="BG523" s="11"/>
      <c r="BH523" s="11"/>
      <c r="BI523" s="11"/>
      <c r="BJ523" s="11"/>
      <c r="BK523" s="11"/>
      <c r="BL523" s="12"/>
      <c r="BM523" s="12"/>
      <c r="BN523" s="12"/>
      <c r="BO523" s="12"/>
      <c r="BP523" s="6"/>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row>
    <row r="524" spans="1:129" s="8" customFormat="1" ht="20.100000000000001"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52"/>
      <c r="AC524" s="52"/>
      <c r="AD524" s="52"/>
      <c r="AE524" s="52"/>
      <c r="AF524" s="52"/>
      <c r="AG524" s="52"/>
      <c r="AH524" s="52"/>
      <c r="AI524" s="11"/>
      <c r="AJ524" s="11"/>
      <c r="AK524" s="11"/>
      <c r="AL524" s="11"/>
      <c r="AM524" s="11"/>
      <c r="AN524" s="11"/>
      <c r="AO524" s="11"/>
      <c r="AP524" s="11"/>
      <c r="AQ524" s="11"/>
      <c r="AR524" s="11"/>
      <c r="AS524" s="11"/>
      <c r="AT524" s="11"/>
      <c r="AU524" s="11"/>
      <c r="AV524" s="53"/>
      <c r="AW524" s="53"/>
      <c r="AX524" s="53"/>
      <c r="AY524" s="53"/>
      <c r="AZ524" s="53"/>
      <c r="BA524" s="53"/>
      <c r="BB524" s="53"/>
      <c r="BC524" s="53"/>
      <c r="BD524" s="11"/>
      <c r="BE524" s="11"/>
      <c r="BF524" s="11"/>
      <c r="BG524" s="11"/>
      <c r="BH524" s="11"/>
      <c r="BI524" s="11"/>
      <c r="BJ524" s="11"/>
      <c r="BK524" s="11"/>
      <c r="BL524" s="12"/>
      <c r="BM524" s="12"/>
      <c r="BN524" s="12"/>
      <c r="BO524" s="12"/>
      <c r="BP524" s="6"/>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row>
    <row r="525" spans="1:129" s="8" customFormat="1" ht="20.100000000000001"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52"/>
      <c r="AC525" s="52"/>
      <c r="AD525" s="52"/>
      <c r="AE525" s="52"/>
      <c r="AF525" s="52"/>
      <c r="AG525" s="52"/>
      <c r="AH525" s="52"/>
      <c r="AI525" s="11"/>
      <c r="AJ525" s="11"/>
      <c r="AK525" s="11"/>
      <c r="AL525" s="11"/>
      <c r="AM525" s="11"/>
      <c r="AN525" s="11"/>
      <c r="AO525" s="11"/>
      <c r="AP525" s="11"/>
      <c r="AQ525" s="11"/>
      <c r="AR525" s="11"/>
      <c r="AS525" s="11"/>
      <c r="AT525" s="11"/>
      <c r="AU525" s="11"/>
      <c r="AV525" s="53"/>
      <c r="AW525" s="53"/>
      <c r="AX525" s="53"/>
      <c r="AY525" s="53"/>
      <c r="AZ525" s="53"/>
      <c r="BA525" s="53"/>
      <c r="BB525" s="53"/>
      <c r="BC525" s="53"/>
      <c r="BD525" s="11"/>
      <c r="BE525" s="11"/>
      <c r="BF525" s="11"/>
      <c r="BG525" s="11"/>
      <c r="BH525" s="11"/>
      <c r="BI525" s="11"/>
      <c r="BJ525" s="11"/>
      <c r="BK525" s="11"/>
      <c r="BL525" s="12"/>
      <c r="BM525" s="12"/>
      <c r="BN525" s="12"/>
      <c r="BO525" s="12"/>
      <c r="BP525" s="6"/>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row>
    <row r="526" spans="1:129" s="8" customFormat="1" ht="20.100000000000001"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52"/>
      <c r="AC526" s="52"/>
      <c r="AD526" s="52"/>
      <c r="AE526" s="52"/>
      <c r="AF526" s="52"/>
      <c r="AG526" s="52"/>
      <c r="AH526" s="52"/>
      <c r="AI526" s="11"/>
      <c r="AJ526" s="11"/>
      <c r="AK526" s="11"/>
      <c r="AL526" s="11"/>
      <c r="AM526" s="11"/>
      <c r="AN526" s="11"/>
      <c r="AO526" s="11"/>
      <c r="AP526" s="11"/>
      <c r="AQ526" s="11"/>
      <c r="AR526" s="11"/>
      <c r="AS526" s="11"/>
      <c r="AT526" s="11"/>
      <c r="AU526" s="11"/>
      <c r="AV526" s="53"/>
      <c r="AW526" s="53"/>
      <c r="AX526" s="53"/>
      <c r="AY526" s="53"/>
      <c r="AZ526" s="53"/>
      <c r="BA526" s="53"/>
      <c r="BB526" s="53"/>
      <c r="BC526" s="53"/>
      <c r="BD526" s="11"/>
      <c r="BE526" s="11"/>
      <c r="BF526" s="11"/>
      <c r="BG526" s="11"/>
      <c r="BH526" s="11"/>
      <c r="BI526" s="11"/>
      <c r="BJ526" s="11"/>
      <c r="BK526" s="11"/>
      <c r="BL526" s="12"/>
      <c r="BM526" s="12"/>
      <c r="BN526" s="12"/>
      <c r="BO526" s="12"/>
      <c r="BP526" s="6"/>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row>
    <row r="527" spans="1:129" s="8" customFormat="1" ht="20.100000000000001"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52"/>
      <c r="AC527" s="52"/>
      <c r="AD527" s="52"/>
      <c r="AE527" s="52"/>
      <c r="AF527" s="52"/>
      <c r="AG527" s="52"/>
      <c r="AH527" s="52"/>
      <c r="AI527" s="11"/>
      <c r="AJ527" s="11"/>
      <c r="AK527" s="11"/>
      <c r="AL527" s="11"/>
      <c r="AM527" s="11"/>
      <c r="AN527" s="11"/>
      <c r="AO527" s="11"/>
      <c r="AP527" s="11"/>
      <c r="AQ527" s="11"/>
      <c r="AR527" s="11"/>
      <c r="AS527" s="11"/>
      <c r="AT527" s="11"/>
      <c r="AU527" s="11"/>
      <c r="AV527" s="53"/>
      <c r="AW527" s="53"/>
      <c r="AX527" s="53"/>
      <c r="AY527" s="53"/>
      <c r="AZ527" s="53"/>
      <c r="BA527" s="53"/>
      <c r="BB527" s="53"/>
      <c r="BC527" s="53"/>
      <c r="BD527" s="11"/>
      <c r="BE527" s="11"/>
      <c r="BF527" s="11"/>
      <c r="BG527" s="11"/>
      <c r="BH527" s="11"/>
      <c r="BI527" s="11"/>
      <c r="BJ527" s="11"/>
      <c r="BK527" s="11"/>
      <c r="BL527" s="12"/>
      <c r="BM527" s="12"/>
      <c r="BN527" s="12"/>
      <c r="BO527" s="12"/>
      <c r="BP527" s="6"/>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row>
    <row r="528" spans="1:129" s="8" customFormat="1" ht="20.100000000000001"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52"/>
      <c r="AC528" s="52"/>
      <c r="AD528" s="52"/>
      <c r="AE528" s="52"/>
      <c r="AF528" s="52"/>
      <c r="AG528" s="52"/>
      <c r="AH528" s="52"/>
      <c r="AI528" s="11"/>
      <c r="AJ528" s="11"/>
      <c r="AK528" s="11"/>
      <c r="AL528" s="11"/>
      <c r="AM528" s="11"/>
      <c r="AN528" s="11"/>
      <c r="AO528" s="11"/>
      <c r="AP528" s="11"/>
      <c r="AQ528" s="11"/>
      <c r="AR528" s="11"/>
      <c r="AS528" s="11"/>
      <c r="AT528" s="11"/>
      <c r="AU528" s="11"/>
      <c r="AV528" s="53"/>
      <c r="AW528" s="53"/>
      <c r="AX528" s="53"/>
      <c r="AY528" s="53"/>
      <c r="AZ528" s="53"/>
      <c r="BA528" s="53"/>
      <c r="BB528" s="53"/>
      <c r="BC528" s="53"/>
      <c r="BD528" s="11"/>
      <c r="BE528" s="11"/>
      <c r="BF528" s="11"/>
      <c r="BG528" s="11"/>
      <c r="BH528" s="11"/>
      <c r="BI528" s="11"/>
      <c r="BJ528" s="11"/>
      <c r="BK528" s="11"/>
      <c r="BL528" s="12"/>
      <c r="BM528" s="12"/>
      <c r="BN528" s="12"/>
      <c r="BO528" s="12"/>
      <c r="BP528" s="6"/>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row>
    <row r="529" spans="1:129" s="8" customFormat="1" ht="20.100000000000001"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52"/>
      <c r="AC529" s="52"/>
      <c r="AD529" s="52"/>
      <c r="AE529" s="52"/>
      <c r="AF529" s="52"/>
      <c r="AG529" s="52"/>
      <c r="AH529" s="52"/>
      <c r="AI529" s="11"/>
      <c r="AJ529" s="11"/>
      <c r="AK529" s="11"/>
      <c r="AL529" s="11"/>
      <c r="AM529" s="11"/>
      <c r="AN529" s="11"/>
      <c r="AO529" s="11"/>
      <c r="AP529" s="11"/>
      <c r="AQ529" s="11"/>
      <c r="AR529" s="11"/>
      <c r="AS529" s="11"/>
      <c r="AT529" s="11"/>
      <c r="AU529" s="11"/>
      <c r="AV529" s="53"/>
      <c r="AW529" s="53"/>
      <c r="AX529" s="53"/>
      <c r="AY529" s="53"/>
      <c r="AZ529" s="53"/>
      <c r="BA529" s="53"/>
      <c r="BB529" s="53"/>
      <c r="BC529" s="53"/>
      <c r="BD529" s="11"/>
      <c r="BE529" s="11"/>
      <c r="BF529" s="11"/>
      <c r="BG529" s="11"/>
      <c r="BH529" s="11"/>
      <c r="BI529" s="11"/>
      <c r="BJ529" s="11"/>
      <c r="BK529" s="11"/>
      <c r="BL529" s="12"/>
      <c r="BM529" s="12"/>
      <c r="BN529" s="12"/>
      <c r="BO529" s="12"/>
      <c r="BP529" s="6"/>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row>
    <row r="530" spans="1:129" s="8" customFormat="1" ht="20.100000000000001"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52"/>
      <c r="AC530" s="52"/>
      <c r="AD530" s="52"/>
      <c r="AE530" s="52"/>
      <c r="AF530" s="52"/>
      <c r="AG530" s="52"/>
      <c r="AH530" s="52"/>
      <c r="AI530" s="11"/>
      <c r="AJ530" s="11"/>
      <c r="AK530" s="11"/>
      <c r="AL530" s="11"/>
      <c r="AM530" s="11"/>
      <c r="AN530" s="11"/>
      <c r="AO530" s="11"/>
      <c r="AP530" s="11"/>
      <c r="AQ530" s="11"/>
      <c r="AR530" s="11"/>
      <c r="AS530" s="11"/>
      <c r="AT530" s="11"/>
      <c r="AU530" s="11"/>
      <c r="AV530" s="53"/>
      <c r="AW530" s="53"/>
      <c r="AX530" s="53"/>
      <c r="AY530" s="53"/>
      <c r="AZ530" s="53"/>
      <c r="BA530" s="53"/>
      <c r="BB530" s="53"/>
      <c r="BC530" s="53"/>
      <c r="BD530" s="11"/>
      <c r="BE530" s="11"/>
      <c r="BF530" s="11"/>
      <c r="BG530" s="11"/>
      <c r="BH530" s="11"/>
      <c r="BI530" s="11"/>
      <c r="BJ530" s="11"/>
      <c r="BK530" s="11"/>
      <c r="BL530" s="12"/>
      <c r="BM530" s="12"/>
      <c r="BN530" s="12"/>
      <c r="BO530" s="12"/>
      <c r="BP530" s="6"/>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row>
    <row r="531" spans="1:129" s="8" customFormat="1" ht="20.100000000000001"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52"/>
      <c r="AC531" s="52"/>
      <c r="AD531" s="52"/>
      <c r="AE531" s="52"/>
      <c r="AF531" s="52"/>
      <c r="AG531" s="52"/>
      <c r="AH531" s="52"/>
      <c r="AI531" s="11"/>
      <c r="AJ531" s="11"/>
      <c r="AK531" s="11"/>
      <c r="AL531" s="11"/>
      <c r="AM531" s="11"/>
      <c r="AN531" s="11"/>
      <c r="AO531" s="11"/>
      <c r="AP531" s="11"/>
      <c r="AQ531" s="11"/>
      <c r="AR531" s="11"/>
      <c r="AS531" s="11"/>
      <c r="AT531" s="11"/>
      <c r="AU531" s="11"/>
      <c r="AV531" s="53"/>
      <c r="AW531" s="53"/>
      <c r="AX531" s="53"/>
      <c r="AY531" s="53"/>
      <c r="AZ531" s="53"/>
      <c r="BA531" s="53"/>
      <c r="BB531" s="53"/>
      <c r="BC531" s="53"/>
      <c r="BD531" s="11"/>
      <c r="BE531" s="11"/>
      <c r="BF531" s="11"/>
      <c r="BG531" s="11"/>
      <c r="BH531" s="11"/>
      <c r="BI531" s="11"/>
      <c r="BJ531" s="11"/>
      <c r="BK531" s="11"/>
      <c r="BL531" s="12"/>
      <c r="BM531" s="12"/>
      <c r="BN531" s="12"/>
      <c r="BO531" s="12"/>
      <c r="BP531" s="6"/>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row>
    <row r="532" spans="1:129" s="8" customFormat="1" ht="20.100000000000001"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52"/>
      <c r="AC532" s="52"/>
      <c r="AD532" s="52"/>
      <c r="AE532" s="52"/>
      <c r="AF532" s="52"/>
      <c r="AG532" s="52"/>
      <c r="AH532" s="52"/>
      <c r="AI532" s="11"/>
      <c r="AJ532" s="11"/>
      <c r="AK532" s="11"/>
      <c r="AL532" s="11"/>
      <c r="AM532" s="11"/>
      <c r="AN532" s="11"/>
      <c r="AO532" s="11"/>
      <c r="AP532" s="11"/>
      <c r="AQ532" s="11"/>
      <c r="AR532" s="11"/>
      <c r="AS532" s="11"/>
      <c r="AT532" s="11"/>
      <c r="AU532" s="11"/>
      <c r="AV532" s="53"/>
      <c r="AW532" s="53"/>
      <c r="AX532" s="53"/>
      <c r="AY532" s="53"/>
      <c r="AZ532" s="53"/>
      <c r="BA532" s="53"/>
      <c r="BB532" s="53"/>
      <c r="BC532" s="53"/>
      <c r="BD532" s="11"/>
      <c r="BE532" s="11"/>
      <c r="BF532" s="11"/>
      <c r="BG532" s="11"/>
      <c r="BH532" s="11"/>
      <c r="BI532" s="11"/>
      <c r="BJ532" s="11"/>
      <c r="BK532" s="11"/>
      <c r="BL532" s="12"/>
      <c r="BM532" s="12"/>
      <c r="BN532" s="12"/>
      <c r="BO532" s="12"/>
      <c r="BP532" s="6"/>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row>
    <row r="533" spans="1:129" s="8" customFormat="1" ht="20.100000000000001"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52"/>
      <c r="AC533" s="52"/>
      <c r="AD533" s="52"/>
      <c r="AE533" s="52"/>
      <c r="AF533" s="52"/>
      <c r="AG533" s="52"/>
      <c r="AH533" s="52"/>
      <c r="AI533" s="11"/>
      <c r="AJ533" s="11"/>
      <c r="AK533" s="11"/>
      <c r="AL533" s="11"/>
      <c r="AM533" s="11"/>
      <c r="AN533" s="11"/>
      <c r="AO533" s="11"/>
      <c r="AP533" s="11"/>
      <c r="AQ533" s="11"/>
      <c r="AR533" s="11"/>
      <c r="AS533" s="11"/>
      <c r="AT533" s="11"/>
      <c r="AU533" s="11"/>
      <c r="AV533" s="53"/>
      <c r="AW533" s="53"/>
      <c r="AX533" s="53"/>
      <c r="AY533" s="53"/>
      <c r="AZ533" s="53"/>
      <c r="BA533" s="53"/>
      <c r="BB533" s="53"/>
      <c r="BC533" s="53"/>
      <c r="BD533" s="11"/>
      <c r="BE533" s="11"/>
      <c r="BF533" s="11"/>
      <c r="BG533" s="11"/>
      <c r="BH533" s="11"/>
      <c r="BI533" s="11"/>
      <c r="BJ533" s="11"/>
      <c r="BK533" s="11"/>
      <c r="BL533" s="12"/>
      <c r="BM533" s="12"/>
      <c r="BN533" s="12"/>
      <c r="BO533" s="12"/>
      <c r="BP533" s="6"/>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row>
    <row r="534" spans="1:129" s="8" customFormat="1" ht="20.100000000000001"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52"/>
      <c r="AC534" s="52"/>
      <c r="AD534" s="52"/>
      <c r="AE534" s="52"/>
      <c r="AF534" s="52"/>
      <c r="AG534" s="52"/>
      <c r="AH534" s="52"/>
      <c r="AI534" s="11"/>
      <c r="AJ534" s="11"/>
      <c r="AK534" s="11"/>
      <c r="AL534" s="11"/>
      <c r="AM534" s="11"/>
      <c r="AN534" s="11"/>
      <c r="AO534" s="11"/>
      <c r="AP534" s="11"/>
      <c r="AQ534" s="11"/>
      <c r="AR534" s="11"/>
      <c r="AS534" s="11"/>
      <c r="AT534" s="11"/>
      <c r="AU534" s="11"/>
      <c r="AV534" s="53"/>
      <c r="AW534" s="53"/>
      <c r="AX534" s="53"/>
      <c r="AY534" s="53"/>
      <c r="AZ534" s="53"/>
      <c r="BA534" s="53"/>
      <c r="BB534" s="53"/>
      <c r="BC534" s="53"/>
      <c r="BD534" s="11"/>
      <c r="BE534" s="11"/>
      <c r="BF534" s="11"/>
      <c r="BG534" s="11"/>
      <c r="BH534" s="11"/>
      <c r="BI534" s="11"/>
      <c r="BJ534" s="11"/>
      <c r="BK534" s="11"/>
      <c r="BL534" s="12"/>
      <c r="BM534" s="12"/>
      <c r="BN534" s="12"/>
      <c r="BO534" s="12"/>
      <c r="BP534" s="6"/>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row>
    <row r="535" spans="1:129" s="8" customFormat="1" ht="20.100000000000001"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52"/>
      <c r="AC535" s="52"/>
      <c r="AD535" s="52"/>
      <c r="AE535" s="52"/>
      <c r="AF535" s="52"/>
      <c r="AG535" s="52"/>
      <c r="AH535" s="52"/>
      <c r="AI535" s="11"/>
      <c r="AJ535" s="11"/>
      <c r="AK535" s="11"/>
      <c r="AL535" s="11"/>
      <c r="AM535" s="11"/>
      <c r="AN535" s="11"/>
      <c r="AO535" s="11"/>
      <c r="AP535" s="11"/>
      <c r="AQ535" s="11"/>
      <c r="AR535" s="11"/>
      <c r="AS535" s="11"/>
      <c r="AT535" s="11"/>
      <c r="AU535" s="11"/>
      <c r="AV535" s="53"/>
      <c r="AW535" s="53"/>
      <c r="AX535" s="53"/>
      <c r="AY535" s="53"/>
      <c r="AZ535" s="53"/>
      <c r="BA535" s="53"/>
      <c r="BB535" s="53"/>
      <c r="BC535" s="53"/>
      <c r="BD535" s="11"/>
      <c r="BE535" s="11"/>
      <c r="BF535" s="11"/>
      <c r="BG535" s="11"/>
      <c r="BH535" s="11"/>
      <c r="BI535" s="11"/>
      <c r="BJ535" s="11"/>
      <c r="BK535" s="11"/>
      <c r="BL535" s="12"/>
      <c r="BM535" s="12"/>
      <c r="BN535" s="12"/>
      <c r="BO535" s="12"/>
      <c r="BP535" s="6"/>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row>
    <row r="536" spans="1:129" s="8" customFormat="1" ht="20.100000000000001"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52"/>
      <c r="AC536" s="52"/>
      <c r="AD536" s="52"/>
      <c r="AE536" s="52"/>
      <c r="AF536" s="52"/>
      <c r="AG536" s="52"/>
      <c r="AH536" s="52"/>
      <c r="AI536" s="11"/>
      <c r="AJ536" s="11"/>
      <c r="AK536" s="11"/>
      <c r="AL536" s="11"/>
      <c r="AM536" s="11"/>
      <c r="AN536" s="11"/>
      <c r="AO536" s="11"/>
      <c r="AP536" s="11"/>
      <c r="AQ536" s="11"/>
      <c r="AR536" s="11"/>
      <c r="AS536" s="11"/>
      <c r="AT536" s="11"/>
      <c r="AU536" s="11"/>
      <c r="AV536" s="53"/>
      <c r="AW536" s="53"/>
      <c r="AX536" s="53"/>
      <c r="AY536" s="53"/>
      <c r="AZ536" s="53"/>
      <c r="BA536" s="53"/>
      <c r="BB536" s="53"/>
      <c r="BC536" s="53"/>
      <c r="BD536" s="11"/>
      <c r="BE536" s="11"/>
      <c r="BF536" s="11"/>
      <c r="BG536" s="11"/>
      <c r="BH536" s="11"/>
      <c r="BI536" s="11"/>
      <c r="BJ536" s="11"/>
      <c r="BK536" s="11"/>
      <c r="BL536" s="12"/>
      <c r="BM536" s="12"/>
      <c r="BN536" s="12"/>
      <c r="BO536" s="12"/>
      <c r="BP536" s="6"/>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row>
    <row r="537" spans="1:129" s="8" customFormat="1" ht="20.100000000000001"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52"/>
      <c r="AC537" s="52"/>
      <c r="AD537" s="52"/>
      <c r="AE537" s="52"/>
      <c r="AF537" s="52"/>
      <c r="AG537" s="52"/>
      <c r="AH537" s="52"/>
      <c r="AI537" s="11"/>
      <c r="AJ537" s="11"/>
      <c r="AK537" s="11"/>
      <c r="AL537" s="11"/>
      <c r="AM537" s="11"/>
      <c r="AN537" s="11"/>
      <c r="AO537" s="11"/>
      <c r="AP537" s="11"/>
      <c r="AQ537" s="11"/>
      <c r="AR537" s="11"/>
      <c r="AS537" s="11"/>
      <c r="AT537" s="11"/>
      <c r="AU537" s="11"/>
      <c r="AV537" s="53"/>
      <c r="AW537" s="53"/>
      <c r="AX537" s="53"/>
      <c r="AY537" s="53"/>
      <c r="AZ537" s="53"/>
      <c r="BA537" s="53"/>
      <c r="BB537" s="53"/>
      <c r="BC537" s="53"/>
      <c r="BD537" s="11"/>
      <c r="BE537" s="11"/>
      <c r="BF537" s="11"/>
      <c r="BG537" s="11"/>
      <c r="BH537" s="11"/>
      <c r="BI537" s="11"/>
      <c r="BJ537" s="11"/>
      <c r="BK537" s="11"/>
      <c r="BL537" s="12"/>
      <c r="BM537" s="12"/>
      <c r="BN537" s="12"/>
      <c r="BO537" s="12"/>
      <c r="BP537" s="6"/>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row>
    <row r="538" spans="1:129" s="8" customFormat="1" ht="20.100000000000001"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52"/>
      <c r="AC538" s="52"/>
      <c r="AD538" s="52"/>
      <c r="AE538" s="52"/>
      <c r="AF538" s="52"/>
      <c r="AG538" s="52"/>
      <c r="AH538" s="52"/>
      <c r="AI538" s="11"/>
      <c r="AJ538" s="11"/>
      <c r="AK538" s="11"/>
      <c r="AL538" s="11"/>
      <c r="AM538" s="11"/>
      <c r="AN538" s="11"/>
      <c r="AO538" s="11"/>
      <c r="AP538" s="11"/>
      <c r="AQ538" s="11"/>
      <c r="AR538" s="11"/>
      <c r="AS538" s="11"/>
      <c r="AT538" s="11"/>
      <c r="AU538" s="11"/>
      <c r="AV538" s="53"/>
      <c r="AW538" s="53"/>
      <c r="AX538" s="53"/>
      <c r="AY538" s="53"/>
      <c r="AZ538" s="53"/>
      <c r="BA538" s="53"/>
      <c r="BB538" s="53"/>
      <c r="BC538" s="53"/>
      <c r="BD538" s="11"/>
      <c r="BE538" s="11"/>
      <c r="BF538" s="11"/>
      <c r="BG538" s="11"/>
      <c r="BH538" s="11"/>
      <c r="BI538" s="11"/>
      <c r="BJ538" s="11"/>
      <c r="BK538" s="11"/>
      <c r="BL538" s="12"/>
      <c r="BM538" s="12"/>
      <c r="BN538" s="12"/>
      <c r="BO538" s="12"/>
      <c r="BP538" s="6"/>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row>
    <row r="539" spans="1:129" s="8" customFormat="1" ht="20.100000000000001"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52"/>
      <c r="AC539" s="52"/>
      <c r="AD539" s="52"/>
      <c r="AE539" s="52"/>
      <c r="AF539" s="52"/>
      <c r="AG539" s="52"/>
      <c r="AH539" s="52"/>
      <c r="AI539" s="11"/>
      <c r="AJ539" s="11"/>
      <c r="AK539" s="11"/>
      <c r="AL539" s="11"/>
      <c r="AM539" s="11"/>
      <c r="AN539" s="11"/>
      <c r="AO539" s="11"/>
      <c r="AP539" s="11"/>
      <c r="AQ539" s="11"/>
      <c r="AR539" s="11"/>
      <c r="AS539" s="11"/>
      <c r="AT539" s="11"/>
      <c r="AU539" s="11"/>
      <c r="AV539" s="53"/>
      <c r="AW539" s="53"/>
      <c r="AX539" s="53"/>
      <c r="AY539" s="53"/>
      <c r="AZ539" s="53"/>
      <c r="BA539" s="53"/>
      <c r="BB539" s="53"/>
      <c r="BC539" s="53"/>
      <c r="BD539" s="11"/>
      <c r="BE539" s="11"/>
      <c r="BF539" s="11"/>
      <c r="BG539" s="11"/>
      <c r="BH539" s="11"/>
      <c r="BI539" s="11"/>
      <c r="BJ539" s="11"/>
      <c r="BK539" s="11"/>
      <c r="BL539" s="12"/>
      <c r="BM539" s="12"/>
      <c r="BN539" s="12"/>
      <c r="BO539" s="12"/>
      <c r="BP539" s="6"/>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row>
    <row r="540" spans="1:129" s="8" customFormat="1" ht="20.100000000000001"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52"/>
      <c r="AC540" s="52"/>
      <c r="AD540" s="52"/>
      <c r="AE540" s="52"/>
      <c r="AF540" s="52"/>
      <c r="AG540" s="52"/>
      <c r="AH540" s="52"/>
      <c r="AI540" s="11"/>
      <c r="AJ540" s="11"/>
      <c r="AK540" s="11"/>
      <c r="AL540" s="11"/>
      <c r="AM540" s="11"/>
      <c r="AN540" s="11"/>
      <c r="AO540" s="11"/>
      <c r="AP540" s="11"/>
      <c r="AQ540" s="11"/>
      <c r="AR540" s="11"/>
      <c r="AS540" s="11"/>
      <c r="AT540" s="11"/>
      <c r="AU540" s="11"/>
      <c r="AV540" s="53"/>
      <c r="AW540" s="53"/>
      <c r="AX540" s="53"/>
      <c r="AY540" s="53"/>
      <c r="AZ540" s="53"/>
      <c r="BA540" s="53"/>
      <c r="BB540" s="53"/>
      <c r="BC540" s="53"/>
      <c r="BD540" s="11"/>
      <c r="BE540" s="11"/>
      <c r="BF540" s="11"/>
      <c r="BG540" s="11"/>
      <c r="BH540" s="11"/>
      <c r="BI540" s="11"/>
      <c r="BJ540" s="11"/>
      <c r="BK540" s="11"/>
      <c r="BL540" s="12"/>
      <c r="BM540" s="12"/>
      <c r="BN540" s="12"/>
      <c r="BO540" s="12"/>
      <c r="BP540" s="6"/>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row>
    <row r="541" spans="1:129" s="8" customFormat="1" ht="20.100000000000001"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52"/>
      <c r="AC541" s="52"/>
      <c r="AD541" s="52"/>
      <c r="AE541" s="52"/>
      <c r="AF541" s="52"/>
      <c r="AG541" s="52"/>
      <c r="AH541" s="52"/>
      <c r="AI541" s="11"/>
      <c r="AJ541" s="11"/>
      <c r="AK541" s="11"/>
      <c r="AL541" s="11"/>
      <c r="AM541" s="11"/>
      <c r="AN541" s="11"/>
      <c r="AO541" s="11"/>
      <c r="AP541" s="11"/>
      <c r="AQ541" s="11"/>
      <c r="AR541" s="11"/>
      <c r="AS541" s="11"/>
      <c r="AT541" s="11"/>
      <c r="AU541" s="11"/>
      <c r="AV541" s="53"/>
      <c r="AW541" s="53"/>
      <c r="AX541" s="53"/>
      <c r="AY541" s="53"/>
      <c r="AZ541" s="53"/>
      <c r="BA541" s="53"/>
      <c r="BB541" s="53"/>
      <c r="BC541" s="53"/>
      <c r="BD541" s="11"/>
      <c r="BE541" s="11"/>
      <c r="BF541" s="11"/>
      <c r="BG541" s="11"/>
      <c r="BH541" s="11"/>
      <c r="BI541" s="11"/>
      <c r="BJ541" s="11"/>
      <c r="BK541" s="11"/>
      <c r="BL541" s="12"/>
      <c r="BM541" s="12"/>
      <c r="BN541" s="12"/>
      <c r="BO541" s="12"/>
      <c r="BP541" s="6"/>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row>
    <row r="542" spans="1:129" s="8" customFormat="1" ht="20.100000000000001"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52"/>
      <c r="AC542" s="52"/>
      <c r="AD542" s="52"/>
      <c r="AE542" s="52"/>
      <c r="AF542" s="52"/>
      <c r="AG542" s="52"/>
      <c r="AH542" s="52"/>
      <c r="AI542" s="11"/>
      <c r="AJ542" s="11"/>
      <c r="AK542" s="11"/>
      <c r="AL542" s="11"/>
      <c r="AM542" s="11"/>
      <c r="AN542" s="11"/>
      <c r="AO542" s="11"/>
      <c r="AP542" s="11"/>
      <c r="AQ542" s="11"/>
      <c r="AR542" s="11"/>
      <c r="AS542" s="11"/>
      <c r="AT542" s="11"/>
      <c r="AU542" s="11"/>
      <c r="AV542" s="53"/>
      <c r="AW542" s="53"/>
      <c r="AX542" s="53"/>
      <c r="AY542" s="53"/>
      <c r="AZ542" s="53"/>
      <c r="BA542" s="53"/>
      <c r="BB542" s="53"/>
      <c r="BC542" s="53"/>
      <c r="BD542" s="11"/>
      <c r="BE542" s="11"/>
      <c r="BF542" s="11"/>
      <c r="BG542" s="11"/>
      <c r="BH542" s="11"/>
      <c r="BI542" s="11"/>
      <c r="BJ542" s="11"/>
      <c r="BK542" s="11"/>
      <c r="BL542" s="12"/>
      <c r="BM542" s="12"/>
      <c r="BN542" s="12"/>
      <c r="BO542" s="12"/>
      <c r="BP542" s="6"/>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row>
    <row r="543" spans="1:129" s="8" customFormat="1" ht="20.100000000000001"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52"/>
      <c r="AC543" s="52"/>
      <c r="AD543" s="52"/>
      <c r="AE543" s="52"/>
      <c r="AF543" s="52"/>
      <c r="AG543" s="52"/>
      <c r="AH543" s="52"/>
      <c r="AI543" s="11"/>
      <c r="AJ543" s="11"/>
      <c r="AK543" s="11"/>
      <c r="AL543" s="11"/>
      <c r="AM543" s="11"/>
      <c r="AN543" s="11"/>
      <c r="AO543" s="11"/>
      <c r="AP543" s="11"/>
      <c r="AQ543" s="11"/>
      <c r="AR543" s="11"/>
      <c r="AS543" s="11"/>
      <c r="AT543" s="11"/>
      <c r="AU543" s="11"/>
      <c r="AV543" s="53"/>
      <c r="AW543" s="53"/>
      <c r="AX543" s="53"/>
      <c r="AY543" s="53"/>
      <c r="AZ543" s="53"/>
      <c r="BA543" s="53"/>
      <c r="BB543" s="53"/>
      <c r="BC543" s="53"/>
      <c r="BD543" s="11"/>
      <c r="BE543" s="11"/>
      <c r="BF543" s="11"/>
      <c r="BG543" s="11"/>
      <c r="BH543" s="11"/>
      <c r="BI543" s="11"/>
      <c r="BJ543" s="11"/>
      <c r="BK543" s="11"/>
      <c r="BL543" s="12"/>
      <c r="BM543" s="12"/>
      <c r="BN543" s="12"/>
      <c r="BO543" s="12"/>
      <c r="BP543" s="6"/>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row>
    <row r="544" spans="1:129" s="8" customFormat="1" ht="20.100000000000001"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52"/>
      <c r="AC544" s="52"/>
      <c r="AD544" s="52"/>
      <c r="AE544" s="52"/>
      <c r="AF544" s="52"/>
      <c r="AG544" s="52"/>
      <c r="AH544" s="52"/>
      <c r="AI544" s="11"/>
      <c r="AJ544" s="11"/>
      <c r="AK544" s="11"/>
      <c r="AL544" s="11"/>
      <c r="AM544" s="11"/>
      <c r="AN544" s="11"/>
      <c r="AO544" s="11"/>
      <c r="AP544" s="11"/>
      <c r="AQ544" s="11"/>
      <c r="AR544" s="11"/>
      <c r="AS544" s="11"/>
      <c r="AT544" s="11"/>
      <c r="AU544" s="11"/>
      <c r="AV544" s="53"/>
      <c r="AW544" s="53"/>
      <c r="AX544" s="53"/>
      <c r="AY544" s="53"/>
      <c r="AZ544" s="53"/>
      <c r="BA544" s="53"/>
      <c r="BB544" s="53"/>
      <c r="BC544" s="53"/>
      <c r="BD544" s="11"/>
      <c r="BE544" s="11"/>
      <c r="BF544" s="11"/>
      <c r="BG544" s="11"/>
      <c r="BH544" s="11"/>
      <c r="BI544" s="11"/>
      <c r="BJ544" s="11"/>
      <c r="BK544" s="11"/>
      <c r="BL544" s="12"/>
      <c r="BM544" s="12"/>
      <c r="BN544" s="12"/>
      <c r="BO544" s="12"/>
      <c r="BP544" s="6"/>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row>
    <row r="545" spans="1:129" s="8" customFormat="1" ht="20.100000000000001"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52"/>
      <c r="AC545" s="52"/>
      <c r="AD545" s="52"/>
      <c r="AE545" s="52"/>
      <c r="AF545" s="52"/>
      <c r="AG545" s="52"/>
      <c r="AH545" s="52"/>
      <c r="AI545" s="11"/>
      <c r="AJ545" s="11"/>
      <c r="AK545" s="11"/>
      <c r="AL545" s="11"/>
      <c r="AM545" s="11"/>
      <c r="AN545" s="11"/>
      <c r="AO545" s="11"/>
      <c r="AP545" s="11"/>
      <c r="AQ545" s="11"/>
      <c r="AR545" s="11"/>
      <c r="AS545" s="11"/>
      <c r="AT545" s="11"/>
      <c r="AU545" s="11"/>
      <c r="AV545" s="53"/>
      <c r="AW545" s="53"/>
      <c r="AX545" s="53"/>
      <c r="AY545" s="53"/>
      <c r="AZ545" s="53"/>
      <c r="BA545" s="53"/>
      <c r="BB545" s="53"/>
      <c r="BC545" s="53"/>
      <c r="BD545" s="11"/>
      <c r="BE545" s="11"/>
      <c r="BF545" s="11"/>
      <c r="BG545" s="11"/>
      <c r="BH545" s="11"/>
      <c r="BI545" s="11"/>
      <c r="BJ545" s="11"/>
      <c r="BK545" s="11"/>
      <c r="BL545" s="12"/>
      <c r="BM545" s="12"/>
      <c r="BN545" s="12"/>
      <c r="BO545" s="12"/>
      <c r="BP545" s="6"/>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row>
    <row r="546" spans="1:129" s="8" customFormat="1" ht="20.100000000000001"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52"/>
      <c r="AC546" s="52"/>
      <c r="AD546" s="52"/>
      <c r="AE546" s="52"/>
      <c r="AF546" s="52"/>
      <c r="AG546" s="52"/>
      <c r="AH546" s="52"/>
      <c r="AI546" s="11"/>
      <c r="AJ546" s="11"/>
      <c r="AK546" s="11"/>
      <c r="AL546" s="11"/>
      <c r="AM546" s="11"/>
      <c r="AN546" s="11"/>
      <c r="AO546" s="11"/>
      <c r="AP546" s="11"/>
      <c r="AQ546" s="11"/>
      <c r="AR546" s="11"/>
      <c r="AS546" s="11"/>
      <c r="AT546" s="11"/>
      <c r="AU546" s="11"/>
      <c r="AV546" s="53"/>
      <c r="AW546" s="53"/>
      <c r="AX546" s="53"/>
      <c r="AY546" s="53"/>
      <c r="AZ546" s="53"/>
      <c r="BA546" s="53"/>
      <c r="BB546" s="53"/>
      <c r="BC546" s="53"/>
      <c r="BD546" s="11"/>
      <c r="BE546" s="11"/>
      <c r="BF546" s="11"/>
      <c r="BG546" s="11"/>
      <c r="BH546" s="11"/>
      <c r="BI546" s="11"/>
      <c r="BJ546" s="11"/>
      <c r="BK546" s="11"/>
      <c r="BL546" s="12"/>
      <c r="BM546" s="12"/>
      <c r="BN546" s="12"/>
      <c r="BO546" s="12"/>
      <c r="BP546" s="6"/>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row>
    <row r="547" spans="1:129" s="8" customFormat="1" ht="20.100000000000001"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52"/>
      <c r="AC547" s="52"/>
      <c r="AD547" s="52"/>
      <c r="AE547" s="52"/>
      <c r="AF547" s="52"/>
      <c r="AG547" s="52"/>
      <c r="AH547" s="52"/>
      <c r="AI547" s="11"/>
      <c r="AJ547" s="11"/>
      <c r="AK547" s="11"/>
      <c r="AL547" s="11"/>
      <c r="AM547" s="11"/>
      <c r="AN547" s="11"/>
      <c r="AO547" s="11"/>
      <c r="AP547" s="11"/>
      <c r="AQ547" s="11"/>
      <c r="AR547" s="11"/>
      <c r="AS547" s="11"/>
      <c r="AT547" s="11"/>
      <c r="AU547" s="11"/>
      <c r="AV547" s="53"/>
      <c r="AW547" s="53"/>
      <c r="AX547" s="53"/>
      <c r="AY547" s="53"/>
      <c r="AZ547" s="53"/>
      <c r="BA547" s="53"/>
      <c r="BB547" s="53"/>
      <c r="BC547" s="53"/>
      <c r="BD547" s="11"/>
      <c r="BE547" s="11"/>
      <c r="BF547" s="11"/>
      <c r="BG547" s="11"/>
      <c r="BH547" s="11"/>
      <c r="BI547" s="11"/>
      <c r="BJ547" s="11"/>
      <c r="BK547" s="11"/>
      <c r="BL547" s="12"/>
      <c r="BM547" s="12"/>
      <c r="BN547" s="12"/>
      <c r="BO547" s="12"/>
      <c r="BP547" s="6"/>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row>
    <row r="548" spans="1:129" s="8" customFormat="1" ht="20.100000000000001"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52"/>
      <c r="AC548" s="52"/>
      <c r="AD548" s="52"/>
      <c r="AE548" s="52"/>
      <c r="AF548" s="52"/>
      <c r="AG548" s="52"/>
      <c r="AH548" s="52"/>
      <c r="AI548" s="11"/>
      <c r="AJ548" s="11"/>
      <c r="AK548" s="11"/>
      <c r="AL548" s="11"/>
      <c r="AM548" s="11"/>
      <c r="AN548" s="11"/>
      <c r="AO548" s="11"/>
      <c r="AP548" s="11"/>
      <c r="AQ548" s="11"/>
      <c r="AR548" s="11"/>
      <c r="AS548" s="11"/>
      <c r="AT548" s="11"/>
      <c r="AU548" s="11"/>
      <c r="AV548" s="53"/>
      <c r="AW548" s="53"/>
      <c r="AX548" s="53"/>
      <c r="AY548" s="53"/>
      <c r="AZ548" s="53"/>
      <c r="BA548" s="53"/>
      <c r="BB548" s="53"/>
      <c r="BC548" s="53"/>
      <c r="BD548" s="11"/>
      <c r="BE548" s="11"/>
      <c r="BF548" s="11"/>
      <c r="BG548" s="11"/>
      <c r="BH548" s="11"/>
      <c r="BI548" s="11"/>
      <c r="BJ548" s="11"/>
      <c r="BK548" s="11"/>
      <c r="BL548" s="12"/>
      <c r="BM548" s="12"/>
      <c r="BN548" s="12"/>
      <c r="BO548" s="12"/>
      <c r="BP548" s="6"/>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row>
    <row r="549" spans="1:129" s="8" customFormat="1" ht="20.100000000000001"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52"/>
      <c r="AC549" s="52"/>
      <c r="AD549" s="52"/>
      <c r="AE549" s="52"/>
      <c r="AF549" s="52"/>
      <c r="AG549" s="52"/>
      <c r="AH549" s="52"/>
      <c r="AI549" s="11"/>
      <c r="AJ549" s="11"/>
      <c r="AK549" s="11"/>
      <c r="AL549" s="11"/>
      <c r="AM549" s="11"/>
      <c r="AN549" s="11"/>
      <c r="AO549" s="11"/>
      <c r="AP549" s="11"/>
      <c r="AQ549" s="11"/>
      <c r="AR549" s="11"/>
      <c r="AS549" s="11"/>
      <c r="AT549" s="11"/>
      <c r="AU549" s="11"/>
      <c r="AV549" s="53"/>
      <c r="AW549" s="53"/>
      <c r="AX549" s="53"/>
      <c r="AY549" s="53"/>
      <c r="AZ549" s="53"/>
      <c r="BA549" s="53"/>
      <c r="BB549" s="53"/>
      <c r="BC549" s="53"/>
      <c r="BD549" s="11"/>
      <c r="BE549" s="11"/>
      <c r="BF549" s="11"/>
      <c r="BG549" s="11"/>
      <c r="BH549" s="11"/>
      <c r="BI549" s="11"/>
      <c r="BJ549" s="11"/>
      <c r="BK549" s="11"/>
      <c r="BL549" s="12"/>
      <c r="BM549" s="12"/>
      <c r="BN549" s="12"/>
      <c r="BO549" s="12"/>
      <c r="BP549" s="6"/>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row>
    <row r="550" spans="1:129" s="8" customFormat="1" ht="20.100000000000001"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52"/>
      <c r="AC550" s="52"/>
      <c r="AD550" s="52"/>
      <c r="AE550" s="52"/>
      <c r="AF550" s="52"/>
      <c r="AG550" s="52"/>
      <c r="AH550" s="52"/>
      <c r="AI550" s="11"/>
      <c r="AJ550" s="11"/>
      <c r="AK550" s="11"/>
      <c r="AL550" s="11"/>
      <c r="AM550" s="11"/>
      <c r="AN550" s="11"/>
      <c r="AO550" s="11"/>
      <c r="AP550" s="11"/>
      <c r="AQ550" s="11"/>
      <c r="AR550" s="11"/>
      <c r="AS550" s="11"/>
      <c r="AT550" s="11"/>
      <c r="AU550" s="11"/>
      <c r="AV550" s="53"/>
      <c r="AW550" s="53"/>
      <c r="AX550" s="53"/>
      <c r="AY550" s="53"/>
      <c r="AZ550" s="53"/>
      <c r="BA550" s="53"/>
      <c r="BB550" s="53"/>
      <c r="BC550" s="53"/>
      <c r="BD550" s="11"/>
      <c r="BE550" s="11"/>
      <c r="BF550" s="11"/>
      <c r="BG550" s="11"/>
      <c r="BH550" s="11"/>
      <c r="BI550" s="11"/>
      <c r="BJ550" s="11"/>
      <c r="BK550" s="11"/>
      <c r="BL550" s="12"/>
      <c r="BM550" s="12"/>
      <c r="BN550" s="12"/>
      <c r="BO550" s="12"/>
      <c r="BP550" s="6"/>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row>
    <row r="551" spans="1:129" s="8" customFormat="1" ht="20.100000000000001"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52"/>
      <c r="AC551" s="52"/>
      <c r="AD551" s="52"/>
      <c r="AE551" s="52"/>
      <c r="AF551" s="52"/>
      <c r="AG551" s="52"/>
      <c r="AH551" s="52"/>
      <c r="AI551" s="11"/>
      <c r="AJ551" s="11"/>
      <c r="AK551" s="11"/>
      <c r="AL551" s="11"/>
      <c r="AM551" s="11"/>
      <c r="AN551" s="11"/>
      <c r="AO551" s="11"/>
      <c r="AP551" s="11"/>
      <c r="AQ551" s="11"/>
      <c r="AR551" s="11"/>
      <c r="AS551" s="11"/>
      <c r="AT551" s="11"/>
      <c r="AU551" s="11"/>
      <c r="AV551" s="53"/>
      <c r="AW551" s="53"/>
      <c r="AX551" s="53"/>
      <c r="AY551" s="53"/>
      <c r="AZ551" s="53"/>
      <c r="BA551" s="53"/>
      <c r="BB551" s="53"/>
      <c r="BC551" s="53"/>
      <c r="BD551" s="11"/>
      <c r="BE551" s="11"/>
      <c r="BF551" s="11"/>
      <c r="BG551" s="11"/>
      <c r="BH551" s="11"/>
      <c r="BI551" s="11"/>
      <c r="BJ551" s="11"/>
      <c r="BK551" s="11"/>
      <c r="BL551" s="12"/>
      <c r="BM551" s="12"/>
      <c r="BN551" s="12"/>
      <c r="BO551" s="12"/>
      <c r="BP551" s="6"/>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row>
    <row r="552" spans="1:129" s="8" customFormat="1" ht="20.100000000000001"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52"/>
      <c r="AC552" s="52"/>
      <c r="AD552" s="52"/>
      <c r="AE552" s="52"/>
      <c r="AF552" s="52"/>
      <c r="AG552" s="52"/>
      <c r="AH552" s="52"/>
      <c r="AI552" s="11"/>
      <c r="AJ552" s="11"/>
      <c r="AK552" s="11"/>
      <c r="AL552" s="11"/>
      <c r="AM552" s="11"/>
      <c r="AN552" s="11"/>
      <c r="AO552" s="11"/>
      <c r="AP552" s="11"/>
      <c r="AQ552" s="11"/>
      <c r="AR552" s="11"/>
      <c r="AS552" s="11"/>
      <c r="AT552" s="11"/>
      <c r="AU552" s="11"/>
      <c r="AV552" s="53"/>
      <c r="AW552" s="53"/>
      <c r="AX552" s="53"/>
      <c r="AY552" s="53"/>
      <c r="AZ552" s="53"/>
      <c r="BA552" s="53"/>
      <c r="BB552" s="53"/>
      <c r="BC552" s="53"/>
      <c r="BD552" s="11"/>
      <c r="BE552" s="11"/>
      <c r="BF552" s="11"/>
      <c r="BG552" s="11"/>
      <c r="BH552" s="11"/>
      <c r="BI552" s="11"/>
      <c r="BJ552" s="11"/>
      <c r="BK552" s="11"/>
      <c r="BL552" s="12"/>
      <c r="BM552" s="12"/>
      <c r="BN552" s="12"/>
      <c r="BO552" s="12"/>
      <c r="BP552" s="6"/>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row>
    <row r="553" spans="1:129" s="8" customFormat="1" ht="20.100000000000001"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52"/>
      <c r="AC553" s="52"/>
      <c r="AD553" s="52"/>
      <c r="AE553" s="52"/>
      <c r="AF553" s="52"/>
      <c r="AG553" s="52"/>
      <c r="AH553" s="52"/>
      <c r="AI553" s="11"/>
      <c r="AJ553" s="11"/>
      <c r="AK553" s="11"/>
      <c r="AL553" s="11"/>
      <c r="AM553" s="11"/>
      <c r="AN553" s="11"/>
      <c r="AO553" s="11"/>
      <c r="AP553" s="11"/>
      <c r="AQ553" s="11"/>
      <c r="AR553" s="11"/>
      <c r="AS553" s="11"/>
      <c r="AT553" s="11"/>
      <c r="AU553" s="11"/>
      <c r="AV553" s="53"/>
      <c r="AW553" s="53"/>
      <c r="AX553" s="53"/>
      <c r="AY553" s="53"/>
      <c r="AZ553" s="53"/>
      <c r="BA553" s="53"/>
      <c r="BB553" s="53"/>
      <c r="BC553" s="53"/>
      <c r="BD553" s="11"/>
      <c r="BE553" s="11"/>
      <c r="BF553" s="11"/>
      <c r="BG553" s="11"/>
      <c r="BH553" s="11"/>
      <c r="BI553" s="11"/>
      <c r="BJ553" s="11"/>
      <c r="BK553" s="11"/>
      <c r="BL553" s="12"/>
      <c r="BM553" s="12"/>
      <c r="BN553" s="12"/>
      <c r="BO553" s="12"/>
      <c r="BP553" s="6"/>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row>
    <row r="554" spans="1:129" s="8" customFormat="1" ht="20.100000000000001"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52"/>
      <c r="AC554" s="52"/>
      <c r="AD554" s="52"/>
      <c r="AE554" s="52"/>
      <c r="AF554" s="52"/>
      <c r="AG554" s="52"/>
      <c r="AH554" s="52"/>
      <c r="AI554" s="11"/>
      <c r="AJ554" s="11"/>
      <c r="AK554" s="11"/>
      <c r="AL554" s="11"/>
      <c r="AM554" s="11"/>
      <c r="AN554" s="11"/>
      <c r="AO554" s="11"/>
      <c r="AP554" s="11"/>
      <c r="AQ554" s="11"/>
      <c r="AR554" s="11"/>
      <c r="AS554" s="11"/>
      <c r="AT554" s="11"/>
      <c r="AU554" s="11"/>
      <c r="AV554" s="53"/>
      <c r="AW554" s="53"/>
      <c r="AX554" s="53"/>
      <c r="AY554" s="53"/>
      <c r="AZ554" s="53"/>
      <c r="BA554" s="53"/>
      <c r="BB554" s="53"/>
      <c r="BC554" s="53"/>
      <c r="BD554" s="11"/>
      <c r="BE554" s="11"/>
      <c r="BF554" s="11"/>
      <c r="BG554" s="11"/>
      <c r="BH554" s="11"/>
      <c r="BI554" s="11"/>
      <c r="BJ554" s="11"/>
      <c r="BK554" s="11"/>
      <c r="BL554" s="12"/>
      <c r="BM554" s="12"/>
      <c r="BN554" s="12"/>
      <c r="BO554" s="12"/>
      <c r="BP554" s="6"/>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row>
    <row r="555" spans="1:129" s="8" customFormat="1" ht="20.100000000000001"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52"/>
      <c r="AC555" s="52"/>
      <c r="AD555" s="52"/>
      <c r="AE555" s="52"/>
      <c r="AF555" s="52"/>
      <c r="AG555" s="52"/>
      <c r="AH555" s="52"/>
      <c r="AI555" s="11"/>
      <c r="AJ555" s="11"/>
      <c r="AK555" s="11"/>
      <c r="AL555" s="11"/>
      <c r="AM555" s="11"/>
      <c r="AN555" s="11"/>
      <c r="AO555" s="11"/>
      <c r="AP555" s="11"/>
      <c r="AQ555" s="11"/>
      <c r="AR555" s="11"/>
      <c r="AS555" s="11"/>
      <c r="AT555" s="11"/>
      <c r="AU555" s="11"/>
      <c r="AV555" s="53"/>
      <c r="AW555" s="53"/>
      <c r="AX555" s="53"/>
      <c r="AY555" s="53"/>
      <c r="AZ555" s="53"/>
      <c r="BA555" s="53"/>
      <c r="BB555" s="53"/>
      <c r="BC555" s="53"/>
      <c r="BD555" s="11"/>
      <c r="BE555" s="11"/>
      <c r="BF555" s="11"/>
      <c r="BG555" s="11"/>
      <c r="BH555" s="11"/>
      <c r="BI555" s="11"/>
      <c r="BJ555" s="11"/>
      <c r="BK555" s="11"/>
      <c r="BL555" s="12"/>
      <c r="BM555" s="12"/>
      <c r="BN555" s="12"/>
      <c r="BO555" s="12"/>
      <c r="BP555" s="6"/>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row>
    <row r="556" spans="1:129" s="8" customFormat="1" ht="20.100000000000001"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52"/>
      <c r="AC556" s="52"/>
      <c r="AD556" s="52"/>
      <c r="AE556" s="52"/>
      <c r="AF556" s="52"/>
      <c r="AG556" s="52"/>
      <c r="AH556" s="52"/>
      <c r="AI556" s="11"/>
      <c r="AJ556" s="11"/>
      <c r="AK556" s="11"/>
      <c r="AL556" s="11"/>
      <c r="AM556" s="11"/>
      <c r="AN556" s="11"/>
      <c r="AO556" s="11"/>
      <c r="AP556" s="11"/>
      <c r="AQ556" s="11"/>
      <c r="AR556" s="11"/>
      <c r="AS556" s="11"/>
      <c r="AT556" s="11"/>
      <c r="AU556" s="11"/>
      <c r="AV556" s="53"/>
      <c r="AW556" s="53"/>
      <c r="AX556" s="53"/>
      <c r="AY556" s="53"/>
      <c r="AZ556" s="53"/>
      <c r="BA556" s="53"/>
      <c r="BB556" s="53"/>
      <c r="BC556" s="53"/>
      <c r="BD556" s="11"/>
      <c r="BE556" s="11"/>
      <c r="BF556" s="11"/>
      <c r="BG556" s="11"/>
      <c r="BH556" s="11"/>
      <c r="BI556" s="11"/>
      <c r="BJ556" s="11"/>
      <c r="BK556" s="11"/>
      <c r="BL556" s="12"/>
      <c r="BM556" s="12"/>
      <c r="BN556" s="12"/>
      <c r="BO556" s="12"/>
      <c r="BP556" s="6"/>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row>
    <row r="557" spans="1:129" s="8" customFormat="1" ht="20.100000000000001"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52"/>
      <c r="AC557" s="52"/>
      <c r="AD557" s="52"/>
      <c r="AE557" s="52"/>
      <c r="AF557" s="52"/>
      <c r="AG557" s="52"/>
      <c r="AH557" s="52"/>
      <c r="AI557" s="11"/>
      <c r="AJ557" s="11"/>
      <c r="AK557" s="11"/>
      <c r="AL557" s="11"/>
      <c r="AM557" s="11"/>
      <c r="AN557" s="11"/>
      <c r="AO557" s="11"/>
      <c r="AP557" s="11"/>
      <c r="AQ557" s="11"/>
      <c r="AR557" s="11"/>
      <c r="AS557" s="11"/>
      <c r="AT557" s="11"/>
      <c r="AU557" s="11"/>
      <c r="AV557" s="53"/>
      <c r="AW557" s="53"/>
      <c r="AX557" s="53"/>
      <c r="AY557" s="53"/>
      <c r="AZ557" s="53"/>
      <c r="BA557" s="53"/>
      <c r="BB557" s="53"/>
      <c r="BC557" s="53"/>
      <c r="BD557" s="11"/>
      <c r="BE557" s="11"/>
      <c r="BF557" s="11"/>
      <c r="BG557" s="11"/>
      <c r="BH557" s="11"/>
      <c r="BI557" s="11"/>
      <c r="BJ557" s="11"/>
      <c r="BK557" s="11"/>
      <c r="BL557" s="12"/>
      <c r="BM557" s="12"/>
      <c r="BN557" s="12"/>
      <c r="BO557" s="12"/>
      <c r="BP557" s="6"/>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row>
    <row r="558" spans="1:129" s="8" customFormat="1" ht="20.100000000000001"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52"/>
      <c r="AC558" s="52"/>
      <c r="AD558" s="52"/>
      <c r="AE558" s="52"/>
      <c r="AF558" s="52"/>
      <c r="AG558" s="52"/>
      <c r="AH558" s="52"/>
      <c r="AI558" s="11"/>
      <c r="AJ558" s="11"/>
      <c r="AK558" s="11"/>
      <c r="AL558" s="11"/>
      <c r="AM558" s="11"/>
      <c r="AN558" s="11"/>
      <c r="AO558" s="11"/>
      <c r="AP558" s="11"/>
      <c r="AQ558" s="11"/>
      <c r="AR558" s="11"/>
      <c r="AS558" s="11"/>
      <c r="AT558" s="11"/>
      <c r="AU558" s="11"/>
      <c r="AV558" s="53"/>
      <c r="AW558" s="53"/>
      <c r="AX558" s="53"/>
      <c r="AY558" s="53"/>
      <c r="AZ558" s="53"/>
      <c r="BA558" s="53"/>
      <c r="BB558" s="53"/>
      <c r="BC558" s="53"/>
      <c r="BD558" s="11"/>
      <c r="BE558" s="11"/>
      <c r="BF558" s="11"/>
      <c r="BG558" s="11"/>
      <c r="BH558" s="11"/>
      <c r="BI558" s="11"/>
      <c r="BJ558" s="11"/>
      <c r="BK558" s="11"/>
      <c r="BL558" s="12"/>
      <c r="BM558" s="12"/>
      <c r="BN558" s="12"/>
      <c r="BO558" s="12"/>
      <c r="BP558" s="6"/>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row>
    <row r="559" spans="1:129" s="8" customFormat="1" ht="20.100000000000001"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52"/>
      <c r="AC559" s="52"/>
      <c r="AD559" s="52"/>
      <c r="AE559" s="52"/>
      <c r="AF559" s="52"/>
      <c r="AG559" s="52"/>
      <c r="AH559" s="52"/>
      <c r="AI559" s="11"/>
      <c r="AJ559" s="11"/>
      <c r="AK559" s="11"/>
      <c r="AL559" s="11"/>
      <c r="AM559" s="11"/>
      <c r="AN559" s="11"/>
      <c r="AO559" s="11"/>
      <c r="AP559" s="11"/>
      <c r="AQ559" s="11"/>
      <c r="AR559" s="11"/>
      <c r="AS559" s="11"/>
      <c r="AT559" s="11"/>
      <c r="AU559" s="11"/>
      <c r="AV559" s="53"/>
      <c r="AW559" s="53"/>
      <c r="AX559" s="53"/>
      <c r="AY559" s="53"/>
      <c r="AZ559" s="53"/>
      <c r="BA559" s="53"/>
      <c r="BB559" s="53"/>
      <c r="BC559" s="53"/>
      <c r="BD559" s="11"/>
      <c r="BE559" s="11"/>
      <c r="BF559" s="11"/>
      <c r="BG559" s="11"/>
      <c r="BH559" s="11"/>
      <c r="BI559" s="11"/>
      <c r="BJ559" s="11"/>
      <c r="BK559" s="11"/>
      <c r="BL559" s="12"/>
      <c r="BM559" s="12"/>
      <c r="BN559" s="12"/>
      <c r="BO559" s="12"/>
      <c r="BP559" s="6"/>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row>
    <row r="560" spans="1:129" s="8" customFormat="1" ht="20.100000000000001"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52"/>
      <c r="AC560" s="52"/>
      <c r="AD560" s="52"/>
      <c r="AE560" s="52"/>
      <c r="AF560" s="52"/>
      <c r="AG560" s="52"/>
      <c r="AH560" s="52"/>
      <c r="AI560" s="11"/>
      <c r="AJ560" s="11"/>
      <c r="AK560" s="11"/>
      <c r="AL560" s="11"/>
      <c r="AM560" s="11"/>
      <c r="AN560" s="11"/>
      <c r="AO560" s="11"/>
      <c r="AP560" s="11"/>
      <c r="AQ560" s="11"/>
      <c r="AR560" s="11"/>
      <c r="AS560" s="11"/>
      <c r="AT560" s="11"/>
      <c r="AU560" s="11"/>
      <c r="AV560" s="53"/>
      <c r="AW560" s="53"/>
      <c r="AX560" s="53"/>
      <c r="AY560" s="53"/>
      <c r="AZ560" s="53"/>
      <c r="BA560" s="53"/>
      <c r="BB560" s="53"/>
      <c r="BC560" s="53"/>
      <c r="BD560" s="11"/>
      <c r="BE560" s="11"/>
      <c r="BF560" s="11"/>
      <c r="BG560" s="11"/>
      <c r="BH560" s="11"/>
      <c r="BI560" s="11"/>
      <c r="BJ560" s="11"/>
      <c r="BK560" s="11"/>
      <c r="BL560" s="12"/>
      <c r="BM560" s="12"/>
      <c r="BN560" s="12"/>
      <c r="BO560" s="12"/>
      <c r="BP560" s="6"/>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row>
    <row r="561" spans="1:129" s="8" customFormat="1" ht="20.100000000000001"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52"/>
      <c r="AC561" s="52"/>
      <c r="AD561" s="52"/>
      <c r="AE561" s="52"/>
      <c r="AF561" s="52"/>
      <c r="AG561" s="52"/>
      <c r="AH561" s="52"/>
      <c r="AI561" s="11"/>
      <c r="AJ561" s="11"/>
      <c r="AK561" s="11"/>
      <c r="AL561" s="11"/>
      <c r="AM561" s="11"/>
      <c r="AN561" s="11"/>
      <c r="AO561" s="11"/>
      <c r="AP561" s="11"/>
      <c r="AQ561" s="11"/>
      <c r="AR561" s="11"/>
      <c r="AS561" s="11"/>
      <c r="AT561" s="11"/>
      <c r="AU561" s="11"/>
      <c r="AV561" s="53"/>
      <c r="AW561" s="53"/>
      <c r="AX561" s="53"/>
      <c r="AY561" s="53"/>
      <c r="AZ561" s="53"/>
      <c r="BA561" s="53"/>
      <c r="BB561" s="53"/>
      <c r="BC561" s="53"/>
      <c r="BD561" s="11"/>
      <c r="BE561" s="11"/>
      <c r="BF561" s="11"/>
      <c r="BG561" s="11"/>
      <c r="BH561" s="11"/>
      <c r="BI561" s="11"/>
      <c r="BJ561" s="11"/>
      <c r="BK561" s="11"/>
      <c r="BL561" s="12"/>
      <c r="BM561" s="12"/>
      <c r="BN561" s="12"/>
      <c r="BO561" s="12"/>
      <c r="BP561" s="6"/>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row>
    <row r="562" spans="1:129" s="8" customFormat="1" ht="20.100000000000001"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52"/>
      <c r="AC562" s="52"/>
      <c r="AD562" s="52"/>
      <c r="AE562" s="52"/>
      <c r="AF562" s="52"/>
      <c r="AG562" s="52"/>
      <c r="AH562" s="52"/>
      <c r="AI562" s="11"/>
      <c r="AJ562" s="11"/>
      <c r="AK562" s="11"/>
      <c r="AL562" s="11"/>
      <c r="AM562" s="11"/>
      <c r="AN562" s="11"/>
      <c r="AO562" s="11"/>
      <c r="AP562" s="11"/>
      <c r="AQ562" s="11"/>
      <c r="AR562" s="11"/>
      <c r="AS562" s="11"/>
      <c r="AT562" s="11"/>
      <c r="AU562" s="11"/>
      <c r="AV562" s="53"/>
      <c r="AW562" s="53"/>
      <c r="AX562" s="53"/>
      <c r="AY562" s="53"/>
      <c r="AZ562" s="53"/>
      <c r="BA562" s="53"/>
      <c r="BB562" s="53"/>
      <c r="BC562" s="53"/>
      <c r="BD562" s="11"/>
      <c r="BE562" s="11"/>
      <c r="BF562" s="11"/>
      <c r="BG562" s="11"/>
      <c r="BH562" s="11"/>
      <c r="BI562" s="11"/>
      <c r="BJ562" s="11"/>
      <c r="BK562" s="11"/>
      <c r="BL562" s="12"/>
      <c r="BM562" s="12"/>
      <c r="BN562" s="12"/>
      <c r="BO562" s="12"/>
      <c r="BP562" s="6"/>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row>
    <row r="563" spans="1:129" s="8" customFormat="1" ht="20.100000000000001"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52"/>
      <c r="AC563" s="52"/>
      <c r="AD563" s="52"/>
      <c r="AE563" s="52"/>
      <c r="AF563" s="52"/>
      <c r="AG563" s="52"/>
      <c r="AH563" s="52"/>
      <c r="AI563" s="11"/>
      <c r="AJ563" s="11"/>
      <c r="AK563" s="11"/>
      <c r="AL563" s="11"/>
      <c r="AM563" s="11"/>
      <c r="AN563" s="11"/>
      <c r="AO563" s="11"/>
      <c r="AP563" s="11"/>
      <c r="AQ563" s="11"/>
      <c r="AR563" s="11"/>
      <c r="AS563" s="11"/>
      <c r="AT563" s="11"/>
      <c r="AU563" s="11"/>
      <c r="AV563" s="53"/>
      <c r="AW563" s="53"/>
      <c r="AX563" s="53"/>
      <c r="AY563" s="53"/>
      <c r="AZ563" s="53"/>
      <c r="BA563" s="53"/>
      <c r="BB563" s="53"/>
      <c r="BC563" s="53"/>
      <c r="BD563" s="11"/>
      <c r="BE563" s="11"/>
      <c r="BF563" s="11"/>
      <c r="BG563" s="11"/>
      <c r="BH563" s="11"/>
      <c r="BI563" s="11"/>
      <c r="BJ563" s="11"/>
      <c r="BK563" s="11"/>
      <c r="BL563" s="12"/>
      <c r="BM563" s="12"/>
      <c r="BN563" s="12"/>
      <c r="BO563" s="12"/>
      <c r="BP563" s="6"/>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row>
    <row r="564" spans="1:129" s="8" customFormat="1" ht="20.100000000000001"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52"/>
      <c r="AC564" s="52"/>
      <c r="AD564" s="52"/>
      <c r="AE564" s="52"/>
      <c r="AF564" s="52"/>
      <c r="AG564" s="52"/>
      <c r="AH564" s="52"/>
      <c r="AI564" s="11"/>
      <c r="AJ564" s="11"/>
      <c r="AK564" s="11"/>
      <c r="AL564" s="11"/>
      <c r="AM564" s="11"/>
      <c r="AN564" s="11"/>
      <c r="AO564" s="11"/>
      <c r="AP564" s="11"/>
      <c r="AQ564" s="11"/>
      <c r="AR564" s="11"/>
      <c r="AS564" s="11"/>
      <c r="AT564" s="11"/>
      <c r="AU564" s="11"/>
      <c r="AV564" s="53"/>
      <c r="AW564" s="53"/>
      <c r="AX564" s="53"/>
      <c r="AY564" s="53"/>
      <c r="AZ564" s="53"/>
      <c r="BA564" s="53"/>
      <c r="BB564" s="53"/>
      <c r="BC564" s="53"/>
      <c r="BD564" s="11"/>
      <c r="BE564" s="11"/>
      <c r="BF564" s="11"/>
      <c r="BG564" s="11"/>
      <c r="BH564" s="11"/>
      <c r="BI564" s="11"/>
      <c r="BJ564" s="11"/>
      <c r="BK564" s="11"/>
      <c r="BL564" s="12"/>
      <c r="BM564" s="12"/>
      <c r="BN564" s="12"/>
      <c r="BO564" s="12"/>
      <c r="BP564" s="6"/>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row>
    <row r="565" spans="1:129" s="8" customFormat="1" ht="20.100000000000001"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52"/>
      <c r="AC565" s="52"/>
      <c r="AD565" s="52"/>
      <c r="AE565" s="52"/>
      <c r="AF565" s="52"/>
      <c r="AG565" s="52"/>
      <c r="AH565" s="52"/>
      <c r="AI565" s="11"/>
      <c r="AJ565" s="11"/>
      <c r="AK565" s="11"/>
      <c r="AL565" s="11"/>
      <c r="AM565" s="11"/>
      <c r="AN565" s="11"/>
      <c r="AO565" s="11"/>
      <c r="AP565" s="11"/>
      <c r="AQ565" s="11"/>
      <c r="AR565" s="11"/>
      <c r="AS565" s="11"/>
      <c r="AT565" s="11"/>
      <c r="AU565" s="11"/>
      <c r="AV565" s="53"/>
      <c r="AW565" s="53"/>
      <c r="AX565" s="53"/>
      <c r="AY565" s="53"/>
      <c r="AZ565" s="53"/>
      <c r="BA565" s="53"/>
      <c r="BB565" s="53"/>
      <c r="BC565" s="53"/>
      <c r="BD565" s="11"/>
      <c r="BE565" s="11"/>
      <c r="BF565" s="11"/>
      <c r="BG565" s="11"/>
      <c r="BH565" s="11"/>
      <c r="BI565" s="11"/>
      <c r="BJ565" s="11"/>
      <c r="BK565" s="11"/>
      <c r="BL565" s="12"/>
      <c r="BM565" s="12"/>
      <c r="BN565" s="12"/>
      <c r="BO565" s="12"/>
      <c r="BP565" s="6"/>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row>
    <row r="566" spans="1:129" s="8" customFormat="1" ht="20.100000000000001"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52"/>
      <c r="AC566" s="52"/>
      <c r="AD566" s="52"/>
      <c r="AE566" s="52"/>
      <c r="AF566" s="52"/>
      <c r="AG566" s="52"/>
      <c r="AH566" s="52"/>
      <c r="AI566" s="11"/>
      <c r="AJ566" s="11"/>
      <c r="AK566" s="11"/>
      <c r="AL566" s="11"/>
      <c r="AM566" s="11"/>
      <c r="AN566" s="11"/>
      <c r="AO566" s="11"/>
      <c r="AP566" s="11"/>
      <c r="AQ566" s="11"/>
      <c r="AR566" s="11"/>
      <c r="AS566" s="11"/>
      <c r="AT566" s="11"/>
      <c r="AU566" s="11"/>
      <c r="AV566" s="53"/>
      <c r="AW566" s="53"/>
      <c r="AX566" s="53"/>
      <c r="AY566" s="53"/>
      <c r="AZ566" s="53"/>
      <c r="BA566" s="53"/>
      <c r="BB566" s="53"/>
      <c r="BC566" s="53"/>
      <c r="BD566" s="11"/>
      <c r="BE566" s="11"/>
      <c r="BF566" s="11"/>
      <c r="BG566" s="11"/>
      <c r="BH566" s="11"/>
      <c r="BI566" s="11"/>
      <c r="BJ566" s="11"/>
      <c r="BK566" s="11"/>
      <c r="BL566" s="12"/>
      <c r="BM566" s="12"/>
      <c r="BN566" s="12"/>
      <c r="BO566" s="12"/>
      <c r="BP566" s="6"/>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row>
    <row r="567" spans="1:129" s="8" customFormat="1" ht="20.100000000000001"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52"/>
      <c r="AC567" s="52"/>
      <c r="AD567" s="52"/>
      <c r="AE567" s="52"/>
      <c r="AF567" s="52"/>
      <c r="AG567" s="52"/>
      <c r="AH567" s="52"/>
      <c r="AI567" s="11"/>
      <c r="AJ567" s="11"/>
      <c r="AK567" s="11"/>
      <c r="AL567" s="11"/>
      <c r="AM567" s="11"/>
      <c r="AN567" s="11"/>
      <c r="AO567" s="11"/>
      <c r="AP567" s="11"/>
      <c r="AQ567" s="11"/>
      <c r="AR567" s="11"/>
      <c r="AS567" s="11"/>
      <c r="AT567" s="11"/>
      <c r="AU567" s="11"/>
      <c r="AV567" s="53"/>
      <c r="AW567" s="53"/>
      <c r="AX567" s="53"/>
      <c r="AY567" s="53"/>
      <c r="AZ567" s="53"/>
      <c r="BA567" s="53"/>
      <c r="BB567" s="53"/>
      <c r="BC567" s="53"/>
      <c r="BD567" s="11"/>
      <c r="BE567" s="11"/>
      <c r="BF567" s="11"/>
      <c r="BG567" s="11"/>
      <c r="BH567" s="11"/>
      <c r="BI567" s="11"/>
      <c r="BJ567" s="11"/>
      <c r="BK567" s="11"/>
      <c r="BL567" s="12"/>
      <c r="BM567" s="12"/>
      <c r="BN567" s="12"/>
      <c r="BO567" s="12"/>
      <c r="BP567" s="6"/>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row>
    <row r="568" spans="1:129" s="8" customFormat="1" ht="20.100000000000001"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52"/>
      <c r="AC568" s="52"/>
      <c r="AD568" s="52"/>
      <c r="AE568" s="52"/>
      <c r="AF568" s="52"/>
      <c r="AG568" s="52"/>
      <c r="AH568" s="52"/>
      <c r="AI568" s="11"/>
      <c r="AJ568" s="11"/>
      <c r="AK568" s="11"/>
      <c r="AL568" s="11"/>
      <c r="AM568" s="11"/>
      <c r="AN568" s="11"/>
      <c r="AO568" s="11"/>
      <c r="AP568" s="11"/>
      <c r="AQ568" s="11"/>
      <c r="AR568" s="11"/>
      <c r="AS568" s="11"/>
      <c r="AT568" s="11"/>
      <c r="AU568" s="11"/>
      <c r="AV568" s="53"/>
      <c r="AW568" s="53"/>
      <c r="AX568" s="53"/>
      <c r="AY568" s="53"/>
      <c r="AZ568" s="53"/>
      <c r="BA568" s="53"/>
      <c r="BB568" s="53"/>
      <c r="BC568" s="53"/>
      <c r="BD568" s="11"/>
      <c r="BE568" s="11"/>
      <c r="BF568" s="11"/>
      <c r="BG568" s="11"/>
      <c r="BH568" s="11"/>
      <c r="BI568" s="11"/>
      <c r="BJ568" s="11"/>
      <c r="BK568" s="11"/>
      <c r="BL568" s="12"/>
      <c r="BM568" s="12"/>
      <c r="BN568" s="12"/>
      <c r="BO568" s="12"/>
      <c r="BP568" s="6"/>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row>
    <row r="569" spans="1:129" s="8" customFormat="1" ht="20.100000000000001"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52"/>
      <c r="AC569" s="52"/>
      <c r="AD569" s="52"/>
      <c r="AE569" s="52"/>
      <c r="AF569" s="52"/>
      <c r="AG569" s="52"/>
      <c r="AH569" s="52"/>
      <c r="AI569" s="11"/>
      <c r="AJ569" s="11"/>
      <c r="AK569" s="11"/>
      <c r="AL569" s="11"/>
      <c r="AM569" s="11"/>
      <c r="AN569" s="11"/>
      <c r="AO569" s="11"/>
      <c r="AP569" s="11"/>
      <c r="AQ569" s="11"/>
      <c r="AR569" s="11"/>
      <c r="AS569" s="11"/>
      <c r="AT569" s="11"/>
      <c r="AU569" s="11"/>
      <c r="AV569" s="53"/>
      <c r="AW569" s="53"/>
      <c r="AX569" s="53"/>
      <c r="AY569" s="53"/>
      <c r="AZ569" s="53"/>
      <c r="BA569" s="53"/>
      <c r="BB569" s="53"/>
      <c r="BC569" s="53"/>
      <c r="BD569" s="11"/>
      <c r="BE569" s="11"/>
      <c r="BF569" s="11"/>
      <c r="BG569" s="11"/>
      <c r="BH569" s="11"/>
      <c r="BI569" s="11"/>
      <c r="BJ569" s="11"/>
      <c r="BK569" s="11"/>
      <c r="BL569" s="12"/>
      <c r="BM569" s="12"/>
      <c r="BN569" s="12"/>
      <c r="BO569" s="12"/>
      <c r="BP569" s="6"/>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row>
    <row r="570" spans="1:129" s="8" customFormat="1" ht="20.100000000000001"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52"/>
      <c r="AC570" s="52"/>
      <c r="AD570" s="52"/>
      <c r="AE570" s="52"/>
      <c r="AF570" s="52"/>
      <c r="AG570" s="52"/>
      <c r="AH570" s="52"/>
      <c r="AI570" s="11"/>
      <c r="AJ570" s="11"/>
      <c r="AK570" s="11"/>
      <c r="AL570" s="11"/>
      <c r="AM570" s="11"/>
      <c r="AN570" s="11"/>
      <c r="AO570" s="11"/>
      <c r="AP570" s="11"/>
      <c r="AQ570" s="11"/>
      <c r="AR570" s="11"/>
      <c r="AS570" s="11"/>
      <c r="AT570" s="11"/>
      <c r="AU570" s="11"/>
      <c r="AV570" s="53"/>
      <c r="AW570" s="53"/>
      <c r="AX570" s="53"/>
      <c r="AY570" s="53"/>
      <c r="AZ570" s="53"/>
      <c r="BA570" s="53"/>
      <c r="BB570" s="53"/>
      <c r="BC570" s="53"/>
      <c r="BD570" s="11"/>
      <c r="BE570" s="11"/>
      <c r="BF570" s="11"/>
      <c r="BG570" s="11"/>
      <c r="BH570" s="11"/>
      <c r="BI570" s="11"/>
      <c r="BJ570" s="11"/>
      <c r="BK570" s="11"/>
      <c r="BL570" s="12"/>
      <c r="BM570" s="12"/>
      <c r="BN570" s="12"/>
      <c r="BO570" s="12"/>
      <c r="BP570" s="6"/>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row>
    <row r="571" spans="1:129" s="8" customFormat="1" ht="20.100000000000001"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52"/>
      <c r="AC571" s="52"/>
      <c r="AD571" s="52"/>
      <c r="AE571" s="52"/>
      <c r="AF571" s="52"/>
      <c r="AG571" s="52"/>
      <c r="AH571" s="52"/>
      <c r="AI571" s="11"/>
      <c r="AJ571" s="11"/>
      <c r="AK571" s="11"/>
      <c r="AL571" s="11"/>
      <c r="AM571" s="11"/>
      <c r="AN571" s="11"/>
      <c r="AO571" s="11"/>
      <c r="AP571" s="11"/>
      <c r="AQ571" s="11"/>
      <c r="AR571" s="11"/>
      <c r="AS571" s="11"/>
      <c r="AT571" s="11"/>
      <c r="AU571" s="11"/>
      <c r="AV571" s="53"/>
      <c r="AW571" s="53"/>
      <c r="AX571" s="53"/>
      <c r="AY571" s="53"/>
      <c r="AZ571" s="53"/>
      <c r="BA571" s="53"/>
      <c r="BB571" s="53"/>
      <c r="BC571" s="53"/>
      <c r="BD571" s="11"/>
      <c r="BE571" s="11"/>
      <c r="BF571" s="11"/>
      <c r="BG571" s="11"/>
      <c r="BH571" s="11"/>
      <c r="BI571" s="11"/>
      <c r="BJ571" s="11"/>
      <c r="BK571" s="11"/>
      <c r="BL571" s="12"/>
      <c r="BM571" s="12"/>
      <c r="BN571" s="12"/>
      <c r="BO571" s="12"/>
      <c r="BP571" s="6"/>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row>
    <row r="572" spans="1:129" s="8" customFormat="1" ht="20.100000000000001"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52"/>
      <c r="AC572" s="52"/>
      <c r="AD572" s="52"/>
      <c r="AE572" s="52"/>
      <c r="AF572" s="52"/>
      <c r="AG572" s="52"/>
      <c r="AH572" s="52"/>
      <c r="AI572" s="11"/>
      <c r="AJ572" s="11"/>
      <c r="AK572" s="11"/>
      <c r="AL572" s="11"/>
      <c r="AM572" s="11"/>
      <c r="AN572" s="11"/>
      <c r="AO572" s="11"/>
      <c r="AP572" s="11"/>
      <c r="AQ572" s="11"/>
      <c r="AR572" s="11"/>
      <c r="AS572" s="11"/>
      <c r="AT572" s="11"/>
      <c r="AU572" s="11"/>
      <c r="AV572" s="53"/>
      <c r="AW572" s="53"/>
      <c r="AX572" s="53"/>
      <c r="AY572" s="53"/>
      <c r="AZ572" s="53"/>
      <c r="BA572" s="53"/>
      <c r="BB572" s="53"/>
      <c r="BC572" s="53"/>
      <c r="BD572" s="11"/>
      <c r="BE572" s="11"/>
      <c r="BF572" s="11"/>
      <c r="BG572" s="11"/>
      <c r="BH572" s="11"/>
      <c r="BI572" s="11"/>
      <c r="BJ572" s="11"/>
      <c r="BK572" s="11"/>
      <c r="BL572" s="12"/>
      <c r="BM572" s="12"/>
      <c r="BN572" s="12"/>
      <c r="BO572" s="12"/>
      <c r="BP572" s="6"/>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row>
    <row r="573" spans="1:129" s="8" customFormat="1" ht="20.100000000000001"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52"/>
      <c r="AC573" s="52"/>
      <c r="AD573" s="52"/>
      <c r="AE573" s="52"/>
      <c r="AF573" s="52"/>
      <c r="AG573" s="52"/>
      <c r="AH573" s="52"/>
      <c r="AI573" s="11"/>
      <c r="AJ573" s="11"/>
      <c r="AK573" s="11"/>
      <c r="AL573" s="11"/>
      <c r="AM573" s="11"/>
      <c r="AN573" s="11"/>
      <c r="AO573" s="11"/>
      <c r="AP573" s="11"/>
      <c r="AQ573" s="11"/>
      <c r="AR573" s="11"/>
      <c r="AS573" s="11"/>
      <c r="AT573" s="11"/>
      <c r="AU573" s="11"/>
      <c r="AV573" s="53"/>
      <c r="AW573" s="53"/>
      <c r="AX573" s="53"/>
      <c r="AY573" s="53"/>
      <c r="AZ573" s="53"/>
      <c r="BA573" s="53"/>
      <c r="BB573" s="53"/>
      <c r="BC573" s="53"/>
      <c r="BD573" s="11"/>
      <c r="BE573" s="11"/>
      <c r="BF573" s="11"/>
      <c r="BG573" s="11"/>
      <c r="BH573" s="11"/>
      <c r="BI573" s="11"/>
      <c r="BJ573" s="11"/>
      <c r="BK573" s="11"/>
      <c r="BL573" s="12"/>
      <c r="BM573" s="12"/>
      <c r="BN573" s="12"/>
      <c r="BO573" s="12"/>
      <c r="BP573" s="6"/>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row>
    <row r="574" spans="1:129" s="8" customFormat="1" ht="20.100000000000001"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52"/>
      <c r="AC574" s="52"/>
      <c r="AD574" s="52"/>
      <c r="AE574" s="52"/>
      <c r="AF574" s="52"/>
      <c r="AG574" s="52"/>
      <c r="AH574" s="52"/>
      <c r="AI574" s="11"/>
      <c r="AJ574" s="11"/>
      <c r="AK574" s="11"/>
      <c r="AL574" s="11"/>
      <c r="AM574" s="11"/>
      <c r="AN574" s="11"/>
      <c r="AO574" s="11"/>
      <c r="AP574" s="11"/>
      <c r="AQ574" s="11"/>
      <c r="AR574" s="11"/>
      <c r="AS574" s="11"/>
      <c r="AT574" s="11"/>
      <c r="AU574" s="11"/>
      <c r="AV574" s="53"/>
      <c r="AW574" s="53"/>
      <c r="AX574" s="53"/>
      <c r="AY574" s="53"/>
      <c r="AZ574" s="53"/>
      <c r="BA574" s="53"/>
      <c r="BB574" s="53"/>
      <c r="BC574" s="53"/>
      <c r="BD574" s="11"/>
      <c r="BE574" s="11"/>
      <c r="BF574" s="11"/>
      <c r="BG574" s="11"/>
      <c r="BH574" s="11"/>
      <c r="BI574" s="11"/>
      <c r="BJ574" s="11"/>
      <c r="BK574" s="11"/>
      <c r="BL574" s="12"/>
      <c r="BM574" s="12"/>
      <c r="BN574" s="12"/>
      <c r="BO574" s="12"/>
      <c r="BP574" s="6"/>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row>
    <row r="575" spans="1:129" s="8" customFormat="1" ht="20.100000000000001"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52"/>
      <c r="AC575" s="52"/>
      <c r="AD575" s="52"/>
      <c r="AE575" s="52"/>
      <c r="AF575" s="52"/>
      <c r="AG575" s="52"/>
      <c r="AH575" s="52"/>
      <c r="AI575" s="11"/>
      <c r="AJ575" s="11"/>
      <c r="AK575" s="11"/>
      <c r="AL575" s="11"/>
      <c r="AM575" s="11"/>
      <c r="AN575" s="11"/>
      <c r="AO575" s="11"/>
      <c r="AP575" s="11"/>
      <c r="AQ575" s="11"/>
      <c r="AR575" s="11"/>
      <c r="AS575" s="11"/>
      <c r="AT575" s="11"/>
      <c r="AU575" s="11"/>
      <c r="AV575" s="53"/>
      <c r="AW575" s="53"/>
      <c r="AX575" s="53"/>
      <c r="AY575" s="53"/>
      <c r="AZ575" s="53"/>
      <c r="BA575" s="53"/>
      <c r="BB575" s="53"/>
      <c r="BC575" s="53"/>
      <c r="BD575" s="11"/>
      <c r="BE575" s="11"/>
      <c r="BF575" s="11"/>
      <c r="BG575" s="11"/>
      <c r="BH575" s="11"/>
      <c r="BI575" s="11"/>
      <c r="BJ575" s="11"/>
      <c r="BK575" s="11"/>
      <c r="BL575" s="12"/>
      <c r="BM575" s="12"/>
      <c r="BN575" s="12"/>
      <c r="BO575" s="12"/>
      <c r="BP575" s="6"/>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row>
    <row r="576" spans="1:129" s="8" customFormat="1" ht="20.100000000000001"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52"/>
      <c r="AC576" s="52"/>
      <c r="AD576" s="52"/>
      <c r="AE576" s="52"/>
      <c r="AF576" s="52"/>
      <c r="AG576" s="52"/>
      <c r="AH576" s="52"/>
      <c r="AI576" s="11"/>
      <c r="AJ576" s="11"/>
      <c r="AK576" s="11"/>
      <c r="AL576" s="11"/>
      <c r="AM576" s="11"/>
      <c r="AN576" s="11"/>
      <c r="AO576" s="11"/>
      <c r="AP576" s="11"/>
      <c r="AQ576" s="11"/>
      <c r="AR576" s="11"/>
      <c r="AS576" s="11"/>
      <c r="AT576" s="11"/>
      <c r="AU576" s="11"/>
      <c r="AV576" s="53"/>
      <c r="AW576" s="53"/>
      <c r="AX576" s="53"/>
      <c r="AY576" s="53"/>
      <c r="AZ576" s="53"/>
      <c r="BA576" s="53"/>
      <c r="BB576" s="53"/>
      <c r="BC576" s="53"/>
      <c r="BD576" s="11"/>
      <c r="BE576" s="11"/>
      <c r="BF576" s="11"/>
      <c r="BG576" s="11"/>
      <c r="BH576" s="11"/>
      <c r="BI576" s="11"/>
      <c r="BJ576" s="11"/>
      <c r="BK576" s="11"/>
      <c r="BL576" s="12"/>
      <c r="BM576" s="12"/>
      <c r="BN576" s="12"/>
      <c r="BO576" s="12"/>
      <c r="BP576" s="6"/>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row>
    <row r="577" spans="1:129" s="8" customFormat="1" ht="20.100000000000001"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52"/>
      <c r="AC577" s="52"/>
      <c r="AD577" s="52"/>
      <c r="AE577" s="52"/>
      <c r="AF577" s="52"/>
      <c r="AG577" s="52"/>
      <c r="AH577" s="52"/>
      <c r="AI577" s="11"/>
      <c r="AJ577" s="11"/>
      <c r="AK577" s="11"/>
      <c r="AL577" s="11"/>
      <c r="AM577" s="11"/>
      <c r="AN577" s="11"/>
      <c r="AO577" s="11"/>
      <c r="AP577" s="11"/>
      <c r="AQ577" s="11"/>
      <c r="AR577" s="11"/>
      <c r="AS577" s="11"/>
      <c r="AT577" s="11"/>
      <c r="AU577" s="11"/>
      <c r="AV577" s="53"/>
      <c r="AW577" s="53"/>
      <c r="AX577" s="53"/>
      <c r="AY577" s="53"/>
      <c r="AZ577" s="53"/>
      <c r="BA577" s="53"/>
      <c r="BB577" s="53"/>
      <c r="BC577" s="53"/>
      <c r="BD577" s="11"/>
      <c r="BE577" s="11"/>
      <c r="BF577" s="11"/>
      <c r="BG577" s="11"/>
      <c r="BH577" s="11"/>
      <c r="BI577" s="11"/>
      <c r="BJ577" s="11"/>
      <c r="BK577" s="11"/>
      <c r="BL577" s="12"/>
      <c r="BM577" s="12"/>
      <c r="BN577" s="12"/>
      <c r="BO577" s="12"/>
      <c r="BP577" s="6"/>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row>
    <row r="578" spans="1:129" s="8" customFormat="1" ht="20.100000000000001"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52"/>
      <c r="AC578" s="52"/>
      <c r="AD578" s="52"/>
      <c r="AE578" s="52"/>
      <c r="AF578" s="52"/>
      <c r="AG578" s="52"/>
      <c r="AH578" s="52"/>
      <c r="AI578" s="11"/>
      <c r="AJ578" s="11"/>
      <c r="AK578" s="11"/>
      <c r="AL578" s="11"/>
      <c r="AM578" s="11"/>
      <c r="AN578" s="11"/>
      <c r="AO578" s="11"/>
      <c r="AP578" s="11"/>
      <c r="AQ578" s="11"/>
      <c r="AR578" s="11"/>
      <c r="AS578" s="11"/>
      <c r="AT578" s="11"/>
      <c r="AU578" s="11"/>
      <c r="AV578" s="53"/>
      <c r="AW578" s="53"/>
      <c r="AX578" s="53"/>
      <c r="AY578" s="53"/>
      <c r="AZ578" s="53"/>
      <c r="BA578" s="53"/>
      <c r="BB578" s="53"/>
      <c r="BC578" s="53"/>
      <c r="BD578" s="11"/>
      <c r="BE578" s="11"/>
      <c r="BF578" s="11"/>
      <c r="BG578" s="11"/>
      <c r="BH578" s="11"/>
      <c r="BI578" s="11"/>
      <c r="BJ578" s="11"/>
      <c r="BK578" s="11"/>
      <c r="BL578" s="12"/>
      <c r="BM578" s="12"/>
      <c r="BN578" s="12"/>
      <c r="BO578" s="12"/>
      <c r="BP578" s="6"/>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row>
    <row r="579" spans="1:129" s="8" customFormat="1" ht="20.100000000000001"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52"/>
      <c r="AC579" s="52"/>
      <c r="AD579" s="52"/>
      <c r="AE579" s="52"/>
      <c r="AF579" s="52"/>
      <c r="AG579" s="52"/>
      <c r="AH579" s="52"/>
      <c r="AI579" s="11"/>
      <c r="AJ579" s="11"/>
      <c r="AK579" s="11"/>
      <c r="AL579" s="11"/>
      <c r="AM579" s="11"/>
      <c r="AN579" s="11"/>
      <c r="AO579" s="11"/>
      <c r="AP579" s="11"/>
      <c r="AQ579" s="11"/>
      <c r="AR579" s="11"/>
      <c r="AS579" s="11"/>
      <c r="AT579" s="11"/>
      <c r="AU579" s="11"/>
      <c r="AV579" s="53"/>
      <c r="AW579" s="53"/>
      <c r="AX579" s="53"/>
      <c r="AY579" s="53"/>
      <c r="AZ579" s="53"/>
      <c r="BA579" s="53"/>
      <c r="BB579" s="53"/>
      <c r="BC579" s="53"/>
      <c r="BD579" s="11"/>
      <c r="BE579" s="11"/>
      <c r="BF579" s="11"/>
      <c r="BG579" s="11"/>
      <c r="BH579" s="11"/>
      <c r="BI579" s="11"/>
      <c r="BJ579" s="11"/>
      <c r="BK579" s="11"/>
      <c r="BL579" s="12"/>
      <c r="BM579" s="12"/>
      <c r="BN579" s="12"/>
      <c r="BO579" s="12"/>
      <c r="BP579" s="6"/>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row>
    <row r="580" spans="1:129" s="8" customFormat="1" ht="20.100000000000001"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52"/>
      <c r="AC580" s="52"/>
      <c r="AD580" s="52"/>
      <c r="AE580" s="52"/>
      <c r="AF580" s="52"/>
      <c r="AG580" s="52"/>
      <c r="AH580" s="52"/>
      <c r="AI580" s="11"/>
      <c r="AJ580" s="11"/>
      <c r="AK580" s="11"/>
      <c r="AL580" s="11"/>
      <c r="AM580" s="11"/>
      <c r="AN580" s="11"/>
      <c r="AO580" s="11"/>
      <c r="AP580" s="11"/>
      <c r="AQ580" s="11"/>
      <c r="AR580" s="11"/>
      <c r="AS580" s="11"/>
      <c r="AT580" s="11"/>
      <c r="AU580" s="11"/>
      <c r="AV580" s="53"/>
      <c r="AW580" s="53"/>
      <c r="AX580" s="53"/>
      <c r="AY580" s="53"/>
      <c r="AZ580" s="53"/>
      <c r="BA580" s="53"/>
      <c r="BB580" s="53"/>
      <c r="BC580" s="53"/>
      <c r="BD580" s="11"/>
      <c r="BE580" s="11"/>
      <c r="BF580" s="11"/>
      <c r="BG580" s="11"/>
      <c r="BH580" s="11"/>
      <c r="BI580" s="11"/>
      <c r="BJ580" s="11"/>
      <c r="BK580" s="11"/>
      <c r="BL580" s="12"/>
      <c r="BM580" s="12"/>
      <c r="BN580" s="12"/>
      <c r="BO580" s="12"/>
      <c r="BP580" s="6"/>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row>
    <row r="581" spans="1:129" s="8" customFormat="1" ht="20.100000000000001"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52"/>
      <c r="AC581" s="52"/>
      <c r="AD581" s="52"/>
      <c r="AE581" s="52"/>
      <c r="AF581" s="52"/>
      <c r="AG581" s="52"/>
      <c r="AH581" s="52"/>
      <c r="AI581" s="11"/>
      <c r="AJ581" s="11"/>
      <c r="AK581" s="11"/>
      <c r="AL581" s="11"/>
      <c r="AM581" s="11"/>
      <c r="AN581" s="11"/>
      <c r="AO581" s="11"/>
      <c r="AP581" s="11"/>
      <c r="AQ581" s="11"/>
      <c r="AR581" s="11"/>
      <c r="AS581" s="11"/>
      <c r="AT581" s="11"/>
      <c r="AU581" s="11"/>
      <c r="AV581" s="53"/>
      <c r="AW581" s="53"/>
      <c r="AX581" s="53"/>
      <c r="AY581" s="53"/>
      <c r="AZ581" s="53"/>
      <c r="BA581" s="53"/>
      <c r="BB581" s="53"/>
      <c r="BC581" s="53"/>
      <c r="BD581" s="11"/>
      <c r="BE581" s="11"/>
      <c r="BF581" s="11"/>
      <c r="BG581" s="11"/>
      <c r="BH581" s="11"/>
      <c r="BI581" s="11"/>
      <c r="BJ581" s="11"/>
      <c r="BK581" s="11"/>
      <c r="BL581" s="12"/>
      <c r="BM581" s="12"/>
      <c r="BN581" s="12"/>
      <c r="BO581" s="12"/>
      <c r="BP581" s="6"/>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row>
    <row r="582" spans="1:129" s="8" customFormat="1" ht="20.100000000000001"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52"/>
      <c r="AC582" s="52"/>
      <c r="AD582" s="52"/>
      <c r="AE582" s="52"/>
      <c r="AF582" s="52"/>
      <c r="AG582" s="52"/>
      <c r="AH582" s="52"/>
      <c r="AI582" s="11"/>
      <c r="AJ582" s="11"/>
      <c r="AK582" s="11"/>
      <c r="AL582" s="11"/>
      <c r="AM582" s="11"/>
      <c r="AN582" s="11"/>
      <c r="AO582" s="11"/>
      <c r="AP582" s="11"/>
      <c r="AQ582" s="11"/>
      <c r="AR582" s="11"/>
      <c r="AS582" s="11"/>
      <c r="AT582" s="11"/>
      <c r="AU582" s="11"/>
      <c r="AV582" s="53"/>
      <c r="AW582" s="53"/>
      <c r="AX582" s="53"/>
      <c r="AY582" s="53"/>
      <c r="AZ582" s="53"/>
      <c r="BA582" s="53"/>
      <c r="BB582" s="53"/>
      <c r="BC582" s="53"/>
      <c r="BD582" s="11"/>
      <c r="BE582" s="11"/>
      <c r="BF582" s="11"/>
      <c r="BG582" s="11"/>
      <c r="BH582" s="11"/>
      <c r="BI582" s="11"/>
      <c r="BJ582" s="11"/>
      <c r="BK582" s="11"/>
      <c r="BL582" s="12"/>
      <c r="BM582" s="12"/>
      <c r="BN582" s="12"/>
      <c r="BO582" s="12"/>
      <c r="BP582" s="6"/>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row>
    <row r="583" spans="1:129" s="8" customFormat="1" ht="20.100000000000001"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52"/>
      <c r="AC583" s="52"/>
      <c r="AD583" s="52"/>
      <c r="AE583" s="52"/>
      <c r="AF583" s="52"/>
      <c r="AG583" s="52"/>
      <c r="AH583" s="52"/>
      <c r="AI583" s="11"/>
      <c r="AJ583" s="11"/>
      <c r="AK583" s="11"/>
      <c r="AL583" s="11"/>
      <c r="AM583" s="11"/>
      <c r="AN583" s="11"/>
      <c r="AO583" s="11"/>
      <c r="AP583" s="11"/>
      <c r="AQ583" s="11"/>
      <c r="AR583" s="11"/>
      <c r="AS583" s="11"/>
      <c r="AT583" s="11"/>
      <c r="AU583" s="11"/>
      <c r="AV583" s="53"/>
      <c r="AW583" s="53"/>
      <c r="AX583" s="53"/>
      <c r="AY583" s="53"/>
      <c r="AZ583" s="53"/>
      <c r="BA583" s="53"/>
      <c r="BB583" s="53"/>
      <c r="BC583" s="53"/>
      <c r="BD583" s="11"/>
      <c r="BE583" s="11"/>
      <c r="BF583" s="11"/>
      <c r="BG583" s="11"/>
      <c r="BH583" s="11"/>
      <c r="BI583" s="11"/>
      <c r="BJ583" s="11"/>
      <c r="BK583" s="11"/>
      <c r="BL583" s="12"/>
      <c r="BM583" s="12"/>
      <c r="BN583" s="12"/>
      <c r="BO583" s="12"/>
      <c r="BP583" s="6"/>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row>
    <row r="584" spans="1:129" s="8" customFormat="1" ht="20.100000000000001"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52"/>
      <c r="AC584" s="52"/>
      <c r="AD584" s="52"/>
      <c r="AE584" s="52"/>
      <c r="AF584" s="52"/>
      <c r="AG584" s="52"/>
      <c r="AH584" s="52"/>
      <c r="AI584" s="11"/>
      <c r="AJ584" s="11"/>
      <c r="AK584" s="11"/>
      <c r="AL584" s="11"/>
      <c r="AM584" s="11"/>
      <c r="AN584" s="11"/>
      <c r="AO584" s="11"/>
      <c r="AP584" s="11"/>
      <c r="AQ584" s="11"/>
      <c r="AR584" s="11"/>
      <c r="AS584" s="11"/>
      <c r="AT584" s="11"/>
      <c r="AU584" s="11"/>
      <c r="AV584" s="53"/>
      <c r="AW584" s="53"/>
      <c r="AX584" s="53"/>
      <c r="AY584" s="53"/>
      <c r="AZ584" s="53"/>
      <c r="BA584" s="53"/>
      <c r="BB584" s="53"/>
      <c r="BC584" s="53"/>
      <c r="BD584" s="11"/>
      <c r="BE584" s="11"/>
      <c r="BF584" s="11"/>
      <c r="BG584" s="11"/>
      <c r="BH584" s="11"/>
      <c r="BI584" s="11"/>
      <c r="BJ584" s="11"/>
      <c r="BK584" s="11"/>
      <c r="BL584" s="12"/>
      <c r="BM584" s="12"/>
      <c r="BN584" s="12"/>
      <c r="BO584" s="12"/>
      <c r="BP584" s="6"/>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row>
    <row r="585" spans="1:129" s="8" customFormat="1" ht="20.100000000000001"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52"/>
      <c r="AC585" s="52"/>
      <c r="AD585" s="52"/>
      <c r="AE585" s="52"/>
      <c r="AF585" s="52"/>
      <c r="AG585" s="52"/>
      <c r="AH585" s="52"/>
      <c r="AI585" s="11"/>
      <c r="AJ585" s="11"/>
      <c r="AK585" s="11"/>
      <c r="AL585" s="11"/>
      <c r="AM585" s="11"/>
      <c r="AN585" s="11"/>
      <c r="AO585" s="11"/>
      <c r="AP585" s="11"/>
      <c r="AQ585" s="11"/>
      <c r="AR585" s="11"/>
      <c r="AS585" s="11"/>
      <c r="AT585" s="11"/>
      <c r="AU585" s="11"/>
      <c r="AV585" s="53"/>
      <c r="AW585" s="53"/>
      <c r="AX585" s="53"/>
      <c r="AY585" s="53"/>
      <c r="AZ585" s="53"/>
      <c r="BA585" s="53"/>
      <c r="BB585" s="53"/>
      <c r="BC585" s="53"/>
      <c r="BD585" s="11"/>
      <c r="BE585" s="11"/>
      <c r="BF585" s="11"/>
      <c r="BG585" s="11"/>
      <c r="BH585" s="11"/>
      <c r="BI585" s="11"/>
      <c r="BJ585" s="11"/>
      <c r="BK585" s="11"/>
      <c r="BL585" s="12"/>
      <c r="BM585" s="12"/>
      <c r="BN585" s="12"/>
      <c r="BO585" s="12"/>
      <c r="BP585" s="6"/>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row>
    <row r="586" spans="1:129" s="8" customFormat="1" ht="20.100000000000001"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52"/>
      <c r="AC586" s="52"/>
      <c r="AD586" s="52"/>
      <c r="AE586" s="52"/>
      <c r="AF586" s="52"/>
      <c r="AG586" s="52"/>
      <c r="AH586" s="52"/>
      <c r="AI586" s="11"/>
      <c r="AJ586" s="11"/>
      <c r="AK586" s="11"/>
      <c r="AL586" s="11"/>
      <c r="AM586" s="11"/>
      <c r="AN586" s="11"/>
      <c r="AO586" s="11"/>
      <c r="AP586" s="11"/>
      <c r="AQ586" s="11"/>
      <c r="AR586" s="11"/>
      <c r="AS586" s="11"/>
      <c r="AT586" s="11"/>
      <c r="AU586" s="11"/>
      <c r="AV586" s="53"/>
      <c r="AW586" s="53"/>
      <c r="AX586" s="53"/>
      <c r="AY586" s="53"/>
      <c r="AZ586" s="53"/>
      <c r="BA586" s="53"/>
      <c r="BB586" s="53"/>
      <c r="BC586" s="53"/>
      <c r="BD586" s="11"/>
      <c r="BE586" s="11"/>
      <c r="BF586" s="11"/>
      <c r="BG586" s="11"/>
      <c r="BH586" s="11"/>
      <c r="BI586" s="11"/>
      <c r="BJ586" s="11"/>
      <c r="BK586" s="11"/>
      <c r="BL586" s="12"/>
      <c r="BM586" s="12"/>
      <c r="BN586" s="12"/>
      <c r="BO586" s="12"/>
      <c r="BP586" s="6"/>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row>
    <row r="587" spans="1:129" s="8" customFormat="1" ht="20.100000000000001"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52"/>
      <c r="AC587" s="52"/>
      <c r="AD587" s="52"/>
      <c r="AE587" s="52"/>
      <c r="AF587" s="52"/>
      <c r="AG587" s="52"/>
      <c r="AH587" s="52"/>
      <c r="AI587" s="11"/>
      <c r="AJ587" s="11"/>
      <c r="AK587" s="11"/>
      <c r="AL587" s="11"/>
      <c r="AM587" s="11"/>
      <c r="AN587" s="11"/>
      <c r="AO587" s="11"/>
      <c r="AP587" s="11"/>
      <c r="AQ587" s="11"/>
      <c r="AR587" s="11"/>
      <c r="AS587" s="11"/>
      <c r="AT587" s="11"/>
      <c r="AU587" s="11"/>
      <c r="AV587" s="53"/>
      <c r="AW587" s="53"/>
      <c r="AX587" s="53"/>
      <c r="AY587" s="53"/>
      <c r="AZ587" s="53"/>
      <c r="BA587" s="53"/>
      <c r="BB587" s="53"/>
      <c r="BC587" s="53"/>
      <c r="BD587" s="11"/>
      <c r="BE587" s="11"/>
      <c r="BF587" s="11"/>
      <c r="BG587" s="11"/>
      <c r="BH587" s="11"/>
      <c r="BI587" s="11"/>
      <c r="BJ587" s="11"/>
      <c r="BK587" s="11"/>
      <c r="BL587" s="12"/>
      <c r="BM587" s="12"/>
      <c r="BN587" s="12"/>
      <c r="BO587" s="12"/>
      <c r="BP587" s="6"/>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row>
    <row r="588" spans="1:129" s="8" customFormat="1" ht="20.100000000000001"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52"/>
      <c r="AC588" s="52"/>
      <c r="AD588" s="52"/>
      <c r="AE588" s="52"/>
      <c r="AF588" s="52"/>
      <c r="AG588" s="52"/>
      <c r="AH588" s="52"/>
      <c r="AI588" s="11"/>
      <c r="AJ588" s="11"/>
      <c r="AK588" s="11"/>
      <c r="AL588" s="11"/>
      <c r="AM588" s="11"/>
      <c r="AN588" s="11"/>
      <c r="AO588" s="11"/>
      <c r="AP588" s="11"/>
      <c r="AQ588" s="11"/>
      <c r="AR588" s="11"/>
      <c r="AS588" s="11"/>
      <c r="AT588" s="11"/>
      <c r="AU588" s="11"/>
      <c r="AV588" s="53"/>
      <c r="AW588" s="53"/>
      <c r="AX588" s="53"/>
      <c r="AY588" s="53"/>
      <c r="AZ588" s="53"/>
      <c r="BA588" s="53"/>
      <c r="BB588" s="53"/>
      <c r="BC588" s="53"/>
      <c r="BD588" s="11"/>
      <c r="BE588" s="11"/>
      <c r="BF588" s="11"/>
      <c r="BG588" s="11"/>
      <c r="BH588" s="11"/>
      <c r="BI588" s="11"/>
      <c r="BJ588" s="11"/>
      <c r="BK588" s="11"/>
      <c r="BL588" s="12"/>
      <c r="BM588" s="12"/>
      <c r="BN588" s="12"/>
      <c r="BO588" s="12"/>
      <c r="BP588" s="6"/>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row>
    <row r="589" spans="1:129" s="8" customFormat="1" ht="20.100000000000001"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52"/>
      <c r="AC589" s="52"/>
      <c r="AD589" s="52"/>
      <c r="AE589" s="52"/>
      <c r="AF589" s="52"/>
      <c r="AG589" s="52"/>
      <c r="AH589" s="52"/>
      <c r="AI589" s="11"/>
      <c r="AJ589" s="11"/>
      <c r="AK589" s="11"/>
      <c r="AL589" s="11"/>
      <c r="AM589" s="11"/>
      <c r="AN589" s="11"/>
      <c r="AO589" s="11"/>
      <c r="AP589" s="11"/>
      <c r="AQ589" s="11"/>
      <c r="AR589" s="11"/>
      <c r="AS589" s="11"/>
      <c r="AT589" s="11"/>
      <c r="AU589" s="11"/>
      <c r="AV589" s="53"/>
      <c r="AW589" s="53"/>
      <c r="AX589" s="53"/>
      <c r="AY589" s="53"/>
      <c r="AZ589" s="53"/>
      <c r="BA589" s="53"/>
      <c r="BB589" s="53"/>
      <c r="BC589" s="53"/>
      <c r="BD589" s="11"/>
      <c r="BE589" s="11"/>
      <c r="BF589" s="11"/>
      <c r="BG589" s="11"/>
      <c r="BH589" s="11"/>
      <c r="BI589" s="11"/>
      <c r="BJ589" s="11"/>
      <c r="BK589" s="11"/>
      <c r="BL589" s="12"/>
      <c r="BM589" s="12"/>
      <c r="BN589" s="12"/>
      <c r="BO589" s="12"/>
      <c r="BP589" s="6"/>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row>
    <row r="590" spans="1:129" s="8" customFormat="1" ht="20.100000000000001"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52"/>
      <c r="AC590" s="52"/>
      <c r="AD590" s="52"/>
      <c r="AE590" s="52"/>
      <c r="AF590" s="52"/>
      <c r="AG590" s="52"/>
      <c r="AH590" s="52"/>
      <c r="AI590" s="11"/>
      <c r="AJ590" s="11"/>
      <c r="AK590" s="11"/>
      <c r="AL590" s="11"/>
      <c r="AM590" s="11"/>
      <c r="AN590" s="11"/>
      <c r="AO590" s="11"/>
      <c r="AP590" s="11"/>
      <c r="AQ590" s="11"/>
      <c r="AR590" s="11"/>
      <c r="AS590" s="11"/>
      <c r="AT590" s="11"/>
      <c r="AU590" s="11"/>
      <c r="AV590" s="53"/>
      <c r="AW590" s="53"/>
      <c r="AX590" s="53"/>
      <c r="AY590" s="53"/>
      <c r="AZ590" s="53"/>
      <c r="BA590" s="53"/>
      <c r="BB590" s="53"/>
      <c r="BC590" s="53"/>
      <c r="BD590" s="11"/>
      <c r="BE590" s="11"/>
      <c r="BF590" s="11"/>
      <c r="BG590" s="11"/>
      <c r="BH590" s="11"/>
      <c r="BI590" s="11"/>
      <c r="BJ590" s="11"/>
      <c r="BK590" s="11"/>
      <c r="BL590" s="12"/>
      <c r="BM590" s="12"/>
      <c r="BN590" s="12"/>
      <c r="BO590" s="12"/>
      <c r="BP590" s="6"/>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row>
    <row r="591" spans="1:129" s="8" customFormat="1" ht="20.100000000000001"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52"/>
      <c r="AC591" s="52"/>
      <c r="AD591" s="52"/>
      <c r="AE591" s="52"/>
      <c r="AF591" s="52"/>
      <c r="AG591" s="52"/>
      <c r="AH591" s="52"/>
      <c r="AI591" s="11"/>
      <c r="AJ591" s="11"/>
      <c r="AK591" s="11"/>
      <c r="AL591" s="11"/>
      <c r="AM591" s="11"/>
      <c r="AN591" s="11"/>
      <c r="AO591" s="11"/>
      <c r="AP591" s="11"/>
      <c r="AQ591" s="11"/>
      <c r="AR591" s="11"/>
      <c r="AS591" s="11"/>
      <c r="AT591" s="11"/>
      <c r="AU591" s="11"/>
      <c r="AV591" s="53"/>
      <c r="AW591" s="53"/>
      <c r="AX591" s="53"/>
      <c r="AY591" s="53"/>
      <c r="AZ591" s="53"/>
      <c r="BA591" s="53"/>
      <c r="BB591" s="53"/>
      <c r="BC591" s="53"/>
      <c r="BD591" s="11"/>
      <c r="BE591" s="11"/>
      <c r="BF591" s="11"/>
      <c r="BG591" s="11"/>
      <c r="BH591" s="11"/>
      <c r="BI591" s="11"/>
      <c r="BJ591" s="11"/>
      <c r="BK591" s="11"/>
      <c r="BL591" s="12"/>
      <c r="BM591" s="12"/>
      <c r="BN591" s="12"/>
      <c r="BO591" s="12"/>
      <c r="BP591" s="6"/>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row>
    <row r="592" spans="1:129" s="8" customFormat="1" ht="20.100000000000001"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52"/>
      <c r="AC592" s="52"/>
      <c r="AD592" s="52"/>
      <c r="AE592" s="52"/>
      <c r="AF592" s="52"/>
      <c r="AG592" s="52"/>
      <c r="AH592" s="52"/>
      <c r="AI592" s="11"/>
      <c r="AJ592" s="11"/>
      <c r="AK592" s="11"/>
      <c r="AL592" s="11"/>
      <c r="AM592" s="11"/>
      <c r="AN592" s="11"/>
      <c r="AO592" s="11"/>
      <c r="AP592" s="11"/>
      <c r="AQ592" s="11"/>
      <c r="AR592" s="11"/>
      <c r="AS592" s="11"/>
      <c r="AT592" s="11"/>
      <c r="AU592" s="11"/>
      <c r="AV592" s="53"/>
      <c r="AW592" s="53"/>
      <c r="AX592" s="53"/>
      <c r="AY592" s="53"/>
      <c r="AZ592" s="53"/>
      <c r="BA592" s="53"/>
      <c r="BB592" s="53"/>
      <c r="BC592" s="53"/>
      <c r="BD592" s="11"/>
      <c r="BE592" s="11"/>
      <c r="BF592" s="11"/>
      <c r="BG592" s="11"/>
      <c r="BH592" s="11"/>
      <c r="BI592" s="11"/>
      <c r="BJ592" s="11"/>
      <c r="BK592" s="11"/>
      <c r="BL592" s="12"/>
      <c r="BM592" s="12"/>
      <c r="BN592" s="12"/>
      <c r="BO592" s="12"/>
      <c r="BP592" s="6"/>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row>
    <row r="593" spans="1:129" s="8" customFormat="1" ht="20.100000000000001"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52"/>
      <c r="AC593" s="52"/>
      <c r="AD593" s="52"/>
      <c r="AE593" s="52"/>
      <c r="AF593" s="52"/>
      <c r="AG593" s="52"/>
      <c r="AH593" s="52"/>
      <c r="AI593" s="11"/>
      <c r="AJ593" s="11"/>
      <c r="AK593" s="11"/>
      <c r="AL593" s="11"/>
      <c r="AM593" s="11"/>
      <c r="AN593" s="11"/>
      <c r="AO593" s="11"/>
      <c r="AP593" s="11"/>
      <c r="AQ593" s="11"/>
      <c r="AR593" s="11"/>
      <c r="AS593" s="11"/>
      <c r="AT593" s="11"/>
      <c r="AU593" s="11"/>
      <c r="AV593" s="53"/>
      <c r="AW593" s="53"/>
      <c r="AX593" s="53"/>
      <c r="AY593" s="53"/>
      <c r="AZ593" s="53"/>
      <c r="BA593" s="53"/>
      <c r="BB593" s="53"/>
      <c r="BC593" s="53"/>
      <c r="BD593" s="11"/>
      <c r="BE593" s="11"/>
      <c r="BF593" s="11"/>
      <c r="BG593" s="11"/>
      <c r="BH593" s="11"/>
      <c r="BI593" s="11"/>
      <c r="BJ593" s="11"/>
      <c r="BK593" s="11"/>
      <c r="BL593" s="12"/>
      <c r="BM593" s="12"/>
      <c r="BN593" s="12"/>
      <c r="BO593" s="12"/>
      <c r="BP593" s="6"/>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row>
    <row r="594" spans="1:129" s="8" customFormat="1" ht="20.100000000000001"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52"/>
      <c r="AC594" s="52"/>
      <c r="AD594" s="52"/>
      <c r="AE594" s="52"/>
      <c r="AF594" s="52"/>
      <c r="AG594" s="52"/>
      <c r="AH594" s="52"/>
      <c r="AI594" s="11"/>
      <c r="AJ594" s="11"/>
      <c r="AK594" s="11"/>
      <c r="AL594" s="11"/>
      <c r="AM594" s="11"/>
      <c r="AN594" s="11"/>
      <c r="AO594" s="11"/>
      <c r="AP594" s="11"/>
      <c r="AQ594" s="11"/>
      <c r="AR594" s="11"/>
      <c r="AS594" s="11"/>
      <c r="AT594" s="11"/>
      <c r="AU594" s="11"/>
      <c r="AV594" s="53"/>
      <c r="AW594" s="53"/>
      <c r="AX594" s="53"/>
      <c r="AY594" s="53"/>
      <c r="AZ594" s="53"/>
      <c r="BA594" s="53"/>
      <c r="BB594" s="53"/>
      <c r="BC594" s="53"/>
      <c r="BD594" s="11"/>
      <c r="BE594" s="11"/>
      <c r="BF594" s="11"/>
      <c r="BG594" s="11"/>
      <c r="BH594" s="11"/>
      <c r="BI594" s="11"/>
      <c r="BJ594" s="11"/>
      <c r="BK594" s="11"/>
      <c r="BL594" s="12"/>
      <c r="BM594" s="12"/>
      <c r="BN594" s="12"/>
      <c r="BO594" s="12"/>
      <c r="BP594" s="6"/>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row>
    <row r="595" spans="1:129" s="8" customFormat="1" ht="20.100000000000001"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52"/>
      <c r="AC595" s="52"/>
      <c r="AD595" s="52"/>
      <c r="AE595" s="52"/>
      <c r="AF595" s="52"/>
      <c r="AG595" s="52"/>
      <c r="AH595" s="52"/>
      <c r="AI595" s="11"/>
      <c r="AJ595" s="11"/>
      <c r="AK595" s="11"/>
      <c r="AL595" s="11"/>
      <c r="AM595" s="11"/>
      <c r="AN595" s="11"/>
      <c r="AO595" s="11"/>
      <c r="AP595" s="11"/>
      <c r="AQ595" s="11"/>
      <c r="AR595" s="11"/>
      <c r="AS595" s="11"/>
      <c r="AT595" s="11"/>
      <c r="AU595" s="11"/>
      <c r="AV595" s="53"/>
      <c r="AW595" s="53"/>
      <c r="AX595" s="53"/>
      <c r="AY595" s="53"/>
      <c r="AZ595" s="53"/>
      <c r="BA595" s="53"/>
      <c r="BB595" s="53"/>
      <c r="BC595" s="53"/>
      <c r="BD595" s="11"/>
      <c r="BE595" s="11"/>
      <c r="BF595" s="11"/>
      <c r="BG595" s="11"/>
      <c r="BH595" s="11"/>
      <c r="BI595" s="11"/>
      <c r="BJ595" s="11"/>
      <c r="BK595" s="11"/>
      <c r="BL595" s="12"/>
      <c r="BM595" s="12"/>
      <c r="BN595" s="12"/>
      <c r="BO595" s="12"/>
      <c r="BP595" s="6"/>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row>
    <row r="596" spans="1:129" s="8" customFormat="1" ht="20.100000000000001"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52"/>
      <c r="AC596" s="52"/>
      <c r="AD596" s="52"/>
      <c r="AE596" s="52"/>
      <c r="AF596" s="52"/>
      <c r="AG596" s="52"/>
      <c r="AH596" s="52"/>
      <c r="AI596" s="11"/>
      <c r="AJ596" s="11"/>
      <c r="AK596" s="11"/>
      <c r="AL596" s="11"/>
      <c r="AM596" s="11"/>
      <c r="AN596" s="11"/>
      <c r="AO596" s="11"/>
      <c r="AP596" s="11"/>
      <c r="AQ596" s="11"/>
      <c r="AR596" s="11"/>
      <c r="AS596" s="11"/>
      <c r="AT596" s="11"/>
      <c r="AU596" s="11"/>
      <c r="AV596" s="53"/>
      <c r="AW596" s="53"/>
      <c r="AX596" s="53"/>
      <c r="AY596" s="53"/>
      <c r="AZ596" s="53"/>
      <c r="BA596" s="53"/>
      <c r="BB596" s="53"/>
      <c r="BC596" s="53"/>
      <c r="BD596" s="11"/>
      <c r="BE596" s="11"/>
      <c r="BF596" s="11"/>
      <c r="BG596" s="11"/>
      <c r="BH596" s="11"/>
      <c r="BI596" s="11"/>
      <c r="BJ596" s="11"/>
      <c r="BK596" s="11"/>
      <c r="BL596" s="12"/>
      <c r="BM596" s="12"/>
      <c r="BN596" s="12"/>
      <c r="BO596" s="12"/>
      <c r="BP596" s="6"/>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row>
    <row r="597" spans="1:129" s="8" customFormat="1" ht="20.100000000000001"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52"/>
      <c r="AC597" s="52"/>
      <c r="AD597" s="52"/>
      <c r="AE597" s="52"/>
      <c r="AF597" s="52"/>
      <c r="AG597" s="52"/>
      <c r="AH597" s="52"/>
      <c r="AI597" s="11"/>
      <c r="AJ597" s="11"/>
      <c r="AK597" s="11"/>
      <c r="AL597" s="11"/>
      <c r="AM597" s="11"/>
      <c r="AN597" s="11"/>
      <c r="AO597" s="11"/>
      <c r="AP597" s="11"/>
      <c r="AQ597" s="11"/>
      <c r="AR597" s="11"/>
      <c r="AS597" s="11"/>
      <c r="AT597" s="11"/>
      <c r="AU597" s="11"/>
      <c r="AV597" s="53"/>
      <c r="AW597" s="53"/>
      <c r="AX597" s="53"/>
      <c r="AY597" s="53"/>
      <c r="AZ597" s="53"/>
      <c r="BA597" s="53"/>
      <c r="BB597" s="53"/>
      <c r="BC597" s="53"/>
      <c r="BD597" s="11"/>
      <c r="BE597" s="11"/>
      <c r="BF597" s="11"/>
      <c r="BG597" s="11"/>
      <c r="BH597" s="11"/>
      <c r="BI597" s="11"/>
      <c r="BJ597" s="11"/>
      <c r="BK597" s="11"/>
      <c r="BL597" s="12"/>
      <c r="BM597" s="12"/>
      <c r="BN597" s="12"/>
      <c r="BO597" s="12"/>
      <c r="BP597" s="6"/>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row>
    <row r="598" spans="1:129" s="8" customFormat="1" ht="20.100000000000001"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52"/>
      <c r="AC598" s="52"/>
      <c r="AD598" s="52"/>
      <c r="AE598" s="52"/>
      <c r="AF598" s="52"/>
      <c r="AG598" s="52"/>
      <c r="AH598" s="52"/>
      <c r="AI598" s="11"/>
      <c r="AJ598" s="11"/>
      <c r="AK598" s="11"/>
      <c r="AL598" s="11"/>
      <c r="AM598" s="11"/>
      <c r="AN598" s="11"/>
      <c r="AO598" s="11"/>
      <c r="AP598" s="11"/>
      <c r="AQ598" s="11"/>
      <c r="AR598" s="11"/>
      <c r="AS598" s="11"/>
      <c r="AT598" s="11"/>
      <c r="AU598" s="11"/>
      <c r="AV598" s="53"/>
      <c r="AW598" s="53"/>
      <c r="AX598" s="53"/>
      <c r="AY598" s="53"/>
      <c r="AZ598" s="53"/>
      <c r="BA598" s="53"/>
      <c r="BB598" s="53"/>
      <c r="BC598" s="53"/>
      <c r="BD598" s="11"/>
      <c r="BE598" s="11"/>
      <c r="BF598" s="11"/>
      <c r="BG598" s="11"/>
      <c r="BH598" s="11"/>
      <c r="BI598" s="11"/>
      <c r="BJ598" s="11"/>
      <c r="BK598" s="11"/>
      <c r="BL598" s="12"/>
      <c r="BM598" s="12"/>
      <c r="BN598" s="12"/>
      <c r="BO598" s="12"/>
      <c r="BP598" s="6"/>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row>
    <row r="599" spans="1:129" s="8" customFormat="1" ht="20.100000000000001"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52"/>
      <c r="AC599" s="52"/>
      <c r="AD599" s="52"/>
      <c r="AE599" s="52"/>
      <c r="AF599" s="52"/>
      <c r="AG599" s="52"/>
      <c r="AH599" s="52"/>
      <c r="AI599" s="11"/>
      <c r="AJ599" s="11"/>
      <c r="AK599" s="11"/>
      <c r="AL599" s="11"/>
      <c r="AM599" s="11"/>
      <c r="AN599" s="11"/>
      <c r="AO599" s="11"/>
      <c r="AP599" s="11"/>
      <c r="AQ599" s="11"/>
      <c r="AR599" s="11"/>
      <c r="AS599" s="11"/>
      <c r="AT599" s="11"/>
      <c r="AU599" s="11"/>
      <c r="AV599" s="53"/>
      <c r="AW599" s="53"/>
      <c r="AX599" s="53"/>
      <c r="AY599" s="53"/>
      <c r="AZ599" s="53"/>
      <c r="BA599" s="53"/>
      <c r="BB599" s="53"/>
      <c r="BC599" s="53"/>
      <c r="BD599" s="11"/>
      <c r="BE599" s="11"/>
      <c r="BF599" s="11"/>
      <c r="BG599" s="11"/>
      <c r="BH599" s="11"/>
      <c r="BI599" s="11"/>
      <c r="BJ599" s="11"/>
      <c r="BK599" s="11"/>
      <c r="BL599" s="12"/>
      <c r="BM599" s="12"/>
      <c r="BN599" s="12"/>
      <c r="BO599" s="12"/>
      <c r="BP599" s="6"/>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row>
    <row r="600" spans="1:129" s="8" customFormat="1" ht="20.100000000000001"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52"/>
      <c r="AC600" s="52"/>
      <c r="AD600" s="52"/>
      <c r="AE600" s="52"/>
      <c r="AF600" s="52"/>
      <c r="AG600" s="52"/>
      <c r="AH600" s="52"/>
      <c r="AI600" s="11"/>
      <c r="AJ600" s="11"/>
      <c r="AK600" s="11"/>
      <c r="AL600" s="11"/>
      <c r="AM600" s="11"/>
      <c r="AN600" s="11"/>
      <c r="AO600" s="11"/>
      <c r="AP600" s="11"/>
      <c r="AQ600" s="11"/>
      <c r="AR600" s="11"/>
      <c r="AS600" s="11"/>
      <c r="AT600" s="11"/>
      <c r="AU600" s="11"/>
      <c r="AV600" s="53"/>
      <c r="AW600" s="53"/>
      <c r="AX600" s="53"/>
      <c r="AY600" s="53"/>
      <c r="AZ600" s="53"/>
      <c r="BA600" s="53"/>
      <c r="BB600" s="53"/>
      <c r="BC600" s="53"/>
      <c r="BD600" s="11"/>
      <c r="BE600" s="11"/>
      <c r="BF600" s="11"/>
      <c r="BG600" s="11"/>
      <c r="BH600" s="11"/>
      <c r="BI600" s="11"/>
      <c r="BJ600" s="11"/>
      <c r="BK600" s="11"/>
      <c r="BL600" s="12"/>
      <c r="BM600" s="12"/>
      <c r="BN600" s="12"/>
      <c r="BO600" s="12"/>
      <c r="BP600" s="6"/>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row>
    <row r="601" spans="1:129" s="8" customFormat="1" ht="20.100000000000001"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52"/>
      <c r="AC601" s="52"/>
      <c r="AD601" s="52"/>
      <c r="AE601" s="52"/>
      <c r="AF601" s="52"/>
      <c r="AG601" s="52"/>
      <c r="AH601" s="52"/>
      <c r="AI601" s="11"/>
      <c r="AJ601" s="11"/>
      <c r="AK601" s="11"/>
      <c r="AL601" s="11"/>
      <c r="AM601" s="11"/>
      <c r="AN601" s="11"/>
      <c r="AO601" s="11"/>
      <c r="AP601" s="11"/>
      <c r="AQ601" s="11"/>
      <c r="AR601" s="11"/>
      <c r="AS601" s="11"/>
      <c r="AT601" s="11"/>
      <c r="AU601" s="11"/>
      <c r="AV601" s="53"/>
      <c r="AW601" s="53"/>
      <c r="AX601" s="53"/>
      <c r="AY601" s="53"/>
      <c r="AZ601" s="53"/>
      <c r="BA601" s="53"/>
      <c r="BB601" s="53"/>
      <c r="BC601" s="53"/>
      <c r="BD601" s="11"/>
      <c r="BE601" s="11"/>
      <c r="BF601" s="11"/>
      <c r="BG601" s="11"/>
      <c r="BH601" s="11"/>
      <c r="BI601" s="11"/>
      <c r="BJ601" s="11"/>
      <c r="BK601" s="11"/>
      <c r="BL601" s="12"/>
      <c r="BM601" s="12"/>
      <c r="BN601" s="12"/>
      <c r="BO601" s="12"/>
      <c r="BP601" s="6"/>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row>
    <row r="602" spans="1:129" s="8" customFormat="1" ht="20.100000000000001"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52"/>
      <c r="AC602" s="52"/>
      <c r="AD602" s="52"/>
      <c r="AE602" s="52"/>
      <c r="AF602" s="52"/>
      <c r="AG602" s="52"/>
      <c r="AH602" s="52"/>
      <c r="AI602" s="11"/>
      <c r="AJ602" s="11"/>
      <c r="AK602" s="11"/>
      <c r="AL602" s="11"/>
      <c r="AM602" s="11"/>
      <c r="AN602" s="11"/>
      <c r="AO602" s="11"/>
      <c r="AP602" s="11"/>
      <c r="AQ602" s="11"/>
      <c r="AR602" s="11"/>
      <c r="AS602" s="11"/>
      <c r="AT602" s="11"/>
      <c r="AU602" s="11"/>
      <c r="AV602" s="53"/>
      <c r="AW602" s="53"/>
      <c r="AX602" s="53"/>
      <c r="AY602" s="53"/>
      <c r="AZ602" s="53"/>
      <c r="BA602" s="53"/>
      <c r="BB602" s="53"/>
      <c r="BC602" s="53"/>
      <c r="BD602" s="11"/>
      <c r="BE602" s="11"/>
      <c r="BF602" s="11"/>
      <c r="BG602" s="11"/>
      <c r="BH602" s="11"/>
      <c r="BI602" s="11"/>
      <c r="BJ602" s="11"/>
      <c r="BK602" s="11"/>
      <c r="BL602" s="12"/>
      <c r="BM602" s="12"/>
      <c r="BN602" s="12"/>
      <c r="BO602" s="12"/>
      <c r="BP602" s="6"/>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row>
    <row r="603" spans="1:129" s="8" customFormat="1" ht="20.100000000000001"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52"/>
      <c r="AC603" s="52"/>
      <c r="AD603" s="52"/>
      <c r="AE603" s="52"/>
      <c r="AF603" s="52"/>
      <c r="AG603" s="52"/>
      <c r="AH603" s="52"/>
      <c r="AI603" s="11"/>
      <c r="AJ603" s="11"/>
      <c r="AK603" s="11"/>
      <c r="AL603" s="11"/>
      <c r="AM603" s="11"/>
      <c r="AN603" s="11"/>
      <c r="AO603" s="11"/>
      <c r="AP603" s="11"/>
      <c r="AQ603" s="11"/>
      <c r="AR603" s="11"/>
      <c r="AS603" s="11"/>
      <c r="AT603" s="11"/>
      <c r="AU603" s="11"/>
      <c r="AV603" s="53"/>
      <c r="AW603" s="53"/>
      <c r="AX603" s="53"/>
      <c r="AY603" s="53"/>
      <c r="AZ603" s="53"/>
      <c r="BA603" s="53"/>
      <c r="BB603" s="53"/>
      <c r="BC603" s="53"/>
      <c r="BD603" s="11"/>
      <c r="BE603" s="11"/>
      <c r="BF603" s="11"/>
      <c r="BG603" s="11"/>
      <c r="BH603" s="11"/>
      <c r="BI603" s="11"/>
      <c r="BJ603" s="11"/>
      <c r="BK603" s="11"/>
      <c r="BL603" s="12"/>
      <c r="BM603" s="12"/>
      <c r="BN603" s="12"/>
      <c r="BO603" s="12"/>
      <c r="BP603" s="6"/>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row>
    <row r="604" spans="1:129" s="8" customFormat="1" ht="20.100000000000001"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52"/>
      <c r="AC604" s="52"/>
      <c r="AD604" s="52"/>
      <c r="AE604" s="52"/>
      <c r="AF604" s="52"/>
      <c r="AG604" s="52"/>
      <c r="AH604" s="52"/>
      <c r="AI604" s="11"/>
      <c r="AJ604" s="11"/>
      <c r="AK604" s="11"/>
      <c r="AL604" s="11"/>
      <c r="AM604" s="11"/>
      <c r="AN604" s="11"/>
      <c r="AO604" s="11"/>
      <c r="AP604" s="11"/>
      <c r="AQ604" s="11"/>
      <c r="AR604" s="11"/>
      <c r="AS604" s="11"/>
      <c r="AT604" s="11"/>
      <c r="AU604" s="11"/>
      <c r="AV604" s="53"/>
      <c r="AW604" s="53"/>
      <c r="AX604" s="53"/>
      <c r="AY604" s="53"/>
      <c r="AZ604" s="53"/>
      <c r="BA604" s="53"/>
      <c r="BB604" s="53"/>
      <c r="BC604" s="53"/>
      <c r="BD604" s="11"/>
      <c r="BE604" s="11"/>
      <c r="BF604" s="11"/>
      <c r="BG604" s="11"/>
      <c r="BH604" s="11"/>
      <c r="BI604" s="11"/>
      <c r="BJ604" s="11"/>
      <c r="BK604" s="11"/>
      <c r="BL604" s="12"/>
      <c r="BM604" s="12"/>
      <c r="BN604" s="12"/>
      <c r="BO604" s="12"/>
      <c r="BP604" s="6"/>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row>
    <row r="605" spans="1:129" s="8" customFormat="1" ht="20.100000000000001"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52"/>
      <c r="AC605" s="52"/>
      <c r="AD605" s="52"/>
      <c r="AE605" s="52"/>
      <c r="AF605" s="52"/>
      <c r="AG605" s="52"/>
      <c r="AH605" s="52"/>
      <c r="AI605" s="11"/>
      <c r="AJ605" s="11"/>
      <c r="AK605" s="11"/>
      <c r="AL605" s="11"/>
      <c r="AM605" s="11"/>
      <c r="AN605" s="11"/>
      <c r="AO605" s="11"/>
      <c r="AP605" s="11"/>
      <c r="AQ605" s="11"/>
      <c r="AR605" s="11"/>
      <c r="AS605" s="11"/>
      <c r="AT605" s="11"/>
      <c r="AU605" s="11"/>
      <c r="AV605" s="53"/>
      <c r="AW605" s="53"/>
      <c r="AX605" s="53"/>
      <c r="AY605" s="53"/>
      <c r="AZ605" s="53"/>
      <c r="BA605" s="53"/>
      <c r="BB605" s="53"/>
      <c r="BC605" s="53"/>
      <c r="BD605" s="11"/>
      <c r="BE605" s="11"/>
      <c r="BF605" s="11"/>
      <c r="BG605" s="11"/>
      <c r="BH605" s="11"/>
      <c r="BI605" s="11"/>
      <c r="BJ605" s="11"/>
      <c r="BK605" s="11"/>
      <c r="BL605" s="12"/>
      <c r="BM605" s="12"/>
      <c r="BN605" s="12"/>
      <c r="BO605" s="12"/>
      <c r="BP605" s="6"/>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row>
    <row r="606" spans="1:129" s="8" customFormat="1" ht="20.100000000000001"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52"/>
      <c r="AC606" s="52"/>
      <c r="AD606" s="52"/>
      <c r="AE606" s="52"/>
      <c r="AF606" s="52"/>
      <c r="AG606" s="52"/>
      <c r="AH606" s="52"/>
      <c r="AI606" s="11"/>
      <c r="AJ606" s="11"/>
      <c r="AK606" s="11"/>
      <c r="AL606" s="11"/>
      <c r="AM606" s="11"/>
      <c r="AN606" s="11"/>
      <c r="AO606" s="11"/>
      <c r="AP606" s="11"/>
      <c r="AQ606" s="11"/>
      <c r="AR606" s="11"/>
      <c r="AS606" s="11"/>
      <c r="AT606" s="11"/>
      <c r="AU606" s="11"/>
      <c r="AV606" s="53"/>
      <c r="AW606" s="53"/>
      <c r="AX606" s="53"/>
      <c r="AY606" s="53"/>
      <c r="AZ606" s="53"/>
      <c r="BA606" s="53"/>
      <c r="BB606" s="53"/>
      <c r="BC606" s="53"/>
      <c r="BD606" s="11"/>
      <c r="BE606" s="11"/>
      <c r="BF606" s="11"/>
      <c r="BG606" s="11"/>
      <c r="BH606" s="11"/>
      <c r="BI606" s="11"/>
      <c r="BJ606" s="11"/>
      <c r="BK606" s="11"/>
      <c r="BL606" s="12"/>
      <c r="BM606" s="12"/>
      <c r="BN606" s="12"/>
      <c r="BO606" s="12"/>
      <c r="BP606" s="6"/>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row>
    <row r="607" spans="1:129" s="8" customFormat="1" ht="20.100000000000001"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52"/>
      <c r="AC607" s="52"/>
      <c r="AD607" s="52"/>
      <c r="AE607" s="52"/>
      <c r="AF607" s="52"/>
      <c r="AG607" s="52"/>
      <c r="AH607" s="52"/>
      <c r="AI607" s="11"/>
      <c r="AJ607" s="11"/>
      <c r="AK607" s="11"/>
      <c r="AL607" s="11"/>
      <c r="AM607" s="11"/>
      <c r="AN607" s="11"/>
      <c r="AO607" s="11"/>
      <c r="AP607" s="11"/>
      <c r="AQ607" s="11"/>
      <c r="AR607" s="11"/>
      <c r="AS607" s="11"/>
      <c r="AT607" s="11"/>
      <c r="AU607" s="11"/>
      <c r="AV607" s="53"/>
      <c r="AW607" s="53"/>
      <c r="AX607" s="53"/>
      <c r="AY607" s="53"/>
      <c r="AZ607" s="53"/>
      <c r="BA607" s="53"/>
      <c r="BB607" s="53"/>
      <c r="BC607" s="53"/>
      <c r="BD607" s="11"/>
      <c r="BE607" s="11"/>
      <c r="BF607" s="11"/>
      <c r="BG607" s="11"/>
      <c r="BH607" s="11"/>
      <c r="BI607" s="11"/>
      <c r="BJ607" s="11"/>
      <c r="BK607" s="11"/>
      <c r="BL607" s="12"/>
      <c r="BM607" s="12"/>
      <c r="BN607" s="12"/>
      <c r="BO607" s="12"/>
      <c r="BP607" s="6"/>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row>
    <row r="608" spans="1:129" s="8" customFormat="1" ht="20.100000000000001"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52"/>
      <c r="AC608" s="52"/>
      <c r="AD608" s="52"/>
      <c r="AE608" s="52"/>
      <c r="AF608" s="52"/>
      <c r="AG608" s="52"/>
      <c r="AH608" s="52"/>
      <c r="AI608" s="11"/>
      <c r="AJ608" s="11"/>
      <c r="AK608" s="11"/>
      <c r="AL608" s="11"/>
      <c r="AM608" s="11"/>
      <c r="AN608" s="11"/>
      <c r="AO608" s="11"/>
      <c r="AP608" s="11"/>
      <c r="AQ608" s="11"/>
      <c r="AR608" s="11"/>
      <c r="AS608" s="11"/>
      <c r="AT608" s="11"/>
      <c r="AU608" s="11"/>
      <c r="AV608" s="53"/>
      <c r="AW608" s="53"/>
      <c r="AX608" s="53"/>
      <c r="AY608" s="53"/>
      <c r="AZ608" s="53"/>
      <c r="BA608" s="53"/>
      <c r="BB608" s="53"/>
      <c r="BC608" s="53"/>
      <c r="BD608" s="11"/>
      <c r="BE608" s="11"/>
      <c r="BF608" s="11"/>
      <c r="BG608" s="11"/>
      <c r="BH608" s="11"/>
      <c r="BI608" s="11"/>
      <c r="BJ608" s="11"/>
      <c r="BK608" s="11"/>
      <c r="BL608" s="12"/>
      <c r="BM608" s="12"/>
      <c r="BN608" s="12"/>
      <c r="BO608" s="12"/>
      <c r="BP608" s="6"/>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row>
    <row r="609" spans="1:129" s="8" customFormat="1" ht="20.100000000000001"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52"/>
      <c r="AC609" s="52"/>
      <c r="AD609" s="52"/>
      <c r="AE609" s="52"/>
      <c r="AF609" s="52"/>
      <c r="AG609" s="52"/>
      <c r="AH609" s="52"/>
      <c r="AI609" s="11"/>
      <c r="AJ609" s="11"/>
      <c r="AK609" s="11"/>
      <c r="AL609" s="11"/>
      <c r="AM609" s="11"/>
      <c r="AN609" s="11"/>
      <c r="AO609" s="11"/>
      <c r="AP609" s="11"/>
      <c r="AQ609" s="11"/>
      <c r="AR609" s="11"/>
      <c r="AS609" s="11"/>
      <c r="AT609" s="11"/>
      <c r="AU609" s="11"/>
      <c r="AV609" s="53"/>
      <c r="AW609" s="53"/>
      <c r="AX609" s="53"/>
      <c r="AY609" s="53"/>
      <c r="AZ609" s="53"/>
      <c r="BA609" s="53"/>
      <c r="BB609" s="53"/>
      <c r="BC609" s="53"/>
      <c r="BD609" s="11"/>
      <c r="BE609" s="11"/>
      <c r="BF609" s="11"/>
      <c r="BG609" s="11"/>
      <c r="BH609" s="11"/>
      <c r="BI609" s="11"/>
      <c r="BJ609" s="11"/>
      <c r="BK609" s="11"/>
      <c r="BL609" s="12"/>
      <c r="BM609" s="12"/>
      <c r="BN609" s="12"/>
      <c r="BO609" s="12"/>
      <c r="BP609" s="6"/>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row>
    <row r="610" spans="1:129" s="8" customFormat="1" ht="20.100000000000001"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52"/>
      <c r="AC610" s="52"/>
      <c r="AD610" s="52"/>
      <c r="AE610" s="52"/>
      <c r="AF610" s="52"/>
      <c r="AG610" s="52"/>
      <c r="AH610" s="52"/>
      <c r="AI610" s="11"/>
      <c r="AJ610" s="11"/>
      <c r="AK610" s="11"/>
      <c r="AL610" s="11"/>
      <c r="AM610" s="11"/>
      <c r="AN610" s="11"/>
      <c r="AO610" s="11"/>
      <c r="AP610" s="11"/>
      <c r="AQ610" s="11"/>
      <c r="AR610" s="11"/>
      <c r="AS610" s="11"/>
      <c r="AT610" s="11"/>
      <c r="AU610" s="11"/>
      <c r="AV610" s="53"/>
      <c r="AW610" s="53"/>
      <c r="AX610" s="53"/>
      <c r="AY610" s="53"/>
      <c r="AZ610" s="53"/>
      <c r="BA610" s="53"/>
      <c r="BB610" s="53"/>
      <c r="BC610" s="53"/>
      <c r="BD610" s="11"/>
      <c r="BE610" s="11"/>
      <c r="BF610" s="11"/>
      <c r="BG610" s="11"/>
      <c r="BH610" s="11"/>
      <c r="BI610" s="11"/>
      <c r="BJ610" s="11"/>
      <c r="BK610" s="11"/>
      <c r="BL610" s="12"/>
      <c r="BM610" s="12"/>
      <c r="BN610" s="12"/>
      <c r="BO610" s="12"/>
      <c r="BP610" s="6"/>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row>
    <row r="611" spans="1:129" s="8" customFormat="1" ht="20.100000000000001"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52"/>
      <c r="AC611" s="52"/>
      <c r="AD611" s="52"/>
      <c r="AE611" s="52"/>
      <c r="AF611" s="52"/>
      <c r="AG611" s="52"/>
      <c r="AH611" s="52"/>
      <c r="AI611" s="11"/>
      <c r="AJ611" s="11"/>
      <c r="AK611" s="11"/>
      <c r="AL611" s="11"/>
      <c r="AM611" s="11"/>
      <c r="AN611" s="11"/>
      <c r="AO611" s="11"/>
      <c r="AP611" s="11"/>
      <c r="AQ611" s="11"/>
      <c r="AR611" s="11"/>
      <c r="AS611" s="11"/>
      <c r="AT611" s="11"/>
      <c r="AU611" s="11"/>
      <c r="AV611" s="53"/>
      <c r="AW611" s="53"/>
      <c r="AX611" s="53"/>
      <c r="AY611" s="53"/>
      <c r="AZ611" s="53"/>
      <c r="BA611" s="53"/>
      <c r="BB611" s="53"/>
      <c r="BC611" s="53"/>
      <c r="BD611" s="11"/>
      <c r="BE611" s="11"/>
      <c r="BF611" s="11"/>
      <c r="BG611" s="11"/>
      <c r="BH611" s="11"/>
      <c r="BI611" s="11"/>
      <c r="BJ611" s="11"/>
      <c r="BK611" s="11"/>
      <c r="BL611" s="12"/>
      <c r="BM611" s="12"/>
      <c r="BN611" s="12"/>
      <c r="BO611" s="12"/>
      <c r="BP611" s="6"/>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row>
    <row r="612" spans="1:129" s="8" customFormat="1" ht="20.100000000000001"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52"/>
      <c r="AC612" s="52"/>
      <c r="AD612" s="52"/>
      <c r="AE612" s="52"/>
      <c r="AF612" s="52"/>
      <c r="AG612" s="52"/>
      <c r="AH612" s="52"/>
      <c r="AI612" s="11"/>
      <c r="AJ612" s="11"/>
      <c r="AK612" s="11"/>
      <c r="AL612" s="11"/>
      <c r="AM612" s="11"/>
      <c r="AN612" s="11"/>
      <c r="AO612" s="11"/>
      <c r="AP612" s="11"/>
      <c r="AQ612" s="11"/>
      <c r="AR612" s="11"/>
      <c r="AS612" s="11"/>
      <c r="AT612" s="11"/>
      <c r="AU612" s="11"/>
      <c r="AV612" s="53"/>
      <c r="AW612" s="53"/>
      <c r="AX612" s="53"/>
      <c r="AY612" s="53"/>
      <c r="AZ612" s="53"/>
      <c r="BA612" s="53"/>
      <c r="BB612" s="53"/>
      <c r="BC612" s="53"/>
      <c r="BD612" s="11"/>
      <c r="BE612" s="11"/>
      <c r="BF612" s="11"/>
      <c r="BG612" s="11"/>
      <c r="BH612" s="11"/>
      <c r="BI612" s="11"/>
      <c r="BJ612" s="11"/>
      <c r="BK612" s="11"/>
      <c r="BL612" s="12"/>
      <c r="BM612" s="12"/>
      <c r="BN612" s="12"/>
      <c r="BO612" s="12"/>
      <c r="BP612" s="6"/>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row>
    <row r="613" spans="1:129" s="8" customFormat="1" ht="20.100000000000001"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52"/>
      <c r="AC613" s="52"/>
      <c r="AD613" s="52"/>
      <c r="AE613" s="52"/>
      <c r="AF613" s="52"/>
      <c r="AG613" s="52"/>
      <c r="AH613" s="52"/>
      <c r="AI613" s="11"/>
      <c r="AJ613" s="11"/>
      <c r="AK613" s="11"/>
      <c r="AL613" s="11"/>
      <c r="AM613" s="11"/>
      <c r="AN613" s="11"/>
      <c r="AO613" s="11"/>
      <c r="AP613" s="11"/>
      <c r="AQ613" s="11"/>
      <c r="AR613" s="11"/>
      <c r="AS613" s="11"/>
      <c r="AT613" s="11"/>
      <c r="AU613" s="11"/>
      <c r="AV613" s="53"/>
      <c r="AW613" s="53"/>
      <c r="AX613" s="53"/>
      <c r="AY613" s="53"/>
      <c r="AZ613" s="53"/>
      <c r="BA613" s="53"/>
      <c r="BB613" s="53"/>
      <c r="BC613" s="53"/>
      <c r="BD613" s="11"/>
      <c r="BE613" s="11"/>
      <c r="BF613" s="11"/>
      <c r="BG613" s="11"/>
      <c r="BH613" s="11"/>
      <c r="BI613" s="11"/>
      <c r="BJ613" s="11"/>
      <c r="BK613" s="11"/>
      <c r="BL613" s="12"/>
      <c r="BM613" s="12"/>
      <c r="BN613" s="12"/>
      <c r="BO613" s="12"/>
      <c r="BP613" s="6"/>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row>
    <row r="614" spans="1:129" s="8" customFormat="1" ht="20.100000000000001"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52"/>
      <c r="AC614" s="52"/>
      <c r="AD614" s="52"/>
      <c r="AE614" s="52"/>
      <c r="AF614" s="52"/>
      <c r="AG614" s="52"/>
      <c r="AH614" s="52"/>
      <c r="AI614" s="11"/>
      <c r="AJ614" s="11"/>
      <c r="AK614" s="11"/>
      <c r="AL614" s="11"/>
      <c r="AM614" s="11"/>
      <c r="AN614" s="11"/>
      <c r="AO614" s="11"/>
      <c r="AP614" s="11"/>
      <c r="AQ614" s="11"/>
      <c r="AR614" s="11"/>
      <c r="AS614" s="11"/>
      <c r="AT614" s="11"/>
      <c r="AU614" s="11"/>
      <c r="AV614" s="53"/>
      <c r="AW614" s="53"/>
      <c r="AX614" s="53"/>
      <c r="AY614" s="53"/>
      <c r="AZ614" s="53"/>
      <c r="BA614" s="53"/>
      <c r="BB614" s="53"/>
      <c r="BC614" s="53"/>
      <c r="BD614" s="11"/>
      <c r="BE614" s="11"/>
      <c r="BF614" s="11"/>
      <c r="BG614" s="11"/>
      <c r="BH614" s="11"/>
      <c r="BI614" s="11"/>
      <c r="BJ614" s="11"/>
      <c r="BK614" s="11"/>
      <c r="BL614" s="12"/>
      <c r="BM614" s="12"/>
      <c r="BN614" s="12"/>
      <c r="BO614" s="12"/>
      <c r="BP614" s="6"/>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row>
    <row r="615" spans="1:129" s="8" customFormat="1" ht="20.100000000000001"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52"/>
      <c r="AC615" s="52"/>
      <c r="AD615" s="52"/>
      <c r="AE615" s="52"/>
      <c r="AF615" s="52"/>
      <c r="AG615" s="52"/>
      <c r="AH615" s="52"/>
      <c r="AI615" s="11"/>
      <c r="AJ615" s="11"/>
      <c r="AK615" s="11"/>
      <c r="AL615" s="11"/>
      <c r="AM615" s="11"/>
      <c r="AN615" s="11"/>
      <c r="AO615" s="11"/>
      <c r="AP615" s="11"/>
      <c r="AQ615" s="11"/>
      <c r="AR615" s="11"/>
      <c r="AS615" s="11"/>
      <c r="AT615" s="11"/>
      <c r="AU615" s="11"/>
      <c r="AV615" s="53"/>
      <c r="AW615" s="53"/>
      <c r="AX615" s="53"/>
      <c r="AY615" s="53"/>
      <c r="AZ615" s="53"/>
      <c r="BA615" s="53"/>
      <c r="BB615" s="53"/>
      <c r="BC615" s="53"/>
      <c r="BD615" s="11"/>
      <c r="BE615" s="11"/>
      <c r="BF615" s="11"/>
      <c r="BG615" s="11"/>
      <c r="BH615" s="11"/>
      <c r="BI615" s="11"/>
      <c r="BJ615" s="11"/>
      <c r="BK615" s="11"/>
      <c r="BL615" s="12"/>
      <c r="BM615" s="12"/>
      <c r="BN615" s="12"/>
      <c r="BO615" s="12"/>
      <c r="BP615" s="6"/>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row>
    <row r="616" spans="1:129" s="8" customFormat="1" ht="20.100000000000001"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52"/>
      <c r="AC616" s="52"/>
      <c r="AD616" s="52"/>
      <c r="AE616" s="52"/>
      <c r="AF616" s="52"/>
      <c r="AG616" s="52"/>
      <c r="AH616" s="52"/>
      <c r="AI616" s="11"/>
      <c r="AJ616" s="11"/>
      <c r="AK616" s="11"/>
      <c r="AL616" s="11"/>
      <c r="AM616" s="11"/>
      <c r="AN616" s="11"/>
      <c r="AO616" s="11"/>
      <c r="AP616" s="11"/>
      <c r="AQ616" s="11"/>
      <c r="AR616" s="11"/>
      <c r="AS616" s="11"/>
      <c r="AT616" s="11"/>
      <c r="AU616" s="11"/>
      <c r="AV616" s="53"/>
      <c r="AW616" s="53"/>
      <c r="AX616" s="53"/>
      <c r="AY616" s="53"/>
      <c r="AZ616" s="53"/>
      <c r="BA616" s="53"/>
      <c r="BB616" s="53"/>
      <c r="BC616" s="53"/>
      <c r="BD616" s="11"/>
      <c r="BE616" s="11"/>
      <c r="BF616" s="11"/>
      <c r="BG616" s="11"/>
      <c r="BH616" s="11"/>
      <c r="BI616" s="11"/>
      <c r="BJ616" s="11"/>
      <c r="BK616" s="11"/>
      <c r="BL616" s="12"/>
      <c r="BM616" s="12"/>
      <c r="BN616" s="12"/>
      <c r="BO616" s="12"/>
      <c r="BP616" s="6"/>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row>
    <row r="617" spans="1:129" s="8" customFormat="1" ht="20.100000000000001"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52"/>
      <c r="AC617" s="52"/>
      <c r="AD617" s="52"/>
      <c r="AE617" s="52"/>
      <c r="AF617" s="52"/>
      <c r="AG617" s="52"/>
      <c r="AH617" s="52"/>
      <c r="AI617" s="11"/>
      <c r="AJ617" s="11"/>
      <c r="AK617" s="11"/>
      <c r="AL617" s="11"/>
      <c r="AM617" s="11"/>
      <c r="AN617" s="11"/>
      <c r="AO617" s="11"/>
      <c r="AP617" s="11"/>
      <c r="AQ617" s="11"/>
      <c r="AR617" s="11"/>
      <c r="AS617" s="11"/>
      <c r="AT617" s="11"/>
      <c r="AU617" s="11"/>
      <c r="AV617" s="53"/>
      <c r="AW617" s="53"/>
      <c r="AX617" s="53"/>
      <c r="AY617" s="53"/>
      <c r="AZ617" s="53"/>
      <c r="BA617" s="53"/>
      <c r="BB617" s="53"/>
      <c r="BC617" s="53"/>
      <c r="BD617" s="11"/>
      <c r="BE617" s="11"/>
      <c r="BF617" s="11"/>
      <c r="BG617" s="11"/>
      <c r="BH617" s="11"/>
      <c r="BI617" s="11"/>
      <c r="BJ617" s="11"/>
      <c r="BK617" s="11"/>
      <c r="BL617" s="12"/>
      <c r="BM617" s="12"/>
      <c r="BN617" s="12"/>
      <c r="BO617" s="12"/>
      <c r="BP617" s="6"/>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row>
    <row r="618" spans="1:129" s="8" customFormat="1" ht="20.100000000000001"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52"/>
      <c r="AC618" s="52"/>
      <c r="AD618" s="52"/>
      <c r="AE618" s="52"/>
      <c r="AF618" s="52"/>
      <c r="AG618" s="52"/>
      <c r="AH618" s="52"/>
      <c r="AI618" s="11"/>
      <c r="AJ618" s="11"/>
      <c r="AK618" s="11"/>
      <c r="AL618" s="11"/>
      <c r="AM618" s="11"/>
      <c r="AN618" s="11"/>
      <c r="AO618" s="11"/>
      <c r="AP618" s="11"/>
      <c r="AQ618" s="11"/>
      <c r="AR618" s="11"/>
      <c r="AS618" s="11"/>
      <c r="AT618" s="11"/>
      <c r="AU618" s="11"/>
      <c r="AV618" s="53"/>
      <c r="AW618" s="53"/>
      <c r="AX618" s="53"/>
      <c r="AY618" s="53"/>
      <c r="AZ618" s="53"/>
      <c r="BA618" s="53"/>
      <c r="BB618" s="53"/>
      <c r="BC618" s="53"/>
      <c r="BD618" s="11"/>
      <c r="BE618" s="11"/>
      <c r="BF618" s="11"/>
      <c r="BG618" s="11"/>
      <c r="BH618" s="11"/>
      <c r="BI618" s="11"/>
      <c r="BJ618" s="11"/>
      <c r="BK618" s="11"/>
      <c r="BL618" s="12"/>
      <c r="BM618" s="12"/>
      <c r="BN618" s="12"/>
      <c r="BO618" s="12"/>
      <c r="BP618" s="6"/>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row>
    <row r="619" spans="1:129" s="8" customFormat="1" ht="20.100000000000001"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52"/>
      <c r="AC619" s="52"/>
      <c r="AD619" s="52"/>
      <c r="AE619" s="52"/>
      <c r="AF619" s="52"/>
      <c r="AG619" s="52"/>
      <c r="AH619" s="52"/>
      <c r="AI619" s="11"/>
      <c r="AJ619" s="11"/>
      <c r="AK619" s="11"/>
      <c r="AL619" s="11"/>
      <c r="AM619" s="11"/>
      <c r="AN619" s="11"/>
      <c r="AO619" s="11"/>
      <c r="AP619" s="11"/>
      <c r="AQ619" s="11"/>
      <c r="AR619" s="11"/>
      <c r="AS619" s="11"/>
      <c r="AT619" s="11"/>
      <c r="AU619" s="11"/>
      <c r="AV619" s="53"/>
      <c r="AW619" s="53"/>
      <c r="AX619" s="53"/>
      <c r="AY619" s="53"/>
      <c r="AZ619" s="53"/>
      <c r="BA619" s="53"/>
      <c r="BB619" s="53"/>
      <c r="BC619" s="53"/>
      <c r="BD619" s="11"/>
      <c r="BE619" s="11"/>
      <c r="BF619" s="11"/>
      <c r="BG619" s="11"/>
      <c r="BH619" s="11"/>
      <c r="BI619" s="11"/>
      <c r="BJ619" s="11"/>
      <c r="BK619" s="11"/>
      <c r="BL619" s="12"/>
      <c r="BM619" s="12"/>
      <c r="BN619" s="12"/>
      <c r="BO619" s="12"/>
      <c r="BP619" s="6"/>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row>
    <row r="620" spans="1:129" s="8" customFormat="1" ht="20.100000000000001"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52"/>
      <c r="AC620" s="52"/>
      <c r="AD620" s="52"/>
      <c r="AE620" s="52"/>
      <c r="AF620" s="52"/>
      <c r="AG620" s="52"/>
      <c r="AH620" s="52"/>
      <c r="AI620" s="11"/>
      <c r="AJ620" s="11"/>
      <c r="AK620" s="11"/>
      <c r="AL620" s="11"/>
      <c r="AM620" s="11"/>
      <c r="AN620" s="11"/>
      <c r="AO620" s="11"/>
      <c r="AP620" s="11"/>
      <c r="AQ620" s="11"/>
      <c r="AR620" s="11"/>
      <c r="AS620" s="11"/>
      <c r="AT620" s="11"/>
      <c r="AU620" s="11"/>
      <c r="AV620" s="53"/>
      <c r="AW620" s="53"/>
      <c r="AX620" s="53"/>
      <c r="AY620" s="53"/>
      <c r="AZ620" s="53"/>
      <c r="BA620" s="53"/>
      <c r="BB620" s="53"/>
      <c r="BC620" s="53"/>
      <c r="BD620" s="11"/>
      <c r="BE620" s="11"/>
      <c r="BF620" s="11"/>
      <c r="BG620" s="11"/>
      <c r="BH620" s="11"/>
      <c r="BI620" s="11"/>
      <c r="BJ620" s="11"/>
      <c r="BK620" s="11"/>
      <c r="BL620" s="12"/>
      <c r="BM620" s="12"/>
      <c r="BN620" s="12"/>
      <c r="BO620" s="12"/>
      <c r="BP620" s="6"/>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row>
    <row r="621" spans="1:129" s="8" customFormat="1" ht="20.100000000000001"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52"/>
      <c r="AC621" s="52"/>
      <c r="AD621" s="52"/>
      <c r="AE621" s="52"/>
      <c r="AF621" s="52"/>
      <c r="AG621" s="52"/>
      <c r="AH621" s="52"/>
      <c r="AI621" s="11"/>
      <c r="AJ621" s="11"/>
      <c r="AK621" s="11"/>
      <c r="AL621" s="11"/>
      <c r="AM621" s="11"/>
      <c r="AN621" s="11"/>
      <c r="AO621" s="11"/>
      <c r="AP621" s="11"/>
      <c r="AQ621" s="11"/>
      <c r="AR621" s="11"/>
      <c r="AS621" s="11"/>
      <c r="AT621" s="11"/>
      <c r="AU621" s="11"/>
      <c r="AV621" s="53"/>
      <c r="AW621" s="53"/>
      <c r="AX621" s="53"/>
      <c r="AY621" s="53"/>
      <c r="AZ621" s="53"/>
      <c r="BA621" s="53"/>
      <c r="BB621" s="53"/>
      <c r="BC621" s="53"/>
      <c r="BD621" s="11"/>
      <c r="BE621" s="11"/>
      <c r="BF621" s="11"/>
      <c r="BG621" s="11"/>
      <c r="BH621" s="11"/>
      <c r="BI621" s="11"/>
      <c r="BJ621" s="11"/>
      <c r="BK621" s="11"/>
      <c r="BL621" s="12"/>
      <c r="BM621" s="12"/>
      <c r="BN621" s="12"/>
      <c r="BO621" s="12"/>
      <c r="BP621" s="6"/>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row>
    <row r="622" spans="1:129" s="8" customFormat="1" ht="20.100000000000001"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52"/>
      <c r="AC622" s="52"/>
      <c r="AD622" s="52"/>
      <c r="AE622" s="52"/>
      <c r="AF622" s="52"/>
      <c r="AG622" s="52"/>
      <c r="AH622" s="52"/>
      <c r="AI622" s="11"/>
      <c r="AJ622" s="11"/>
      <c r="AK622" s="11"/>
      <c r="AL622" s="11"/>
      <c r="AM622" s="11"/>
      <c r="AN622" s="11"/>
      <c r="AO622" s="11"/>
      <c r="AP622" s="11"/>
      <c r="AQ622" s="11"/>
      <c r="AR622" s="11"/>
      <c r="AS622" s="11"/>
      <c r="AT622" s="11"/>
      <c r="AU622" s="11"/>
      <c r="AV622" s="53"/>
      <c r="AW622" s="53"/>
      <c r="AX622" s="53"/>
      <c r="AY622" s="53"/>
      <c r="AZ622" s="53"/>
      <c r="BA622" s="53"/>
      <c r="BB622" s="53"/>
      <c r="BC622" s="53"/>
      <c r="BD622" s="11"/>
      <c r="BE622" s="11"/>
      <c r="BF622" s="11"/>
      <c r="BG622" s="11"/>
      <c r="BH622" s="11"/>
      <c r="BI622" s="11"/>
      <c r="BJ622" s="11"/>
      <c r="BK622" s="11"/>
      <c r="BL622" s="12"/>
      <c r="BM622" s="12"/>
      <c r="BN622" s="12"/>
      <c r="BO622" s="12"/>
      <c r="BP622" s="6"/>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row>
    <row r="623" spans="1:129" s="8" customFormat="1" ht="20.100000000000001"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52"/>
      <c r="AC623" s="52"/>
      <c r="AD623" s="52"/>
      <c r="AE623" s="52"/>
      <c r="AF623" s="52"/>
      <c r="AG623" s="52"/>
      <c r="AH623" s="52"/>
      <c r="AI623" s="11"/>
      <c r="AJ623" s="11"/>
      <c r="AK623" s="11"/>
      <c r="AL623" s="11"/>
      <c r="AM623" s="11"/>
      <c r="AN623" s="11"/>
      <c r="AO623" s="11"/>
      <c r="AP623" s="11"/>
      <c r="AQ623" s="11"/>
      <c r="AR623" s="11"/>
      <c r="AS623" s="11"/>
      <c r="AT623" s="11"/>
      <c r="AU623" s="11"/>
      <c r="AV623" s="53"/>
      <c r="AW623" s="53"/>
      <c r="AX623" s="53"/>
      <c r="AY623" s="53"/>
      <c r="AZ623" s="53"/>
      <c r="BA623" s="53"/>
      <c r="BB623" s="53"/>
      <c r="BC623" s="53"/>
      <c r="BD623" s="11"/>
      <c r="BE623" s="11"/>
      <c r="BF623" s="11"/>
      <c r="BG623" s="11"/>
      <c r="BH623" s="11"/>
      <c r="BI623" s="11"/>
      <c r="BJ623" s="11"/>
      <c r="BK623" s="11"/>
      <c r="BL623" s="12"/>
      <c r="BM623" s="12"/>
      <c r="BN623" s="12"/>
      <c r="BO623" s="12"/>
      <c r="BP623" s="6"/>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row>
    <row r="624" spans="1:129" s="8" customFormat="1" ht="20.100000000000001"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52"/>
      <c r="AC624" s="52"/>
      <c r="AD624" s="52"/>
      <c r="AE624" s="52"/>
      <c r="AF624" s="52"/>
      <c r="AG624" s="52"/>
      <c r="AH624" s="52"/>
      <c r="AI624" s="11"/>
      <c r="AJ624" s="11"/>
      <c r="AK624" s="11"/>
      <c r="AL624" s="11"/>
      <c r="AM624" s="11"/>
      <c r="AN624" s="11"/>
      <c r="AO624" s="11"/>
      <c r="AP624" s="11"/>
      <c r="AQ624" s="11"/>
      <c r="AR624" s="11"/>
      <c r="AS624" s="11"/>
      <c r="AT624" s="11"/>
      <c r="AU624" s="11"/>
      <c r="AV624" s="53"/>
      <c r="AW624" s="53"/>
      <c r="AX624" s="53"/>
      <c r="AY624" s="53"/>
      <c r="AZ624" s="53"/>
      <c r="BA624" s="53"/>
      <c r="BB624" s="53"/>
      <c r="BC624" s="53"/>
      <c r="BD624" s="11"/>
      <c r="BE624" s="11"/>
      <c r="BF624" s="11"/>
      <c r="BG624" s="11"/>
      <c r="BH624" s="11"/>
      <c r="BI624" s="11"/>
      <c r="BJ624" s="11"/>
      <c r="BK624" s="11"/>
      <c r="BL624" s="12"/>
      <c r="BM624" s="12"/>
      <c r="BN624" s="12"/>
      <c r="BO624" s="12"/>
      <c r="BP624" s="6"/>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row>
    <row r="625" spans="1:129" s="8" customFormat="1" ht="20.100000000000001"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52"/>
      <c r="AC625" s="52"/>
      <c r="AD625" s="52"/>
      <c r="AE625" s="52"/>
      <c r="AF625" s="52"/>
      <c r="AG625" s="52"/>
      <c r="AH625" s="52"/>
      <c r="AI625" s="11"/>
      <c r="AJ625" s="11"/>
      <c r="AK625" s="11"/>
      <c r="AL625" s="11"/>
      <c r="AM625" s="11"/>
      <c r="AN625" s="11"/>
      <c r="AO625" s="11"/>
      <c r="AP625" s="11"/>
      <c r="AQ625" s="11"/>
      <c r="AR625" s="11"/>
      <c r="AS625" s="11"/>
      <c r="AT625" s="11"/>
      <c r="AU625" s="11"/>
      <c r="AV625" s="53"/>
      <c r="AW625" s="53"/>
      <c r="AX625" s="53"/>
      <c r="AY625" s="53"/>
      <c r="AZ625" s="53"/>
      <c r="BA625" s="53"/>
      <c r="BB625" s="53"/>
      <c r="BC625" s="53"/>
      <c r="BD625" s="11"/>
      <c r="BE625" s="11"/>
      <c r="BF625" s="11"/>
      <c r="BG625" s="11"/>
      <c r="BH625" s="11"/>
      <c r="BI625" s="11"/>
      <c r="BJ625" s="11"/>
      <c r="BK625" s="11"/>
      <c r="BL625" s="12"/>
      <c r="BM625" s="12"/>
      <c r="BN625" s="12"/>
      <c r="BO625" s="12"/>
      <c r="BP625" s="6"/>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row>
    <row r="626" spans="1:129" s="8" customFormat="1" ht="20.100000000000001"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52"/>
      <c r="AC626" s="52"/>
      <c r="AD626" s="52"/>
      <c r="AE626" s="52"/>
      <c r="AF626" s="52"/>
      <c r="AG626" s="52"/>
      <c r="AH626" s="52"/>
      <c r="AI626" s="11"/>
      <c r="AJ626" s="11"/>
      <c r="AK626" s="11"/>
      <c r="AL626" s="11"/>
      <c r="AM626" s="11"/>
      <c r="AN626" s="11"/>
      <c r="AO626" s="11"/>
      <c r="AP626" s="11"/>
      <c r="AQ626" s="11"/>
      <c r="AR626" s="11"/>
      <c r="AS626" s="11"/>
      <c r="AT626" s="11"/>
      <c r="AU626" s="11"/>
      <c r="AV626" s="53"/>
      <c r="AW626" s="53"/>
      <c r="AX626" s="53"/>
      <c r="AY626" s="53"/>
      <c r="AZ626" s="53"/>
      <c r="BA626" s="53"/>
      <c r="BB626" s="53"/>
      <c r="BC626" s="53"/>
      <c r="BD626" s="11"/>
      <c r="BE626" s="11"/>
      <c r="BF626" s="11"/>
      <c r="BG626" s="11"/>
      <c r="BH626" s="11"/>
      <c r="BI626" s="11"/>
      <c r="BJ626" s="11"/>
      <c r="BK626" s="11"/>
      <c r="BL626" s="12"/>
      <c r="BM626" s="12"/>
      <c r="BN626" s="12"/>
      <c r="BO626" s="12"/>
      <c r="BP626" s="6"/>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row>
    <row r="627" spans="1:129" s="8" customFormat="1" ht="20.100000000000001"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52"/>
      <c r="AC627" s="52"/>
      <c r="AD627" s="52"/>
      <c r="AE627" s="52"/>
      <c r="AF627" s="52"/>
      <c r="AG627" s="52"/>
      <c r="AH627" s="52"/>
      <c r="AI627" s="11"/>
      <c r="AJ627" s="11"/>
      <c r="AK627" s="11"/>
      <c r="AL627" s="11"/>
      <c r="AM627" s="11"/>
      <c r="AN627" s="11"/>
      <c r="AO627" s="11"/>
      <c r="AP627" s="11"/>
      <c r="AQ627" s="11"/>
      <c r="AR627" s="11"/>
      <c r="AS627" s="11"/>
      <c r="AT627" s="11"/>
      <c r="AU627" s="11"/>
      <c r="AV627" s="53"/>
      <c r="AW627" s="53"/>
      <c r="AX627" s="53"/>
      <c r="AY627" s="53"/>
      <c r="AZ627" s="53"/>
      <c r="BA627" s="53"/>
      <c r="BB627" s="53"/>
      <c r="BC627" s="53"/>
      <c r="BD627" s="11"/>
      <c r="BE627" s="11"/>
      <c r="BF627" s="11"/>
      <c r="BG627" s="11"/>
      <c r="BH627" s="11"/>
      <c r="BI627" s="11"/>
      <c r="BJ627" s="11"/>
      <c r="BK627" s="11"/>
      <c r="BL627" s="12"/>
      <c r="BM627" s="12"/>
      <c r="BN627" s="12"/>
      <c r="BO627" s="12"/>
      <c r="BP627" s="6"/>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row>
    <row r="628" spans="1:129" s="8" customFormat="1" ht="20.100000000000001"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52"/>
      <c r="AC628" s="52"/>
      <c r="AD628" s="52"/>
      <c r="AE628" s="52"/>
      <c r="AF628" s="52"/>
      <c r="AG628" s="52"/>
      <c r="AH628" s="52"/>
      <c r="AI628" s="11"/>
      <c r="AJ628" s="11"/>
      <c r="AK628" s="11"/>
      <c r="AL628" s="11"/>
      <c r="AM628" s="11"/>
      <c r="AN628" s="11"/>
      <c r="AO628" s="11"/>
      <c r="AP628" s="11"/>
      <c r="AQ628" s="11"/>
      <c r="AR628" s="11"/>
      <c r="AS628" s="11"/>
      <c r="AT628" s="11"/>
      <c r="AU628" s="11"/>
      <c r="AV628" s="53"/>
      <c r="AW628" s="53"/>
      <c r="AX628" s="53"/>
      <c r="AY628" s="53"/>
      <c r="AZ628" s="53"/>
      <c r="BA628" s="53"/>
      <c r="BB628" s="53"/>
      <c r="BC628" s="53"/>
      <c r="BD628" s="11"/>
      <c r="BE628" s="11"/>
      <c r="BF628" s="11"/>
      <c r="BG628" s="11"/>
      <c r="BH628" s="11"/>
      <c r="BI628" s="11"/>
      <c r="BJ628" s="11"/>
      <c r="BK628" s="11"/>
      <c r="BL628" s="12"/>
      <c r="BM628" s="12"/>
      <c r="BN628" s="12"/>
      <c r="BO628" s="12"/>
      <c r="BP628" s="6"/>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row>
    <row r="629" spans="1:129" s="8" customFormat="1" ht="20.100000000000001"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52"/>
      <c r="AC629" s="52"/>
      <c r="AD629" s="52"/>
      <c r="AE629" s="52"/>
      <c r="AF629" s="52"/>
      <c r="AG629" s="52"/>
      <c r="AH629" s="52"/>
      <c r="AI629" s="11"/>
      <c r="AJ629" s="11"/>
      <c r="AK629" s="11"/>
      <c r="AL629" s="11"/>
      <c r="AM629" s="11"/>
      <c r="AN629" s="11"/>
      <c r="AO629" s="11"/>
      <c r="AP629" s="11"/>
      <c r="AQ629" s="11"/>
      <c r="AR629" s="11"/>
      <c r="AS629" s="11"/>
      <c r="AT629" s="11"/>
      <c r="AU629" s="11"/>
      <c r="AV629" s="53"/>
      <c r="AW629" s="53"/>
      <c r="AX629" s="53"/>
      <c r="AY629" s="53"/>
      <c r="AZ629" s="53"/>
      <c r="BA629" s="53"/>
      <c r="BB629" s="53"/>
      <c r="BC629" s="53"/>
      <c r="BD629" s="11"/>
      <c r="BE629" s="11"/>
      <c r="BF629" s="11"/>
      <c r="BG629" s="11"/>
      <c r="BH629" s="11"/>
      <c r="BI629" s="11"/>
      <c r="BJ629" s="11"/>
      <c r="BK629" s="11"/>
      <c r="BL629" s="12"/>
      <c r="BM629" s="12"/>
      <c r="BN629" s="12"/>
      <c r="BO629" s="12"/>
      <c r="BP629" s="6"/>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row>
    <row r="630" spans="1:129" s="8" customFormat="1" ht="20.100000000000001"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52"/>
      <c r="AC630" s="52"/>
      <c r="AD630" s="52"/>
      <c r="AE630" s="52"/>
      <c r="AF630" s="52"/>
      <c r="AG630" s="52"/>
      <c r="AH630" s="52"/>
      <c r="AI630" s="11"/>
      <c r="AJ630" s="11"/>
      <c r="AK630" s="11"/>
      <c r="AL630" s="11"/>
      <c r="AM630" s="11"/>
      <c r="AN630" s="11"/>
      <c r="AO630" s="11"/>
      <c r="AP630" s="11"/>
      <c r="AQ630" s="11"/>
      <c r="AR630" s="11"/>
      <c r="AS630" s="11"/>
      <c r="AT630" s="11"/>
      <c r="AU630" s="11"/>
      <c r="AV630" s="53"/>
      <c r="AW630" s="53"/>
      <c r="AX630" s="53"/>
      <c r="AY630" s="53"/>
      <c r="AZ630" s="53"/>
      <c r="BA630" s="53"/>
      <c r="BB630" s="53"/>
      <c r="BC630" s="53"/>
      <c r="BD630" s="11"/>
      <c r="BE630" s="11"/>
      <c r="BF630" s="11"/>
      <c r="BG630" s="11"/>
      <c r="BH630" s="11"/>
      <c r="BI630" s="11"/>
      <c r="BJ630" s="11"/>
      <c r="BK630" s="11"/>
      <c r="BL630" s="12"/>
      <c r="BM630" s="12"/>
      <c r="BN630" s="12"/>
      <c r="BO630" s="12"/>
      <c r="BP630" s="6"/>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row>
    <row r="631" spans="1:129" s="8" customFormat="1" ht="20.100000000000001"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52"/>
      <c r="AC631" s="52"/>
      <c r="AD631" s="52"/>
      <c r="AE631" s="52"/>
      <c r="AF631" s="52"/>
      <c r="AG631" s="52"/>
      <c r="AH631" s="52"/>
      <c r="AI631" s="11"/>
      <c r="AJ631" s="11"/>
      <c r="AK631" s="11"/>
      <c r="AL631" s="11"/>
      <c r="AM631" s="11"/>
      <c r="AN631" s="11"/>
      <c r="AO631" s="11"/>
      <c r="AP631" s="11"/>
      <c r="AQ631" s="11"/>
      <c r="AR631" s="11"/>
      <c r="AS631" s="11"/>
      <c r="AT631" s="11"/>
      <c r="AU631" s="11"/>
      <c r="AV631" s="53"/>
      <c r="AW631" s="53"/>
      <c r="AX631" s="53"/>
      <c r="AY631" s="53"/>
      <c r="AZ631" s="53"/>
      <c r="BA631" s="53"/>
      <c r="BB631" s="53"/>
      <c r="BC631" s="53"/>
      <c r="BD631" s="11"/>
      <c r="BE631" s="11"/>
      <c r="BF631" s="11"/>
      <c r="BG631" s="11"/>
      <c r="BH631" s="11"/>
      <c r="BI631" s="11"/>
      <c r="BJ631" s="11"/>
      <c r="BK631" s="11"/>
      <c r="BL631" s="12"/>
      <c r="BM631" s="12"/>
      <c r="BN631" s="12"/>
      <c r="BO631" s="12"/>
      <c r="BP631" s="6"/>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row>
    <row r="632" spans="1:129" s="8" customFormat="1" ht="20.100000000000001"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52"/>
      <c r="AC632" s="52"/>
      <c r="AD632" s="52"/>
      <c r="AE632" s="52"/>
      <c r="AF632" s="52"/>
      <c r="AG632" s="52"/>
      <c r="AH632" s="52"/>
      <c r="AI632" s="11"/>
      <c r="AJ632" s="11"/>
      <c r="AK632" s="11"/>
      <c r="AL632" s="11"/>
      <c r="AM632" s="11"/>
      <c r="AN632" s="11"/>
      <c r="AO632" s="11"/>
      <c r="AP632" s="11"/>
      <c r="AQ632" s="11"/>
      <c r="AR632" s="11"/>
      <c r="AS632" s="11"/>
      <c r="AT632" s="11"/>
      <c r="AU632" s="11"/>
      <c r="AV632" s="53"/>
      <c r="AW632" s="53"/>
      <c r="AX632" s="53"/>
      <c r="AY632" s="53"/>
      <c r="AZ632" s="53"/>
      <c r="BA632" s="53"/>
      <c r="BB632" s="53"/>
      <c r="BC632" s="53"/>
      <c r="BD632" s="11"/>
      <c r="BE632" s="11"/>
      <c r="BF632" s="11"/>
      <c r="BG632" s="11"/>
      <c r="BH632" s="11"/>
      <c r="BI632" s="11"/>
      <c r="BJ632" s="11"/>
      <c r="BK632" s="11"/>
      <c r="BL632" s="12"/>
      <c r="BM632" s="12"/>
      <c r="BN632" s="12"/>
      <c r="BO632" s="12"/>
      <c r="BP632" s="6"/>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row>
    <row r="633" spans="1:129" s="8" customFormat="1" ht="20.100000000000001"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52"/>
      <c r="AC633" s="52"/>
      <c r="AD633" s="52"/>
      <c r="AE633" s="52"/>
      <c r="AF633" s="52"/>
      <c r="AG633" s="52"/>
      <c r="AH633" s="52"/>
      <c r="AI633" s="11"/>
      <c r="AJ633" s="11"/>
      <c r="AK633" s="11"/>
      <c r="AL633" s="11"/>
      <c r="AM633" s="11"/>
      <c r="AN633" s="11"/>
      <c r="AO633" s="11"/>
      <c r="AP633" s="11"/>
      <c r="AQ633" s="11"/>
      <c r="AR633" s="11"/>
      <c r="AS633" s="11"/>
      <c r="AT633" s="11"/>
      <c r="AU633" s="11"/>
      <c r="AV633" s="53"/>
      <c r="AW633" s="53"/>
      <c r="AX633" s="53"/>
      <c r="AY633" s="53"/>
      <c r="AZ633" s="53"/>
      <c r="BA633" s="53"/>
      <c r="BB633" s="53"/>
      <c r="BC633" s="53"/>
      <c r="BD633" s="11"/>
      <c r="BE633" s="11"/>
      <c r="BF633" s="11"/>
      <c r="BG633" s="11"/>
      <c r="BH633" s="11"/>
      <c r="BI633" s="11"/>
      <c r="BJ633" s="11"/>
      <c r="BK633" s="11"/>
      <c r="BL633" s="12"/>
      <c r="BM633" s="12"/>
      <c r="BN633" s="12"/>
      <c r="BO633" s="12"/>
      <c r="BP633" s="6"/>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row>
    <row r="634" spans="1:129" s="8" customFormat="1" ht="20.100000000000001"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52"/>
      <c r="AC634" s="52"/>
      <c r="AD634" s="52"/>
      <c r="AE634" s="52"/>
      <c r="AF634" s="52"/>
      <c r="AG634" s="52"/>
      <c r="AH634" s="52"/>
      <c r="AI634" s="11"/>
      <c r="AJ634" s="11"/>
      <c r="AK634" s="11"/>
      <c r="AL634" s="11"/>
      <c r="AM634" s="11"/>
      <c r="AN634" s="11"/>
      <c r="AO634" s="11"/>
      <c r="AP634" s="11"/>
      <c r="AQ634" s="11"/>
      <c r="AR634" s="11"/>
      <c r="AS634" s="11"/>
      <c r="AT634" s="11"/>
      <c r="AU634" s="11"/>
      <c r="AV634" s="53"/>
      <c r="AW634" s="53"/>
      <c r="AX634" s="53"/>
      <c r="AY634" s="53"/>
      <c r="AZ634" s="53"/>
      <c r="BA634" s="53"/>
      <c r="BB634" s="53"/>
      <c r="BC634" s="53"/>
      <c r="BD634" s="11"/>
      <c r="BE634" s="11"/>
      <c r="BF634" s="11"/>
      <c r="BG634" s="11"/>
      <c r="BH634" s="11"/>
      <c r="BI634" s="11"/>
      <c r="BJ634" s="11"/>
      <c r="BK634" s="11"/>
      <c r="BL634" s="12"/>
      <c r="BM634" s="12"/>
      <c r="BN634" s="12"/>
      <c r="BO634" s="12"/>
      <c r="BP634" s="6"/>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row>
    <row r="635" spans="1:129" s="8" customFormat="1" ht="20.100000000000001"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52"/>
      <c r="AC635" s="52"/>
      <c r="AD635" s="52"/>
      <c r="AE635" s="52"/>
      <c r="AF635" s="52"/>
      <c r="AG635" s="52"/>
      <c r="AH635" s="52"/>
      <c r="AI635" s="11"/>
      <c r="AJ635" s="11"/>
      <c r="AK635" s="11"/>
      <c r="AL635" s="11"/>
      <c r="AM635" s="11"/>
      <c r="AN635" s="11"/>
      <c r="AO635" s="11"/>
      <c r="AP635" s="11"/>
      <c r="AQ635" s="11"/>
      <c r="AR635" s="11"/>
      <c r="AS635" s="11"/>
      <c r="AT635" s="11"/>
      <c r="AU635" s="11"/>
      <c r="AV635" s="53"/>
      <c r="AW635" s="53"/>
      <c r="AX635" s="53"/>
      <c r="AY635" s="53"/>
      <c r="AZ635" s="53"/>
      <c r="BA635" s="53"/>
      <c r="BB635" s="53"/>
      <c r="BC635" s="53"/>
      <c r="BD635" s="11"/>
      <c r="BE635" s="11"/>
      <c r="BF635" s="11"/>
      <c r="BG635" s="11"/>
      <c r="BH635" s="11"/>
      <c r="BI635" s="11"/>
      <c r="BJ635" s="11"/>
      <c r="BK635" s="11"/>
      <c r="BL635" s="12"/>
      <c r="BM635" s="12"/>
      <c r="BN635" s="12"/>
      <c r="BO635" s="12"/>
      <c r="BP635" s="6"/>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row>
    <row r="636" spans="1:129" s="8" customFormat="1" ht="20.100000000000001"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52"/>
      <c r="AC636" s="52"/>
      <c r="AD636" s="52"/>
      <c r="AE636" s="52"/>
      <c r="AF636" s="52"/>
      <c r="AG636" s="52"/>
      <c r="AH636" s="52"/>
      <c r="AI636" s="11"/>
      <c r="AJ636" s="11"/>
      <c r="AK636" s="11"/>
      <c r="AL636" s="11"/>
      <c r="AM636" s="11"/>
      <c r="AN636" s="11"/>
      <c r="AO636" s="11"/>
      <c r="AP636" s="11"/>
      <c r="AQ636" s="11"/>
      <c r="AR636" s="11"/>
      <c r="AS636" s="11"/>
      <c r="AT636" s="11"/>
      <c r="AU636" s="11"/>
      <c r="AV636" s="53"/>
      <c r="AW636" s="53"/>
      <c r="AX636" s="53"/>
      <c r="AY636" s="53"/>
      <c r="AZ636" s="53"/>
      <c r="BA636" s="53"/>
      <c r="BB636" s="53"/>
      <c r="BC636" s="53"/>
      <c r="BD636" s="11"/>
      <c r="BE636" s="11"/>
      <c r="BF636" s="11"/>
      <c r="BG636" s="11"/>
      <c r="BH636" s="11"/>
      <c r="BI636" s="11"/>
      <c r="BJ636" s="11"/>
      <c r="BK636" s="11"/>
      <c r="BL636" s="12"/>
      <c r="BM636" s="12"/>
      <c r="BN636" s="12"/>
      <c r="BO636" s="12"/>
      <c r="BP636" s="6"/>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row>
    <row r="637" spans="1:129" s="8" customFormat="1" ht="20.100000000000001"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52"/>
      <c r="AC637" s="52"/>
      <c r="AD637" s="52"/>
      <c r="AE637" s="52"/>
      <c r="AF637" s="52"/>
      <c r="AG637" s="52"/>
      <c r="AH637" s="52"/>
      <c r="AI637" s="11"/>
      <c r="AJ637" s="11"/>
      <c r="AK637" s="11"/>
      <c r="AL637" s="11"/>
      <c r="AM637" s="11"/>
      <c r="AN637" s="11"/>
      <c r="AO637" s="11"/>
      <c r="AP637" s="11"/>
      <c r="AQ637" s="11"/>
      <c r="AR637" s="11"/>
      <c r="AS637" s="11"/>
      <c r="AT637" s="11"/>
      <c r="AU637" s="11"/>
      <c r="AV637" s="53"/>
      <c r="AW637" s="53"/>
      <c r="AX637" s="53"/>
      <c r="AY637" s="53"/>
      <c r="AZ637" s="53"/>
      <c r="BA637" s="53"/>
      <c r="BB637" s="53"/>
      <c r="BC637" s="53"/>
      <c r="BD637" s="11"/>
      <c r="BE637" s="11"/>
      <c r="BF637" s="11"/>
      <c r="BG637" s="11"/>
      <c r="BH637" s="11"/>
      <c r="BI637" s="11"/>
      <c r="BJ637" s="11"/>
      <c r="BK637" s="11"/>
      <c r="BL637" s="12"/>
      <c r="BM637" s="12"/>
      <c r="BN637" s="12"/>
      <c r="BO637" s="12"/>
      <c r="BP637" s="6"/>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row>
    <row r="638" spans="1:129" s="8" customFormat="1" ht="20.100000000000001"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52"/>
      <c r="AC638" s="52"/>
      <c r="AD638" s="52"/>
      <c r="AE638" s="52"/>
      <c r="AF638" s="52"/>
      <c r="AG638" s="52"/>
      <c r="AH638" s="52"/>
      <c r="AI638" s="11"/>
      <c r="AJ638" s="11"/>
      <c r="AK638" s="11"/>
      <c r="AL638" s="11"/>
      <c r="AM638" s="11"/>
      <c r="AN638" s="11"/>
      <c r="AO638" s="11"/>
      <c r="AP638" s="11"/>
      <c r="AQ638" s="11"/>
      <c r="AR638" s="11"/>
      <c r="AS638" s="11"/>
      <c r="AT638" s="11"/>
      <c r="AU638" s="11"/>
      <c r="AV638" s="53"/>
      <c r="AW638" s="53"/>
      <c r="AX638" s="53"/>
      <c r="AY638" s="53"/>
      <c r="AZ638" s="53"/>
      <c r="BA638" s="53"/>
      <c r="BB638" s="53"/>
      <c r="BC638" s="53"/>
      <c r="BD638" s="11"/>
      <c r="BE638" s="11"/>
      <c r="BF638" s="11"/>
      <c r="BG638" s="11"/>
      <c r="BH638" s="11"/>
      <c r="BI638" s="11"/>
      <c r="BJ638" s="11"/>
      <c r="BK638" s="11"/>
      <c r="BL638" s="12"/>
      <c r="BM638" s="12"/>
      <c r="BN638" s="12"/>
      <c r="BO638" s="12"/>
      <c r="BP638" s="6"/>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row>
    <row r="639" spans="1:129" s="8" customFormat="1" ht="20.100000000000001"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52"/>
      <c r="AC639" s="52"/>
      <c r="AD639" s="52"/>
      <c r="AE639" s="52"/>
      <c r="AF639" s="52"/>
      <c r="AG639" s="52"/>
      <c r="AH639" s="52"/>
      <c r="AI639" s="11"/>
      <c r="AJ639" s="11"/>
      <c r="AK639" s="11"/>
      <c r="AL639" s="11"/>
      <c r="AM639" s="11"/>
      <c r="AN639" s="11"/>
      <c r="AO639" s="11"/>
      <c r="AP639" s="11"/>
      <c r="AQ639" s="11"/>
      <c r="AR639" s="11"/>
      <c r="AS639" s="11"/>
      <c r="AT639" s="11"/>
      <c r="AU639" s="11"/>
      <c r="AV639" s="53"/>
      <c r="AW639" s="53"/>
      <c r="AX639" s="53"/>
      <c r="AY639" s="53"/>
      <c r="AZ639" s="53"/>
      <c r="BA639" s="53"/>
      <c r="BB639" s="53"/>
      <c r="BC639" s="53"/>
      <c r="BD639" s="11"/>
      <c r="BE639" s="11"/>
      <c r="BF639" s="11"/>
      <c r="BG639" s="11"/>
      <c r="BH639" s="11"/>
      <c r="BI639" s="11"/>
      <c r="BJ639" s="11"/>
      <c r="BK639" s="11"/>
      <c r="BL639" s="12"/>
      <c r="BM639" s="12"/>
      <c r="BN639" s="12"/>
      <c r="BO639" s="12"/>
      <c r="BP639" s="6"/>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row>
    <row r="640" spans="1:129" s="8" customFormat="1" ht="20.100000000000001"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52"/>
      <c r="AC640" s="52"/>
      <c r="AD640" s="52"/>
      <c r="AE640" s="52"/>
      <c r="AF640" s="52"/>
      <c r="AG640" s="52"/>
      <c r="AH640" s="52"/>
      <c r="AI640" s="11"/>
      <c r="AJ640" s="11"/>
      <c r="AK640" s="11"/>
      <c r="AL640" s="11"/>
      <c r="AM640" s="11"/>
      <c r="AN640" s="11"/>
      <c r="AO640" s="11"/>
      <c r="AP640" s="11"/>
      <c r="AQ640" s="11"/>
      <c r="AR640" s="11"/>
      <c r="AS640" s="11"/>
      <c r="AT640" s="11"/>
      <c r="AU640" s="11"/>
      <c r="AV640" s="53"/>
      <c r="AW640" s="53"/>
      <c r="AX640" s="53"/>
      <c r="AY640" s="53"/>
      <c r="AZ640" s="53"/>
      <c r="BA640" s="53"/>
      <c r="BB640" s="53"/>
      <c r="BC640" s="53"/>
      <c r="BD640" s="11"/>
      <c r="BE640" s="11"/>
      <c r="BF640" s="11"/>
      <c r="BG640" s="11"/>
      <c r="BH640" s="11"/>
      <c r="BI640" s="11"/>
      <c r="BJ640" s="11"/>
      <c r="BK640" s="11"/>
      <c r="BL640" s="12"/>
      <c r="BM640" s="12"/>
      <c r="BN640" s="12"/>
      <c r="BO640" s="12"/>
      <c r="BP640" s="6"/>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row>
    <row r="641" spans="1:129" s="8" customFormat="1" ht="20.100000000000001"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52"/>
      <c r="AC641" s="52"/>
      <c r="AD641" s="52"/>
      <c r="AE641" s="52"/>
      <c r="AF641" s="52"/>
      <c r="AG641" s="52"/>
      <c r="AH641" s="52"/>
      <c r="AI641" s="11"/>
      <c r="AJ641" s="11"/>
      <c r="AK641" s="11"/>
      <c r="AL641" s="11"/>
      <c r="AM641" s="11"/>
      <c r="AN641" s="11"/>
      <c r="AO641" s="11"/>
      <c r="AP641" s="11"/>
      <c r="AQ641" s="11"/>
      <c r="AR641" s="11"/>
      <c r="AS641" s="11"/>
      <c r="AT641" s="11"/>
      <c r="AU641" s="11"/>
      <c r="AV641" s="53"/>
      <c r="AW641" s="53"/>
      <c r="AX641" s="53"/>
      <c r="AY641" s="53"/>
      <c r="AZ641" s="53"/>
      <c r="BA641" s="53"/>
      <c r="BB641" s="53"/>
      <c r="BC641" s="53"/>
      <c r="BD641" s="11"/>
      <c r="BE641" s="11"/>
      <c r="BF641" s="11"/>
      <c r="BG641" s="11"/>
      <c r="BH641" s="11"/>
      <c r="BI641" s="11"/>
      <c r="BJ641" s="11"/>
      <c r="BK641" s="11"/>
      <c r="BL641" s="12"/>
      <c r="BM641" s="12"/>
      <c r="BN641" s="12"/>
      <c r="BO641" s="12"/>
      <c r="BP641" s="6"/>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row>
    <row r="642" spans="1:129" s="8" customFormat="1" ht="20.100000000000001"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52"/>
      <c r="AC642" s="52"/>
      <c r="AD642" s="52"/>
      <c r="AE642" s="52"/>
      <c r="AF642" s="52"/>
      <c r="AG642" s="52"/>
      <c r="AH642" s="52"/>
      <c r="AI642" s="11"/>
      <c r="AJ642" s="11"/>
      <c r="AK642" s="11"/>
      <c r="AL642" s="11"/>
      <c r="AM642" s="11"/>
      <c r="AN642" s="11"/>
      <c r="AO642" s="11"/>
      <c r="AP642" s="11"/>
      <c r="AQ642" s="11"/>
      <c r="AR642" s="11"/>
      <c r="AS642" s="11"/>
      <c r="AT642" s="11"/>
      <c r="AU642" s="11"/>
      <c r="AV642" s="53"/>
      <c r="AW642" s="53"/>
      <c r="AX642" s="53"/>
      <c r="AY642" s="53"/>
      <c r="AZ642" s="53"/>
      <c r="BA642" s="53"/>
      <c r="BB642" s="53"/>
      <c r="BC642" s="53"/>
      <c r="BD642" s="11"/>
      <c r="BE642" s="11"/>
      <c r="BF642" s="11"/>
      <c r="BG642" s="11"/>
      <c r="BH642" s="11"/>
      <c r="BI642" s="11"/>
      <c r="BJ642" s="11"/>
      <c r="BK642" s="11"/>
      <c r="BL642" s="12"/>
      <c r="BM642" s="12"/>
      <c r="BN642" s="12"/>
      <c r="BO642" s="12"/>
      <c r="BP642" s="6"/>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row>
    <row r="643" spans="1:129" s="8" customFormat="1" ht="20.100000000000001"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52"/>
      <c r="AC643" s="52"/>
      <c r="AD643" s="52"/>
      <c r="AE643" s="52"/>
      <c r="AF643" s="52"/>
      <c r="AG643" s="52"/>
      <c r="AH643" s="52"/>
      <c r="AI643" s="11"/>
      <c r="AJ643" s="11"/>
      <c r="AK643" s="11"/>
      <c r="AL643" s="11"/>
      <c r="AM643" s="11"/>
      <c r="AN643" s="11"/>
      <c r="AO643" s="11"/>
      <c r="AP643" s="11"/>
      <c r="AQ643" s="11"/>
      <c r="AR643" s="11"/>
      <c r="AS643" s="11"/>
      <c r="AT643" s="11"/>
      <c r="AU643" s="11"/>
      <c r="AV643" s="53"/>
      <c r="AW643" s="53"/>
      <c r="AX643" s="53"/>
      <c r="AY643" s="53"/>
      <c r="AZ643" s="53"/>
      <c r="BA643" s="53"/>
      <c r="BB643" s="53"/>
      <c r="BC643" s="53"/>
      <c r="BD643" s="11"/>
      <c r="BE643" s="11"/>
      <c r="BF643" s="11"/>
      <c r="BG643" s="11"/>
      <c r="BH643" s="11"/>
      <c r="BI643" s="11"/>
      <c r="BJ643" s="11"/>
      <c r="BK643" s="11"/>
      <c r="BL643" s="12"/>
      <c r="BM643" s="12"/>
      <c r="BN643" s="12"/>
      <c r="BO643" s="12"/>
      <c r="BP643" s="6"/>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row>
    <row r="644" spans="1:129" s="8" customFormat="1" ht="20.100000000000001"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52"/>
      <c r="AC644" s="52"/>
      <c r="AD644" s="52"/>
      <c r="AE644" s="52"/>
      <c r="AF644" s="52"/>
      <c r="AG644" s="52"/>
      <c r="AH644" s="52"/>
      <c r="AI644" s="11"/>
      <c r="AJ644" s="11"/>
      <c r="AK644" s="11"/>
      <c r="AL644" s="11"/>
      <c r="AM644" s="11"/>
      <c r="AN644" s="11"/>
      <c r="AO644" s="11"/>
      <c r="AP644" s="11"/>
      <c r="AQ644" s="11"/>
      <c r="AR644" s="11"/>
      <c r="AS644" s="11"/>
      <c r="AT644" s="11"/>
      <c r="AU644" s="11"/>
      <c r="AV644" s="53"/>
      <c r="AW644" s="53"/>
      <c r="AX644" s="53"/>
      <c r="AY644" s="53"/>
      <c r="AZ644" s="53"/>
      <c r="BA644" s="53"/>
      <c r="BB644" s="53"/>
      <c r="BC644" s="53"/>
      <c r="BD644" s="11"/>
      <c r="BE644" s="11"/>
      <c r="BF644" s="11"/>
      <c r="BG644" s="11"/>
      <c r="BH644" s="11"/>
      <c r="BI644" s="11"/>
      <c r="BJ644" s="11"/>
      <c r="BK644" s="11"/>
      <c r="BL644" s="12"/>
      <c r="BM644" s="12"/>
      <c r="BN644" s="12"/>
      <c r="BO644" s="12"/>
      <c r="BP644" s="6"/>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row>
    <row r="645" spans="1:129" s="8" customFormat="1" ht="20.100000000000001"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52"/>
      <c r="AC645" s="52"/>
      <c r="AD645" s="52"/>
      <c r="AE645" s="52"/>
      <c r="AF645" s="52"/>
      <c r="AG645" s="52"/>
      <c r="AH645" s="52"/>
      <c r="AI645" s="11"/>
      <c r="AJ645" s="11"/>
      <c r="AK645" s="11"/>
      <c r="AL645" s="11"/>
      <c r="AM645" s="11"/>
      <c r="AN645" s="11"/>
      <c r="AO645" s="11"/>
      <c r="AP645" s="11"/>
      <c r="AQ645" s="11"/>
      <c r="AR645" s="11"/>
      <c r="AS645" s="11"/>
      <c r="AT645" s="11"/>
      <c r="AU645" s="11"/>
      <c r="AV645" s="53"/>
      <c r="AW645" s="53"/>
      <c r="AX645" s="53"/>
      <c r="AY645" s="53"/>
      <c r="AZ645" s="53"/>
      <c r="BA645" s="53"/>
      <c r="BB645" s="53"/>
      <c r="BC645" s="53"/>
      <c r="BD645" s="11"/>
      <c r="BE645" s="11"/>
      <c r="BF645" s="11"/>
      <c r="BG645" s="11"/>
      <c r="BH645" s="11"/>
      <c r="BI645" s="11"/>
      <c r="BJ645" s="11"/>
      <c r="BK645" s="11"/>
      <c r="BL645" s="12"/>
      <c r="BM645" s="12"/>
      <c r="BN645" s="12"/>
      <c r="BO645" s="12"/>
      <c r="BP645" s="6"/>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row>
    <row r="646" spans="1:129" s="8" customFormat="1" ht="20.100000000000001"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52"/>
      <c r="AC646" s="52"/>
      <c r="AD646" s="52"/>
      <c r="AE646" s="52"/>
      <c r="AF646" s="52"/>
      <c r="AG646" s="52"/>
      <c r="AH646" s="52"/>
      <c r="AI646" s="11"/>
      <c r="AJ646" s="11"/>
      <c r="AK646" s="11"/>
      <c r="AL646" s="11"/>
      <c r="AM646" s="11"/>
      <c r="AN646" s="11"/>
      <c r="AO646" s="11"/>
      <c r="AP646" s="11"/>
      <c r="AQ646" s="11"/>
      <c r="AR646" s="11"/>
      <c r="AS646" s="11"/>
      <c r="AT646" s="11"/>
      <c r="AU646" s="11"/>
      <c r="AV646" s="53"/>
      <c r="AW646" s="53"/>
      <c r="AX646" s="53"/>
      <c r="AY646" s="53"/>
      <c r="AZ646" s="53"/>
      <c r="BA646" s="53"/>
      <c r="BB646" s="53"/>
      <c r="BC646" s="53"/>
      <c r="BD646" s="11"/>
      <c r="BE646" s="11"/>
      <c r="BF646" s="11"/>
      <c r="BG646" s="11"/>
      <c r="BH646" s="11"/>
      <c r="BI646" s="11"/>
      <c r="BJ646" s="11"/>
      <c r="BK646" s="11"/>
      <c r="BL646" s="12"/>
      <c r="BM646" s="12"/>
      <c r="BN646" s="12"/>
      <c r="BO646" s="12"/>
      <c r="BP646" s="6"/>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row>
    <row r="647" spans="1:129" s="8" customFormat="1" ht="20.100000000000001"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52"/>
      <c r="AC647" s="52"/>
      <c r="AD647" s="52"/>
      <c r="AE647" s="52"/>
      <c r="AF647" s="52"/>
      <c r="AG647" s="52"/>
      <c r="AH647" s="52"/>
      <c r="AI647" s="11"/>
      <c r="AJ647" s="11"/>
      <c r="AK647" s="11"/>
      <c r="AL647" s="11"/>
      <c r="AM647" s="11"/>
      <c r="AN647" s="11"/>
      <c r="AO647" s="11"/>
      <c r="AP647" s="11"/>
      <c r="AQ647" s="11"/>
      <c r="AR647" s="11"/>
      <c r="AS647" s="11"/>
      <c r="AT647" s="11"/>
      <c r="AU647" s="11"/>
      <c r="AV647" s="53"/>
      <c r="AW647" s="53"/>
      <c r="AX647" s="53"/>
      <c r="AY647" s="53"/>
      <c r="AZ647" s="53"/>
      <c r="BA647" s="53"/>
      <c r="BB647" s="53"/>
      <c r="BC647" s="53"/>
      <c r="BD647" s="11"/>
      <c r="BE647" s="11"/>
      <c r="BF647" s="11"/>
      <c r="BG647" s="11"/>
      <c r="BH647" s="11"/>
      <c r="BI647" s="11"/>
      <c r="BJ647" s="11"/>
      <c r="BK647" s="11"/>
      <c r="BL647" s="12"/>
      <c r="BM647" s="12"/>
      <c r="BN647" s="12"/>
      <c r="BO647" s="12"/>
      <c r="BP647" s="6"/>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row>
    <row r="648" spans="1:129" s="8" customFormat="1" ht="20.100000000000001"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52"/>
      <c r="AC648" s="52"/>
      <c r="AD648" s="52"/>
      <c r="AE648" s="52"/>
      <c r="AF648" s="52"/>
      <c r="AG648" s="52"/>
      <c r="AH648" s="52"/>
      <c r="AI648" s="11"/>
      <c r="AJ648" s="11"/>
      <c r="AK648" s="11"/>
      <c r="AL648" s="11"/>
      <c r="AM648" s="11"/>
      <c r="AN648" s="11"/>
      <c r="AO648" s="11"/>
      <c r="AP648" s="11"/>
      <c r="AQ648" s="11"/>
      <c r="AR648" s="11"/>
      <c r="AS648" s="11"/>
      <c r="AT648" s="11"/>
      <c r="AU648" s="11"/>
      <c r="AV648" s="53"/>
      <c r="AW648" s="53"/>
      <c r="AX648" s="53"/>
      <c r="AY648" s="53"/>
      <c r="AZ648" s="53"/>
      <c r="BA648" s="53"/>
      <c r="BB648" s="53"/>
      <c r="BC648" s="53"/>
      <c r="BD648" s="11"/>
      <c r="BE648" s="11"/>
      <c r="BF648" s="11"/>
      <c r="BG648" s="11"/>
      <c r="BH648" s="11"/>
      <c r="BI648" s="11"/>
      <c r="BJ648" s="11"/>
      <c r="BK648" s="11"/>
      <c r="BL648" s="12"/>
      <c r="BM648" s="12"/>
      <c r="BN648" s="12"/>
      <c r="BO648" s="12"/>
      <c r="BP648" s="6"/>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row>
    <row r="649" spans="1:129" s="8" customFormat="1" ht="20.100000000000001"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52"/>
      <c r="AC649" s="52"/>
      <c r="AD649" s="52"/>
      <c r="AE649" s="52"/>
      <c r="AF649" s="52"/>
      <c r="AG649" s="52"/>
      <c r="AH649" s="52"/>
      <c r="AI649" s="11"/>
      <c r="AJ649" s="11"/>
      <c r="AK649" s="11"/>
      <c r="AL649" s="11"/>
      <c r="AM649" s="11"/>
      <c r="AN649" s="11"/>
      <c r="AO649" s="11"/>
      <c r="AP649" s="11"/>
      <c r="AQ649" s="11"/>
      <c r="AR649" s="11"/>
      <c r="AS649" s="11"/>
      <c r="AT649" s="11"/>
      <c r="AU649" s="11"/>
      <c r="AV649" s="53"/>
      <c r="AW649" s="53"/>
      <c r="AX649" s="53"/>
      <c r="AY649" s="53"/>
      <c r="AZ649" s="53"/>
      <c r="BA649" s="53"/>
      <c r="BB649" s="53"/>
      <c r="BC649" s="53"/>
      <c r="BD649" s="11"/>
      <c r="BE649" s="11"/>
      <c r="BF649" s="11"/>
      <c r="BG649" s="11"/>
      <c r="BH649" s="11"/>
      <c r="BI649" s="11"/>
      <c r="BJ649" s="11"/>
      <c r="BK649" s="11"/>
      <c r="BL649" s="12"/>
      <c r="BM649" s="12"/>
      <c r="BN649" s="12"/>
      <c r="BO649" s="12"/>
      <c r="BP649" s="6"/>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row>
    <row r="650" spans="1:129" s="8" customFormat="1" ht="20.100000000000001"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52"/>
      <c r="AC650" s="52"/>
      <c r="AD650" s="52"/>
      <c r="AE650" s="52"/>
      <c r="AF650" s="52"/>
      <c r="AG650" s="52"/>
      <c r="AH650" s="52"/>
      <c r="AI650" s="11"/>
      <c r="AJ650" s="11"/>
      <c r="AK650" s="11"/>
      <c r="AL650" s="11"/>
      <c r="AM650" s="11"/>
      <c r="AN650" s="11"/>
      <c r="AO650" s="11"/>
      <c r="AP650" s="11"/>
      <c r="AQ650" s="11"/>
      <c r="AR650" s="11"/>
      <c r="AS650" s="11"/>
      <c r="AT650" s="11"/>
      <c r="AU650" s="11"/>
      <c r="AV650" s="53"/>
      <c r="AW650" s="53"/>
      <c r="AX650" s="53"/>
      <c r="AY650" s="53"/>
      <c r="AZ650" s="53"/>
      <c r="BA650" s="53"/>
      <c r="BB650" s="53"/>
      <c r="BC650" s="53"/>
      <c r="BD650" s="11"/>
      <c r="BE650" s="11"/>
      <c r="BF650" s="11"/>
      <c r="BG650" s="11"/>
      <c r="BH650" s="11"/>
      <c r="BI650" s="11"/>
      <c r="BJ650" s="11"/>
      <c r="BK650" s="11"/>
      <c r="BL650" s="12"/>
      <c r="BM650" s="12"/>
      <c r="BN650" s="12"/>
      <c r="BO650" s="12"/>
      <c r="BP650" s="6"/>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row>
    <row r="651" spans="1:129" s="8" customFormat="1" ht="20.100000000000001"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52"/>
      <c r="AC651" s="52"/>
      <c r="AD651" s="52"/>
      <c r="AE651" s="52"/>
      <c r="AF651" s="52"/>
      <c r="AG651" s="52"/>
      <c r="AH651" s="52"/>
      <c r="AI651" s="11"/>
      <c r="AJ651" s="11"/>
      <c r="AK651" s="11"/>
      <c r="AL651" s="11"/>
      <c r="AM651" s="11"/>
      <c r="AN651" s="11"/>
      <c r="AO651" s="11"/>
      <c r="AP651" s="11"/>
      <c r="AQ651" s="11"/>
      <c r="AR651" s="11"/>
      <c r="AS651" s="11"/>
      <c r="AT651" s="11"/>
      <c r="AU651" s="11"/>
      <c r="AV651" s="53"/>
      <c r="AW651" s="53"/>
      <c r="AX651" s="53"/>
      <c r="AY651" s="53"/>
      <c r="AZ651" s="53"/>
      <c r="BA651" s="53"/>
      <c r="BB651" s="53"/>
      <c r="BC651" s="53"/>
      <c r="BD651" s="11"/>
      <c r="BE651" s="11"/>
      <c r="BF651" s="11"/>
      <c r="BG651" s="11"/>
      <c r="BH651" s="11"/>
      <c r="BI651" s="11"/>
      <c r="BJ651" s="11"/>
      <c r="BK651" s="11"/>
      <c r="BL651" s="12"/>
      <c r="BM651" s="12"/>
      <c r="BN651" s="12"/>
      <c r="BO651" s="12"/>
      <c r="BP651" s="6"/>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row>
    <row r="652" spans="1:129" s="8" customFormat="1" ht="20.100000000000001"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52"/>
      <c r="AC652" s="52"/>
      <c r="AD652" s="52"/>
      <c r="AE652" s="52"/>
      <c r="AF652" s="52"/>
      <c r="AG652" s="52"/>
      <c r="AH652" s="52"/>
      <c r="AI652" s="11"/>
      <c r="AJ652" s="11"/>
      <c r="AK652" s="11"/>
      <c r="AL652" s="11"/>
      <c r="AM652" s="11"/>
      <c r="AN652" s="11"/>
      <c r="AO652" s="11"/>
      <c r="AP652" s="11"/>
      <c r="AQ652" s="11"/>
      <c r="AR652" s="11"/>
      <c r="AS652" s="11"/>
      <c r="AT652" s="11"/>
      <c r="AU652" s="11"/>
      <c r="AV652" s="53"/>
      <c r="AW652" s="53"/>
      <c r="AX652" s="53"/>
      <c r="AY652" s="53"/>
      <c r="AZ652" s="53"/>
      <c r="BA652" s="53"/>
      <c r="BB652" s="53"/>
      <c r="BC652" s="53"/>
      <c r="BD652" s="11"/>
      <c r="BE652" s="11"/>
      <c r="BF652" s="11"/>
      <c r="BG652" s="11"/>
      <c r="BH652" s="11"/>
      <c r="BI652" s="11"/>
      <c r="BJ652" s="11"/>
      <c r="BK652" s="11"/>
      <c r="BL652" s="12"/>
      <c r="BM652" s="12"/>
      <c r="BN652" s="12"/>
      <c r="BO652" s="12"/>
      <c r="BP652" s="6"/>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row>
    <row r="653" spans="1:129" s="8" customFormat="1" ht="20.100000000000001"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52"/>
      <c r="AC653" s="52"/>
      <c r="AD653" s="52"/>
      <c r="AE653" s="52"/>
      <c r="AF653" s="52"/>
      <c r="AG653" s="52"/>
      <c r="AH653" s="52"/>
      <c r="AI653" s="11"/>
      <c r="AJ653" s="11"/>
      <c r="AK653" s="11"/>
      <c r="AL653" s="11"/>
      <c r="AM653" s="11"/>
      <c r="AN653" s="11"/>
      <c r="AO653" s="11"/>
      <c r="AP653" s="11"/>
      <c r="AQ653" s="11"/>
      <c r="AR653" s="11"/>
      <c r="AS653" s="11"/>
      <c r="AT653" s="11"/>
      <c r="AU653" s="11"/>
      <c r="AV653" s="53"/>
      <c r="AW653" s="53"/>
      <c r="AX653" s="53"/>
      <c r="AY653" s="53"/>
      <c r="AZ653" s="53"/>
      <c r="BA653" s="53"/>
      <c r="BB653" s="53"/>
      <c r="BC653" s="53"/>
      <c r="BD653" s="11"/>
      <c r="BE653" s="11"/>
      <c r="BF653" s="11"/>
      <c r="BG653" s="11"/>
      <c r="BH653" s="11"/>
      <c r="BI653" s="11"/>
      <c r="BJ653" s="11"/>
      <c r="BK653" s="11"/>
      <c r="BL653" s="12"/>
      <c r="BM653" s="12"/>
      <c r="BN653" s="12"/>
      <c r="BO653" s="12"/>
      <c r="BP653" s="6"/>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row>
    <row r="654" spans="1:129" s="8" customFormat="1" ht="20.100000000000001"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52"/>
      <c r="AC654" s="52"/>
      <c r="AD654" s="52"/>
      <c r="AE654" s="52"/>
      <c r="AF654" s="52"/>
      <c r="AG654" s="52"/>
      <c r="AH654" s="52"/>
      <c r="AI654" s="11"/>
      <c r="AJ654" s="11"/>
      <c r="AK654" s="11"/>
      <c r="AL654" s="11"/>
      <c r="AM654" s="11"/>
      <c r="AN654" s="11"/>
      <c r="AO654" s="11"/>
      <c r="AP654" s="11"/>
      <c r="AQ654" s="11"/>
      <c r="AR654" s="11"/>
      <c r="AS654" s="11"/>
      <c r="AT654" s="11"/>
      <c r="AU654" s="11"/>
      <c r="AV654" s="53"/>
      <c r="AW654" s="53"/>
      <c r="AX654" s="53"/>
      <c r="AY654" s="53"/>
      <c r="AZ654" s="53"/>
      <c r="BA654" s="53"/>
      <c r="BB654" s="53"/>
      <c r="BC654" s="53"/>
      <c r="BD654" s="11"/>
      <c r="BE654" s="11"/>
      <c r="BF654" s="11"/>
      <c r="BG654" s="11"/>
      <c r="BH654" s="11"/>
      <c r="BI654" s="11"/>
      <c r="BJ654" s="11"/>
      <c r="BK654" s="11"/>
      <c r="BL654" s="12"/>
      <c r="BM654" s="12"/>
      <c r="BN654" s="12"/>
      <c r="BO654" s="12"/>
      <c r="BP654" s="6"/>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row>
    <row r="655" spans="1:129" s="8" customFormat="1" ht="20.100000000000001"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52"/>
      <c r="AC655" s="52"/>
      <c r="AD655" s="52"/>
      <c r="AE655" s="52"/>
      <c r="AF655" s="52"/>
      <c r="AG655" s="52"/>
      <c r="AH655" s="52"/>
      <c r="AI655" s="11"/>
      <c r="AJ655" s="11"/>
      <c r="AK655" s="11"/>
      <c r="AL655" s="11"/>
      <c r="AM655" s="11"/>
      <c r="AN655" s="11"/>
      <c r="AO655" s="11"/>
      <c r="AP655" s="11"/>
      <c r="AQ655" s="11"/>
      <c r="AR655" s="11"/>
      <c r="AS655" s="11"/>
      <c r="AT655" s="11"/>
      <c r="AU655" s="11"/>
      <c r="AV655" s="53"/>
      <c r="AW655" s="53"/>
      <c r="AX655" s="53"/>
      <c r="AY655" s="53"/>
      <c r="AZ655" s="53"/>
      <c r="BA655" s="53"/>
      <c r="BB655" s="53"/>
      <c r="BC655" s="53"/>
      <c r="BD655" s="11"/>
      <c r="BE655" s="11"/>
      <c r="BF655" s="11"/>
      <c r="BG655" s="11"/>
      <c r="BH655" s="11"/>
      <c r="BI655" s="11"/>
      <c r="BJ655" s="11"/>
      <c r="BK655" s="11"/>
      <c r="BL655" s="12"/>
      <c r="BM655" s="12"/>
      <c r="BN655" s="12"/>
      <c r="BO655" s="12"/>
      <c r="BP655" s="6"/>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row>
    <row r="656" spans="1:129" s="8" customFormat="1" ht="20.100000000000001"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52"/>
      <c r="AC656" s="52"/>
      <c r="AD656" s="52"/>
      <c r="AE656" s="52"/>
      <c r="AF656" s="52"/>
      <c r="AG656" s="52"/>
      <c r="AH656" s="52"/>
      <c r="AI656" s="11"/>
      <c r="AJ656" s="11"/>
      <c r="AK656" s="11"/>
      <c r="AL656" s="11"/>
      <c r="AM656" s="11"/>
      <c r="AN656" s="11"/>
      <c r="AO656" s="11"/>
      <c r="AP656" s="11"/>
      <c r="AQ656" s="11"/>
      <c r="AR656" s="11"/>
      <c r="AS656" s="11"/>
      <c r="AT656" s="11"/>
      <c r="AU656" s="11"/>
      <c r="AV656" s="53"/>
      <c r="AW656" s="53"/>
      <c r="AX656" s="53"/>
      <c r="AY656" s="53"/>
      <c r="AZ656" s="53"/>
      <c r="BA656" s="53"/>
      <c r="BB656" s="53"/>
      <c r="BC656" s="53"/>
      <c r="BD656" s="11"/>
      <c r="BE656" s="11"/>
      <c r="BF656" s="11"/>
      <c r="BG656" s="11"/>
      <c r="BH656" s="11"/>
      <c r="BI656" s="11"/>
      <c r="BJ656" s="11"/>
      <c r="BK656" s="11"/>
      <c r="BL656" s="12"/>
      <c r="BM656" s="12"/>
      <c r="BN656" s="12"/>
      <c r="BO656" s="12"/>
      <c r="BP656" s="6"/>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row>
    <row r="657" spans="1:129" s="8" customFormat="1" ht="20.100000000000001"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52"/>
      <c r="AC657" s="52"/>
      <c r="AD657" s="52"/>
      <c r="AE657" s="52"/>
      <c r="AF657" s="52"/>
      <c r="AG657" s="52"/>
      <c r="AH657" s="52"/>
      <c r="AI657" s="11"/>
      <c r="AJ657" s="11"/>
      <c r="AK657" s="11"/>
      <c r="AL657" s="11"/>
      <c r="AM657" s="11"/>
      <c r="AN657" s="11"/>
      <c r="AO657" s="11"/>
      <c r="AP657" s="11"/>
      <c r="AQ657" s="11"/>
      <c r="AR657" s="11"/>
      <c r="AS657" s="11"/>
      <c r="AT657" s="11"/>
      <c r="AU657" s="11"/>
      <c r="AV657" s="53"/>
      <c r="AW657" s="53"/>
      <c r="AX657" s="53"/>
      <c r="AY657" s="53"/>
      <c r="AZ657" s="53"/>
      <c r="BA657" s="53"/>
      <c r="BB657" s="53"/>
      <c r="BC657" s="53"/>
      <c r="BD657" s="11"/>
      <c r="BE657" s="11"/>
      <c r="BF657" s="11"/>
      <c r="BG657" s="11"/>
      <c r="BH657" s="11"/>
      <c r="BI657" s="11"/>
      <c r="BJ657" s="11"/>
      <c r="BK657" s="11"/>
      <c r="BL657" s="12"/>
      <c r="BM657" s="12"/>
      <c r="BN657" s="12"/>
      <c r="BO657" s="12"/>
      <c r="BP657" s="6"/>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row>
    <row r="658" spans="1:129" s="8" customFormat="1" ht="20.100000000000001"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52"/>
      <c r="AC658" s="52"/>
      <c r="AD658" s="52"/>
      <c r="AE658" s="52"/>
      <c r="AF658" s="52"/>
      <c r="AG658" s="52"/>
      <c r="AH658" s="52"/>
      <c r="AI658" s="11"/>
      <c r="AJ658" s="11"/>
      <c r="AK658" s="11"/>
      <c r="AL658" s="11"/>
      <c r="AM658" s="11"/>
      <c r="AN658" s="11"/>
      <c r="AO658" s="11"/>
      <c r="AP658" s="11"/>
      <c r="AQ658" s="11"/>
      <c r="AR658" s="11"/>
      <c r="AS658" s="11"/>
      <c r="AT658" s="11"/>
      <c r="AU658" s="11"/>
      <c r="AV658" s="53"/>
      <c r="AW658" s="53"/>
      <c r="AX658" s="53"/>
      <c r="AY658" s="53"/>
      <c r="AZ658" s="53"/>
      <c r="BA658" s="53"/>
      <c r="BB658" s="53"/>
      <c r="BC658" s="53"/>
      <c r="BD658" s="11"/>
      <c r="BE658" s="11"/>
      <c r="BF658" s="11"/>
      <c r="BG658" s="11"/>
      <c r="BH658" s="11"/>
      <c r="BI658" s="11"/>
      <c r="BJ658" s="11"/>
      <c r="BK658" s="11"/>
      <c r="BL658" s="12"/>
      <c r="BM658" s="12"/>
      <c r="BN658" s="12"/>
      <c r="BO658" s="12"/>
      <c r="BP658" s="6"/>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row>
    <row r="659" spans="1:129" s="8" customFormat="1" ht="20.100000000000001"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52"/>
      <c r="AC659" s="52"/>
      <c r="AD659" s="52"/>
      <c r="AE659" s="52"/>
      <c r="AF659" s="52"/>
      <c r="AG659" s="52"/>
      <c r="AH659" s="52"/>
      <c r="AI659" s="11"/>
      <c r="AJ659" s="11"/>
      <c r="AK659" s="11"/>
      <c r="AL659" s="11"/>
      <c r="AM659" s="11"/>
      <c r="AN659" s="11"/>
      <c r="AO659" s="11"/>
      <c r="AP659" s="11"/>
      <c r="AQ659" s="11"/>
      <c r="AR659" s="11"/>
      <c r="AS659" s="11"/>
      <c r="AT659" s="11"/>
      <c r="AU659" s="11"/>
      <c r="AV659" s="53"/>
      <c r="AW659" s="53"/>
      <c r="AX659" s="53"/>
      <c r="AY659" s="53"/>
      <c r="AZ659" s="53"/>
      <c r="BA659" s="53"/>
      <c r="BB659" s="53"/>
      <c r="BC659" s="53"/>
      <c r="BD659" s="11"/>
      <c r="BE659" s="11"/>
      <c r="BF659" s="11"/>
      <c r="BG659" s="11"/>
      <c r="BH659" s="11"/>
      <c r="BI659" s="11"/>
      <c r="BJ659" s="11"/>
      <c r="BK659" s="11"/>
      <c r="BL659" s="12"/>
      <c r="BM659" s="12"/>
      <c r="BN659" s="12"/>
      <c r="BO659" s="12"/>
      <c r="BP659" s="6"/>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row>
    <row r="660" spans="1:129" s="8" customFormat="1" ht="20.100000000000001"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52"/>
      <c r="AC660" s="52"/>
      <c r="AD660" s="52"/>
      <c r="AE660" s="52"/>
      <c r="AF660" s="52"/>
      <c r="AG660" s="52"/>
      <c r="AH660" s="52"/>
      <c r="AI660" s="11"/>
      <c r="AJ660" s="11"/>
      <c r="AK660" s="11"/>
      <c r="AL660" s="11"/>
      <c r="AM660" s="11"/>
      <c r="AN660" s="11"/>
      <c r="AO660" s="11"/>
      <c r="AP660" s="11"/>
      <c r="AQ660" s="11"/>
      <c r="AR660" s="11"/>
      <c r="AS660" s="11"/>
      <c r="AT660" s="11"/>
      <c r="AU660" s="11"/>
      <c r="AV660" s="53"/>
      <c r="AW660" s="53"/>
      <c r="AX660" s="53"/>
      <c r="AY660" s="53"/>
      <c r="AZ660" s="53"/>
      <c r="BA660" s="53"/>
      <c r="BB660" s="53"/>
      <c r="BC660" s="53"/>
      <c r="BD660" s="11"/>
      <c r="BE660" s="11"/>
      <c r="BF660" s="11"/>
      <c r="BG660" s="11"/>
      <c r="BH660" s="11"/>
      <c r="BI660" s="11"/>
      <c r="BJ660" s="11"/>
      <c r="BK660" s="11"/>
      <c r="BL660" s="12"/>
      <c r="BM660" s="12"/>
      <c r="BN660" s="12"/>
      <c r="BO660" s="12"/>
      <c r="BP660" s="6"/>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row>
    <row r="661" spans="1:129" s="8" customFormat="1" ht="20.100000000000001"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52"/>
      <c r="AC661" s="52"/>
      <c r="AD661" s="52"/>
      <c r="AE661" s="52"/>
      <c r="AF661" s="52"/>
      <c r="AG661" s="52"/>
      <c r="AH661" s="52"/>
      <c r="AI661" s="11"/>
      <c r="AJ661" s="11"/>
      <c r="AK661" s="11"/>
      <c r="AL661" s="11"/>
      <c r="AM661" s="11"/>
      <c r="AN661" s="11"/>
      <c r="AO661" s="11"/>
      <c r="AP661" s="11"/>
      <c r="AQ661" s="11"/>
      <c r="AR661" s="11"/>
      <c r="AS661" s="11"/>
      <c r="AT661" s="11"/>
      <c r="AU661" s="11"/>
      <c r="AV661" s="53"/>
      <c r="AW661" s="53"/>
      <c r="AX661" s="53"/>
      <c r="AY661" s="53"/>
      <c r="AZ661" s="53"/>
      <c r="BA661" s="53"/>
      <c r="BB661" s="53"/>
      <c r="BC661" s="53"/>
      <c r="BD661" s="11"/>
      <c r="BE661" s="11"/>
      <c r="BF661" s="11"/>
      <c r="BG661" s="11"/>
      <c r="BH661" s="11"/>
      <c r="BI661" s="11"/>
      <c r="BJ661" s="11"/>
      <c r="BK661" s="11"/>
      <c r="BL661" s="12"/>
      <c r="BM661" s="12"/>
      <c r="BN661" s="12"/>
      <c r="BO661" s="12"/>
      <c r="BP661" s="6"/>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row>
    <row r="662" spans="1:129" s="8" customFormat="1" ht="20.100000000000001"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52"/>
      <c r="AC662" s="52"/>
      <c r="AD662" s="52"/>
      <c r="AE662" s="52"/>
      <c r="AF662" s="52"/>
      <c r="AG662" s="52"/>
      <c r="AH662" s="52"/>
      <c r="AI662" s="11"/>
      <c r="AJ662" s="11"/>
      <c r="AK662" s="11"/>
      <c r="AL662" s="11"/>
      <c r="AM662" s="11"/>
      <c r="AN662" s="11"/>
      <c r="AO662" s="11"/>
      <c r="AP662" s="11"/>
      <c r="AQ662" s="11"/>
      <c r="AR662" s="11"/>
      <c r="AS662" s="11"/>
      <c r="AT662" s="11"/>
      <c r="AU662" s="11"/>
      <c r="AV662" s="53"/>
      <c r="AW662" s="53"/>
      <c r="AX662" s="53"/>
      <c r="AY662" s="53"/>
      <c r="AZ662" s="53"/>
      <c r="BA662" s="53"/>
      <c r="BB662" s="53"/>
      <c r="BC662" s="53"/>
      <c r="BD662" s="11"/>
      <c r="BE662" s="11"/>
      <c r="BF662" s="11"/>
      <c r="BG662" s="11"/>
      <c r="BH662" s="11"/>
      <c r="BI662" s="11"/>
      <c r="BJ662" s="11"/>
      <c r="BK662" s="11"/>
      <c r="BL662" s="12"/>
      <c r="BM662" s="12"/>
      <c r="BN662" s="12"/>
      <c r="BO662" s="12"/>
      <c r="BP662" s="6"/>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row>
    <row r="663" spans="1:129" s="8" customFormat="1" ht="20.100000000000001"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52"/>
      <c r="AC663" s="52"/>
      <c r="AD663" s="52"/>
      <c r="AE663" s="52"/>
      <c r="AF663" s="52"/>
      <c r="AG663" s="52"/>
      <c r="AH663" s="52"/>
      <c r="AI663" s="11"/>
      <c r="AJ663" s="11"/>
      <c r="AK663" s="11"/>
      <c r="AL663" s="11"/>
      <c r="AM663" s="11"/>
      <c r="AN663" s="11"/>
      <c r="AO663" s="11"/>
      <c r="AP663" s="11"/>
      <c r="AQ663" s="11"/>
      <c r="AR663" s="11"/>
      <c r="AS663" s="11"/>
      <c r="AT663" s="11"/>
      <c r="AU663" s="11"/>
      <c r="AV663" s="53"/>
      <c r="AW663" s="53"/>
      <c r="AX663" s="53"/>
      <c r="AY663" s="53"/>
      <c r="AZ663" s="53"/>
      <c r="BA663" s="53"/>
      <c r="BB663" s="53"/>
      <c r="BC663" s="53"/>
      <c r="BD663" s="11"/>
      <c r="BE663" s="11"/>
      <c r="BF663" s="11"/>
      <c r="BG663" s="11"/>
      <c r="BH663" s="11"/>
      <c r="BI663" s="11"/>
      <c r="BJ663" s="11"/>
      <c r="BK663" s="11"/>
      <c r="BL663" s="12"/>
      <c r="BM663" s="12"/>
      <c r="BN663" s="12"/>
      <c r="BO663" s="12"/>
      <c r="BP663" s="6"/>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row>
    <row r="664" spans="1:129" s="8" customFormat="1" ht="20.100000000000001"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52"/>
      <c r="AC664" s="52"/>
      <c r="AD664" s="52"/>
      <c r="AE664" s="52"/>
      <c r="AF664" s="52"/>
      <c r="AG664" s="52"/>
      <c r="AH664" s="52"/>
      <c r="AI664" s="11"/>
      <c r="AJ664" s="11"/>
      <c r="AK664" s="11"/>
      <c r="AL664" s="11"/>
      <c r="AM664" s="11"/>
      <c r="AN664" s="11"/>
      <c r="AO664" s="11"/>
      <c r="AP664" s="11"/>
      <c r="AQ664" s="11"/>
      <c r="AR664" s="11"/>
      <c r="AS664" s="11"/>
      <c r="AT664" s="11"/>
      <c r="AU664" s="11"/>
      <c r="AV664" s="53"/>
      <c r="AW664" s="53"/>
      <c r="AX664" s="53"/>
      <c r="AY664" s="53"/>
      <c r="AZ664" s="53"/>
      <c r="BA664" s="53"/>
      <c r="BB664" s="53"/>
      <c r="BC664" s="53"/>
      <c r="BD664" s="11"/>
      <c r="BE664" s="11"/>
      <c r="BF664" s="11"/>
      <c r="BG664" s="11"/>
      <c r="BH664" s="11"/>
      <c r="BI664" s="11"/>
      <c r="BJ664" s="11"/>
      <c r="BK664" s="11"/>
      <c r="BL664" s="12"/>
      <c r="BM664" s="12"/>
      <c r="BN664" s="12"/>
      <c r="BO664" s="12"/>
      <c r="BP664" s="6"/>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row>
    <row r="665" spans="1:129" s="8" customFormat="1" ht="20.100000000000001"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52"/>
      <c r="AC665" s="52"/>
      <c r="AD665" s="52"/>
      <c r="AE665" s="52"/>
      <c r="AF665" s="52"/>
      <c r="AG665" s="52"/>
      <c r="AH665" s="52"/>
      <c r="AI665" s="11"/>
      <c r="AJ665" s="11"/>
      <c r="AK665" s="11"/>
      <c r="AL665" s="11"/>
      <c r="AM665" s="11"/>
      <c r="AN665" s="11"/>
      <c r="AO665" s="11"/>
      <c r="AP665" s="11"/>
      <c r="AQ665" s="11"/>
      <c r="AR665" s="11"/>
      <c r="AS665" s="11"/>
      <c r="AT665" s="11"/>
      <c r="AU665" s="11"/>
      <c r="AV665" s="53"/>
      <c r="AW665" s="53"/>
      <c r="AX665" s="53"/>
      <c r="AY665" s="53"/>
      <c r="AZ665" s="53"/>
      <c r="BA665" s="53"/>
      <c r="BB665" s="53"/>
      <c r="BC665" s="53"/>
      <c r="BD665" s="11"/>
      <c r="BE665" s="11"/>
      <c r="BF665" s="11"/>
      <c r="BG665" s="11"/>
      <c r="BH665" s="11"/>
      <c r="BI665" s="11"/>
      <c r="BJ665" s="11"/>
      <c r="BK665" s="11"/>
      <c r="BL665" s="12"/>
      <c r="BM665" s="12"/>
      <c r="BN665" s="12"/>
      <c r="BO665" s="12"/>
      <c r="BP665" s="6"/>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row>
    <row r="666" spans="1:129" s="8" customFormat="1" ht="20.100000000000001"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52"/>
      <c r="AC666" s="52"/>
      <c r="AD666" s="52"/>
      <c r="AE666" s="52"/>
      <c r="AF666" s="52"/>
      <c r="AG666" s="52"/>
      <c r="AH666" s="52"/>
      <c r="AI666" s="11"/>
      <c r="AJ666" s="11"/>
      <c r="AK666" s="11"/>
      <c r="AL666" s="11"/>
      <c r="AM666" s="11"/>
      <c r="AN666" s="11"/>
      <c r="AO666" s="11"/>
      <c r="AP666" s="11"/>
      <c r="AQ666" s="11"/>
      <c r="AR666" s="11"/>
      <c r="AS666" s="11"/>
      <c r="AT666" s="11"/>
      <c r="AU666" s="11"/>
      <c r="AV666" s="53"/>
      <c r="AW666" s="53"/>
      <c r="AX666" s="53"/>
      <c r="AY666" s="53"/>
      <c r="AZ666" s="53"/>
      <c r="BA666" s="53"/>
      <c r="BB666" s="53"/>
      <c r="BC666" s="53"/>
      <c r="BD666" s="11"/>
      <c r="BE666" s="11"/>
      <c r="BF666" s="11"/>
      <c r="BG666" s="11"/>
      <c r="BH666" s="11"/>
      <c r="BI666" s="11"/>
      <c r="BJ666" s="11"/>
      <c r="BK666" s="11"/>
      <c r="BL666" s="12"/>
      <c r="BM666" s="12"/>
      <c r="BN666" s="12"/>
      <c r="BO666" s="12"/>
      <c r="BP666" s="6"/>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row>
    <row r="667" spans="1:129" s="8" customFormat="1" ht="20.100000000000001"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52"/>
      <c r="AC667" s="52"/>
      <c r="AD667" s="52"/>
      <c r="AE667" s="52"/>
      <c r="AF667" s="52"/>
      <c r="AG667" s="52"/>
      <c r="AH667" s="52"/>
      <c r="AI667" s="11"/>
      <c r="AJ667" s="11"/>
      <c r="AK667" s="11"/>
      <c r="AL667" s="11"/>
      <c r="AM667" s="11"/>
      <c r="AN667" s="11"/>
      <c r="AO667" s="11"/>
      <c r="AP667" s="11"/>
      <c r="AQ667" s="11"/>
      <c r="AR667" s="11"/>
      <c r="AS667" s="11"/>
      <c r="AT667" s="11"/>
      <c r="AU667" s="11"/>
      <c r="AV667" s="53"/>
      <c r="AW667" s="53"/>
      <c r="AX667" s="53"/>
      <c r="AY667" s="53"/>
      <c r="AZ667" s="53"/>
      <c r="BA667" s="53"/>
      <c r="BB667" s="53"/>
      <c r="BC667" s="53"/>
      <c r="BD667" s="11"/>
      <c r="BE667" s="11"/>
      <c r="BF667" s="11"/>
      <c r="BG667" s="11"/>
      <c r="BH667" s="11"/>
      <c r="BI667" s="11"/>
      <c r="BJ667" s="11"/>
      <c r="BK667" s="11"/>
      <c r="BL667" s="12"/>
      <c r="BM667" s="12"/>
      <c r="BN667" s="12"/>
      <c r="BO667" s="12"/>
      <c r="BP667" s="6"/>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row>
    <row r="668" spans="1:129" s="8" customFormat="1" ht="20.100000000000001"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52"/>
      <c r="AC668" s="52"/>
      <c r="AD668" s="52"/>
      <c r="AE668" s="52"/>
      <c r="AF668" s="52"/>
      <c r="AG668" s="52"/>
      <c r="AH668" s="52"/>
      <c r="AI668" s="11"/>
      <c r="AJ668" s="11"/>
      <c r="AK668" s="11"/>
      <c r="AL668" s="11"/>
      <c r="AM668" s="11"/>
      <c r="AN668" s="11"/>
      <c r="AO668" s="11"/>
      <c r="AP668" s="11"/>
      <c r="AQ668" s="11"/>
      <c r="AR668" s="11"/>
      <c r="AS668" s="11"/>
      <c r="AT668" s="11"/>
      <c r="AU668" s="11"/>
      <c r="AV668" s="53"/>
      <c r="AW668" s="53"/>
      <c r="AX668" s="53"/>
      <c r="AY668" s="53"/>
      <c r="AZ668" s="53"/>
      <c r="BA668" s="53"/>
      <c r="BB668" s="53"/>
      <c r="BC668" s="53"/>
      <c r="BD668" s="11"/>
      <c r="BE668" s="11"/>
      <c r="BF668" s="11"/>
      <c r="BG668" s="11"/>
      <c r="BH668" s="11"/>
      <c r="BI668" s="11"/>
      <c r="BJ668" s="11"/>
      <c r="BK668" s="11"/>
      <c r="BL668" s="12"/>
      <c r="BM668" s="12"/>
      <c r="BN668" s="12"/>
      <c r="BO668" s="12"/>
      <c r="BP668" s="6"/>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row>
    <row r="669" spans="1:129" s="8" customFormat="1" ht="20.100000000000001"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52"/>
      <c r="AC669" s="52"/>
      <c r="AD669" s="52"/>
      <c r="AE669" s="52"/>
      <c r="AF669" s="52"/>
      <c r="AG669" s="52"/>
      <c r="AH669" s="52"/>
      <c r="AI669" s="11"/>
      <c r="AJ669" s="11"/>
      <c r="AK669" s="11"/>
      <c r="AL669" s="11"/>
      <c r="AM669" s="11"/>
      <c r="AN669" s="11"/>
      <c r="AO669" s="11"/>
      <c r="AP669" s="11"/>
      <c r="AQ669" s="11"/>
      <c r="AR669" s="11"/>
      <c r="AS669" s="11"/>
      <c r="AT669" s="11"/>
      <c r="AU669" s="11"/>
      <c r="AV669" s="53"/>
      <c r="AW669" s="53"/>
      <c r="AX669" s="53"/>
      <c r="AY669" s="53"/>
      <c r="AZ669" s="53"/>
      <c r="BA669" s="53"/>
      <c r="BB669" s="53"/>
      <c r="BC669" s="53"/>
      <c r="BD669" s="11"/>
      <c r="BE669" s="11"/>
      <c r="BF669" s="11"/>
      <c r="BG669" s="11"/>
      <c r="BH669" s="11"/>
      <c r="BI669" s="11"/>
      <c r="BJ669" s="11"/>
      <c r="BK669" s="11"/>
      <c r="BL669" s="12"/>
      <c r="BM669" s="12"/>
      <c r="BN669" s="12"/>
      <c r="BO669" s="12"/>
      <c r="BP669" s="6"/>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row>
    <row r="670" spans="1:129" s="8" customFormat="1" ht="20.100000000000001"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52"/>
      <c r="AC670" s="52"/>
      <c r="AD670" s="52"/>
      <c r="AE670" s="52"/>
      <c r="AF670" s="52"/>
      <c r="AG670" s="52"/>
      <c r="AH670" s="52"/>
      <c r="AI670" s="11"/>
      <c r="AJ670" s="11"/>
      <c r="AK670" s="11"/>
      <c r="AL670" s="11"/>
      <c r="AM670" s="11"/>
      <c r="AN670" s="11"/>
      <c r="AO670" s="11"/>
      <c r="AP670" s="11"/>
      <c r="AQ670" s="11"/>
      <c r="AR670" s="11"/>
      <c r="AS670" s="11"/>
      <c r="AT670" s="11"/>
      <c r="AU670" s="11"/>
      <c r="AV670" s="53"/>
      <c r="AW670" s="53"/>
      <c r="AX670" s="53"/>
      <c r="AY670" s="53"/>
      <c r="AZ670" s="53"/>
      <c r="BA670" s="53"/>
      <c r="BB670" s="53"/>
      <c r="BC670" s="53"/>
      <c r="BD670" s="11"/>
      <c r="BE670" s="11"/>
      <c r="BF670" s="11"/>
      <c r="BG670" s="11"/>
      <c r="BH670" s="11"/>
      <c r="BI670" s="11"/>
      <c r="BJ670" s="11"/>
      <c r="BK670" s="11"/>
      <c r="BL670" s="13"/>
      <c r="BM670" s="13"/>
      <c r="BN670" s="13"/>
      <c r="BO670" s="14"/>
      <c r="BP670" s="6"/>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row>
    <row r="671" spans="1:129" s="8" customFormat="1" ht="20.100000000000001"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52"/>
      <c r="AC671" s="52"/>
      <c r="AD671" s="52"/>
      <c r="AE671" s="52"/>
      <c r="AF671" s="52"/>
      <c r="AG671" s="52"/>
      <c r="AH671" s="52"/>
      <c r="AI671" s="11"/>
      <c r="AJ671" s="11"/>
      <c r="AK671" s="11"/>
      <c r="AL671" s="11"/>
      <c r="AM671" s="11"/>
      <c r="AN671" s="11"/>
      <c r="AO671" s="11"/>
      <c r="AP671" s="11"/>
      <c r="AQ671" s="11"/>
      <c r="AR671" s="11"/>
      <c r="AS671" s="11"/>
      <c r="AT671" s="11"/>
      <c r="AU671" s="11"/>
      <c r="AV671" s="53"/>
      <c r="AW671" s="53"/>
      <c r="AX671" s="53"/>
      <c r="AY671" s="53"/>
      <c r="AZ671" s="53"/>
      <c r="BA671" s="53"/>
      <c r="BB671" s="53"/>
      <c r="BC671" s="53"/>
      <c r="BD671" s="11"/>
      <c r="BE671" s="11"/>
      <c r="BF671" s="11"/>
      <c r="BG671" s="11"/>
      <c r="BH671" s="11"/>
      <c r="BI671" s="11"/>
      <c r="BJ671" s="11"/>
      <c r="BK671" s="11"/>
      <c r="BL671" s="13"/>
      <c r="BM671" s="13"/>
      <c r="BN671" s="13"/>
      <c r="BO671" s="14"/>
      <c r="BP671" s="6"/>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row>
    <row r="672" spans="1:129" s="8" customFormat="1" ht="20.100000000000001"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52"/>
      <c r="AC672" s="52"/>
      <c r="AD672" s="52"/>
      <c r="AE672" s="52"/>
      <c r="AF672" s="52"/>
      <c r="AG672" s="52"/>
      <c r="AH672" s="52"/>
      <c r="AI672" s="11"/>
      <c r="AJ672" s="11"/>
      <c r="AK672" s="11"/>
      <c r="AL672" s="11"/>
      <c r="AM672" s="11"/>
      <c r="AN672" s="11"/>
      <c r="AO672" s="11"/>
      <c r="AP672" s="11"/>
      <c r="AQ672" s="11"/>
      <c r="AR672" s="11"/>
      <c r="AS672" s="11"/>
      <c r="AT672" s="11"/>
      <c r="AU672" s="11"/>
      <c r="AV672" s="53"/>
      <c r="AW672" s="53"/>
      <c r="AX672" s="53"/>
      <c r="AY672" s="53"/>
      <c r="AZ672" s="53"/>
      <c r="BA672" s="53"/>
      <c r="BB672" s="53"/>
      <c r="BC672" s="53"/>
      <c r="BD672" s="11"/>
      <c r="BE672" s="11"/>
      <c r="BF672" s="11"/>
      <c r="BG672" s="11"/>
      <c r="BH672" s="11"/>
      <c r="BI672" s="11"/>
      <c r="BJ672" s="11"/>
      <c r="BK672" s="11"/>
      <c r="BL672" s="13"/>
      <c r="BM672" s="13"/>
      <c r="BN672" s="13"/>
      <c r="BO672" s="14"/>
      <c r="BP672" s="6"/>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row>
    <row r="673" spans="1:129" s="8" customFormat="1" ht="20.100000000000001"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52"/>
      <c r="AC673" s="52"/>
      <c r="AD673" s="52"/>
      <c r="AE673" s="52"/>
      <c r="AF673" s="52"/>
      <c r="AG673" s="52"/>
      <c r="AH673" s="52"/>
      <c r="AI673" s="11"/>
      <c r="AJ673" s="11"/>
      <c r="AK673" s="11"/>
      <c r="AL673" s="11"/>
      <c r="AM673" s="11"/>
      <c r="AN673" s="11"/>
      <c r="AO673" s="11"/>
      <c r="AP673" s="11"/>
      <c r="AQ673" s="11"/>
      <c r="AR673" s="11"/>
      <c r="AS673" s="11"/>
      <c r="AT673" s="11"/>
      <c r="AU673" s="11"/>
      <c r="AV673" s="53"/>
      <c r="AW673" s="53"/>
      <c r="AX673" s="53"/>
      <c r="AY673" s="53"/>
      <c r="AZ673" s="53"/>
      <c r="BA673" s="53"/>
      <c r="BB673" s="53"/>
      <c r="BC673" s="53"/>
      <c r="BD673" s="11"/>
      <c r="BE673" s="11"/>
      <c r="BF673" s="11"/>
      <c r="BG673" s="11"/>
      <c r="BH673" s="11"/>
      <c r="BI673" s="11"/>
      <c r="BJ673" s="11"/>
      <c r="BK673" s="11"/>
      <c r="BL673" s="13"/>
      <c r="BM673" s="13"/>
      <c r="BN673" s="13"/>
      <c r="BO673" s="14"/>
      <c r="BP673" s="6"/>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row>
    <row r="674" spans="1:129" s="8" customFormat="1" ht="20.100000000000001"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52"/>
      <c r="AC674" s="52"/>
      <c r="AD674" s="52"/>
      <c r="AE674" s="52"/>
      <c r="AF674" s="52"/>
      <c r="AG674" s="52"/>
      <c r="AH674" s="52"/>
      <c r="AI674" s="11"/>
      <c r="AJ674" s="11"/>
      <c r="AK674" s="11"/>
      <c r="AL674" s="11"/>
      <c r="AM674" s="11"/>
      <c r="AN674" s="11"/>
      <c r="AO674" s="11"/>
      <c r="AP674" s="11"/>
      <c r="AQ674" s="11"/>
      <c r="AR674" s="11"/>
      <c r="AS674" s="11"/>
      <c r="AT674" s="11"/>
      <c r="AU674" s="11"/>
      <c r="AV674" s="53"/>
      <c r="AW674" s="53"/>
      <c r="AX674" s="53"/>
      <c r="AY674" s="53"/>
      <c r="AZ674" s="53"/>
      <c r="BA674" s="53"/>
      <c r="BB674" s="53"/>
      <c r="BC674" s="53"/>
      <c r="BD674" s="11"/>
      <c r="BE674" s="11"/>
      <c r="BF674" s="11"/>
      <c r="BG674" s="11"/>
      <c r="BH674" s="11"/>
      <c r="BI674" s="11"/>
      <c r="BJ674" s="11"/>
      <c r="BK674" s="11"/>
      <c r="BL674" s="13"/>
      <c r="BM674" s="13"/>
      <c r="BN674" s="13"/>
      <c r="BO674" s="14"/>
      <c r="BP674" s="6"/>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row>
    <row r="675" spans="1:129" s="8" customFormat="1" ht="20.100000000000001"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52"/>
      <c r="AC675" s="52"/>
      <c r="AD675" s="52"/>
      <c r="AE675" s="52"/>
      <c r="AF675" s="52"/>
      <c r="AG675" s="52"/>
      <c r="AH675" s="52"/>
      <c r="AI675" s="11"/>
      <c r="AJ675" s="11"/>
      <c r="AK675" s="11"/>
      <c r="AL675" s="11"/>
      <c r="AM675" s="11"/>
      <c r="AN675" s="11"/>
      <c r="AO675" s="11"/>
      <c r="AP675" s="11"/>
      <c r="AQ675" s="11"/>
      <c r="AR675" s="11"/>
      <c r="AS675" s="11"/>
      <c r="AT675" s="11"/>
      <c r="AU675" s="11"/>
      <c r="AV675" s="53"/>
      <c r="AW675" s="53"/>
      <c r="AX675" s="53"/>
      <c r="AY675" s="53"/>
      <c r="AZ675" s="53"/>
      <c r="BA675" s="53"/>
      <c r="BB675" s="53"/>
      <c r="BC675" s="53"/>
      <c r="BD675" s="11"/>
      <c r="BE675" s="11"/>
      <c r="BF675" s="11"/>
      <c r="BG675" s="11"/>
      <c r="BH675" s="11"/>
      <c r="BI675" s="11"/>
      <c r="BJ675" s="11"/>
      <c r="BK675" s="11"/>
      <c r="BL675" s="13"/>
      <c r="BM675" s="13"/>
      <c r="BN675" s="13"/>
      <c r="BO675" s="14"/>
      <c r="BP675" s="6"/>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row>
    <row r="676" spans="1:129" s="8" customFormat="1" ht="20.100000000000001"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52"/>
      <c r="AC676" s="52"/>
      <c r="AD676" s="52"/>
      <c r="AE676" s="52"/>
      <c r="AF676" s="52"/>
      <c r="AG676" s="52"/>
      <c r="AH676" s="52"/>
      <c r="AI676" s="11"/>
      <c r="AJ676" s="11"/>
      <c r="AK676" s="11"/>
      <c r="AL676" s="11"/>
      <c r="AM676" s="11"/>
      <c r="AN676" s="11"/>
      <c r="AO676" s="11"/>
      <c r="AP676" s="11"/>
      <c r="AQ676" s="11"/>
      <c r="AR676" s="11"/>
      <c r="AS676" s="11"/>
      <c r="AT676" s="11"/>
      <c r="AU676" s="11"/>
      <c r="AV676" s="53"/>
      <c r="AW676" s="53"/>
      <c r="AX676" s="53"/>
      <c r="AY676" s="53"/>
      <c r="AZ676" s="53"/>
      <c r="BA676" s="53"/>
      <c r="BB676" s="53"/>
      <c r="BC676" s="53"/>
      <c r="BD676" s="11"/>
      <c r="BE676" s="11"/>
      <c r="BF676" s="11"/>
      <c r="BG676" s="11"/>
      <c r="BH676" s="11"/>
      <c r="BI676" s="11"/>
      <c r="BJ676" s="11"/>
      <c r="BK676" s="11"/>
      <c r="BL676" s="13"/>
      <c r="BM676" s="13"/>
      <c r="BN676" s="13"/>
      <c r="BO676" s="14"/>
      <c r="BP676" s="6"/>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row>
    <row r="677" spans="1:129" s="8" customFormat="1" ht="20.100000000000001"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52"/>
      <c r="AC677" s="52"/>
      <c r="AD677" s="52"/>
      <c r="AE677" s="52"/>
      <c r="AF677" s="52"/>
      <c r="AG677" s="52"/>
      <c r="AH677" s="52"/>
      <c r="AI677" s="11"/>
      <c r="AJ677" s="11"/>
      <c r="AK677" s="11"/>
      <c r="AL677" s="11"/>
      <c r="AM677" s="11"/>
      <c r="AN677" s="11"/>
      <c r="AO677" s="11"/>
      <c r="AP677" s="11"/>
      <c r="AQ677" s="11"/>
      <c r="AR677" s="11"/>
      <c r="AS677" s="11"/>
      <c r="AT677" s="11"/>
      <c r="AU677" s="11"/>
      <c r="AV677" s="53"/>
      <c r="AW677" s="53"/>
      <c r="AX677" s="53"/>
      <c r="AY677" s="53"/>
      <c r="AZ677" s="53"/>
      <c r="BA677" s="53"/>
      <c r="BB677" s="53"/>
      <c r="BC677" s="53"/>
      <c r="BD677" s="11"/>
      <c r="BE677" s="11"/>
      <c r="BF677" s="11"/>
      <c r="BG677" s="11"/>
      <c r="BH677" s="11"/>
      <c r="BI677" s="11"/>
      <c r="BJ677" s="11"/>
      <c r="BK677" s="11"/>
      <c r="BL677" s="13"/>
      <c r="BM677" s="13"/>
      <c r="BN677" s="13"/>
      <c r="BO677" s="14"/>
      <c r="BP677" s="6"/>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row>
    <row r="678" spans="1:129" s="8" customFormat="1" ht="20.100000000000001"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52"/>
      <c r="AC678" s="52"/>
      <c r="AD678" s="52"/>
      <c r="AE678" s="52"/>
      <c r="AF678" s="52"/>
      <c r="AG678" s="52"/>
      <c r="AH678" s="52"/>
      <c r="AI678" s="11"/>
      <c r="AJ678" s="11"/>
      <c r="AK678" s="11"/>
      <c r="AL678" s="11"/>
      <c r="AM678" s="11"/>
      <c r="AN678" s="11"/>
      <c r="AO678" s="11"/>
      <c r="AP678" s="11"/>
      <c r="AQ678" s="11"/>
      <c r="AR678" s="11"/>
      <c r="AS678" s="11"/>
      <c r="AT678" s="11"/>
      <c r="AU678" s="11"/>
      <c r="AV678" s="53"/>
      <c r="AW678" s="53"/>
      <c r="AX678" s="53"/>
      <c r="AY678" s="53"/>
      <c r="AZ678" s="53"/>
      <c r="BA678" s="53"/>
      <c r="BB678" s="53"/>
      <c r="BC678" s="53"/>
      <c r="BD678" s="11"/>
      <c r="BE678" s="11"/>
      <c r="BF678" s="11"/>
      <c r="BG678" s="11"/>
      <c r="BH678" s="11"/>
      <c r="BI678" s="11"/>
      <c r="BJ678" s="11"/>
      <c r="BK678" s="11"/>
      <c r="BL678" s="13"/>
      <c r="BM678" s="13"/>
      <c r="BN678" s="13"/>
      <c r="BO678" s="14"/>
      <c r="BP678" s="6"/>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row>
    <row r="679" spans="1:129" s="8" customFormat="1" ht="20.100000000000001"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52"/>
      <c r="AC679" s="52"/>
      <c r="AD679" s="52"/>
      <c r="AE679" s="52"/>
      <c r="AF679" s="52"/>
      <c r="AG679" s="52"/>
      <c r="AH679" s="52"/>
      <c r="AI679" s="11"/>
      <c r="AJ679" s="11"/>
      <c r="AK679" s="11"/>
      <c r="AL679" s="11"/>
      <c r="AM679" s="11"/>
      <c r="AN679" s="11"/>
      <c r="AO679" s="11"/>
      <c r="AP679" s="11"/>
      <c r="AQ679" s="11"/>
      <c r="AR679" s="11"/>
      <c r="AS679" s="11"/>
      <c r="AT679" s="11"/>
      <c r="AU679" s="11"/>
      <c r="AV679" s="53"/>
      <c r="AW679" s="53"/>
      <c r="AX679" s="53"/>
      <c r="AY679" s="53"/>
      <c r="AZ679" s="53"/>
      <c r="BA679" s="53"/>
      <c r="BB679" s="53"/>
      <c r="BC679" s="53"/>
      <c r="BD679" s="11"/>
      <c r="BE679" s="11"/>
      <c r="BF679" s="11"/>
      <c r="BG679" s="11"/>
      <c r="BH679" s="11"/>
      <c r="BI679" s="11"/>
      <c r="BJ679" s="11"/>
      <c r="BK679" s="11"/>
      <c r="BL679" s="13"/>
      <c r="BM679" s="13"/>
      <c r="BN679" s="13"/>
      <c r="BO679" s="14"/>
      <c r="BP679" s="6"/>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row>
    <row r="680" spans="1:129" s="8" customFormat="1" ht="20.100000000000001"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52"/>
      <c r="AC680" s="52"/>
      <c r="AD680" s="52"/>
      <c r="AE680" s="52"/>
      <c r="AF680" s="52"/>
      <c r="AG680" s="52"/>
      <c r="AH680" s="52"/>
      <c r="AI680" s="11"/>
      <c r="AJ680" s="11"/>
      <c r="AK680" s="11"/>
      <c r="AL680" s="11"/>
      <c r="AM680" s="11"/>
      <c r="AN680" s="11"/>
      <c r="AO680" s="11"/>
      <c r="AP680" s="11"/>
      <c r="AQ680" s="11"/>
      <c r="AR680" s="11"/>
      <c r="AS680" s="11"/>
      <c r="AT680" s="11"/>
      <c r="AU680" s="11"/>
      <c r="AV680" s="53"/>
      <c r="AW680" s="53"/>
      <c r="AX680" s="53"/>
      <c r="AY680" s="53"/>
      <c r="AZ680" s="53"/>
      <c r="BA680" s="53"/>
      <c r="BB680" s="53"/>
      <c r="BC680" s="53"/>
      <c r="BD680" s="11"/>
      <c r="BE680" s="11"/>
      <c r="BF680" s="11"/>
      <c r="BG680" s="11"/>
      <c r="BH680" s="11"/>
      <c r="BI680" s="11"/>
      <c r="BJ680" s="11"/>
      <c r="BK680" s="11"/>
      <c r="BL680" s="13"/>
      <c r="BM680" s="13"/>
      <c r="BN680" s="13"/>
      <c r="BO680" s="14"/>
      <c r="BP680" s="6"/>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row>
    <row r="681" spans="1:129" s="8" customFormat="1" ht="20.100000000000001"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52"/>
      <c r="AC681" s="52"/>
      <c r="AD681" s="52"/>
      <c r="AE681" s="52"/>
      <c r="AF681" s="52"/>
      <c r="AG681" s="52"/>
      <c r="AH681" s="52"/>
      <c r="AI681" s="11"/>
      <c r="AJ681" s="11"/>
      <c r="AK681" s="11"/>
      <c r="AL681" s="11"/>
      <c r="AM681" s="11"/>
      <c r="AN681" s="11"/>
      <c r="AO681" s="11"/>
      <c r="AP681" s="11"/>
      <c r="AQ681" s="11"/>
      <c r="AR681" s="11"/>
      <c r="AS681" s="11"/>
      <c r="AT681" s="11"/>
      <c r="AU681" s="11"/>
      <c r="AV681" s="53"/>
      <c r="AW681" s="53"/>
      <c r="AX681" s="53"/>
      <c r="AY681" s="53"/>
      <c r="AZ681" s="53"/>
      <c r="BA681" s="53"/>
      <c r="BB681" s="53"/>
      <c r="BC681" s="53"/>
      <c r="BD681" s="11"/>
      <c r="BE681" s="11"/>
      <c r="BF681" s="11"/>
      <c r="BG681" s="11"/>
      <c r="BH681" s="11"/>
      <c r="BI681" s="11"/>
      <c r="BJ681" s="11"/>
      <c r="BK681" s="11"/>
      <c r="BL681" s="13"/>
      <c r="BM681" s="13"/>
      <c r="BN681" s="13"/>
      <c r="BO681" s="14"/>
      <c r="BP681" s="6"/>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row>
    <row r="682" spans="1:129" s="8" customFormat="1" ht="20.100000000000001"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52"/>
      <c r="AC682" s="52"/>
      <c r="AD682" s="52"/>
      <c r="AE682" s="52"/>
      <c r="AF682" s="52"/>
      <c r="AG682" s="52"/>
      <c r="AH682" s="52"/>
      <c r="AI682" s="11"/>
      <c r="AJ682" s="11"/>
      <c r="AK682" s="11"/>
      <c r="AL682" s="11"/>
      <c r="AM682" s="11"/>
      <c r="AN682" s="11"/>
      <c r="AO682" s="11"/>
      <c r="AP682" s="11"/>
      <c r="AQ682" s="11"/>
      <c r="AR682" s="11"/>
      <c r="AS682" s="11"/>
      <c r="AT682" s="11"/>
      <c r="AU682" s="11"/>
      <c r="AV682" s="53"/>
      <c r="AW682" s="53"/>
      <c r="AX682" s="53"/>
      <c r="AY682" s="53"/>
      <c r="AZ682" s="53"/>
      <c r="BA682" s="53"/>
      <c r="BB682" s="53"/>
      <c r="BC682" s="53"/>
      <c r="BD682" s="11"/>
      <c r="BE682" s="11"/>
      <c r="BF682" s="11"/>
      <c r="BG682" s="11"/>
      <c r="BH682" s="11"/>
      <c r="BI682" s="11"/>
      <c r="BJ682" s="11"/>
      <c r="BK682" s="11"/>
      <c r="BL682" s="13"/>
      <c r="BM682" s="13"/>
      <c r="BN682" s="13"/>
      <c r="BO682" s="14"/>
      <c r="BP682" s="6"/>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row>
    <row r="683" spans="1:129" s="8" customFormat="1" ht="20.100000000000001"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52"/>
      <c r="AC683" s="52"/>
      <c r="AD683" s="52"/>
      <c r="AE683" s="52"/>
      <c r="AF683" s="52"/>
      <c r="AG683" s="52"/>
      <c r="AH683" s="52"/>
      <c r="AI683" s="11"/>
      <c r="AJ683" s="11"/>
      <c r="AK683" s="11"/>
      <c r="AL683" s="11"/>
      <c r="AM683" s="11"/>
      <c r="AN683" s="11"/>
      <c r="AO683" s="11"/>
      <c r="AP683" s="11"/>
      <c r="AQ683" s="11"/>
      <c r="AR683" s="11"/>
      <c r="AS683" s="11"/>
      <c r="AT683" s="11"/>
      <c r="AU683" s="11"/>
      <c r="AV683" s="53"/>
      <c r="AW683" s="53"/>
      <c r="AX683" s="53"/>
      <c r="AY683" s="53"/>
      <c r="AZ683" s="53"/>
      <c r="BA683" s="53"/>
      <c r="BB683" s="53"/>
      <c r="BC683" s="53"/>
      <c r="BD683" s="11"/>
      <c r="BE683" s="11"/>
      <c r="BF683" s="11"/>
      <c r="BG683" s="11"/>
      <c r="BH683" s="11"/>
      <c r="BI683" s="11"/>
      <c r="BJ683" s="11"/>
      <c r="BK683" s="11"/>
      <c r="BL683" s="13"/>
      <c r="BM683" s="13"/>
      <c r="BN683" s="13"/>
      <c r="BO683" s="14"/>
      <c r="BP683" s="6"/>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row>
    <row r="684" spans="1:129" s="8" customFormat="1" ht="20.100000000000001"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52"/>
      <c r="AC684" s="52"/>
      <c r="AD684" s="52"/>
      <c r="AE684" s="52"/>
      <c r="AF684" s="52"/>
      <c r="AG684" s="52"/>
      <c r="AH684" s="52"/>
      <c r="AI684" s="11"/>
      <c r="AJ684" s="11"/>
      <c r="AK684" s="11"/>
      <c r="AL684" s="11"/>
      <c r="AM684" s="11"/>
      <c r="AN684" s="11"/>
      <c r="AO684" s="11"/>
      <c r="AP684" s="11"/>
      <c r="AQ684" s="11"/>
      <c r="AR684" s="11"/>
      <c r="AS684" s="11"/>
      <c r="AT684" s="11"/>
      <c r="AU684" s="11"/>
      <c r="AV684" s="53"/>
      <c r="AW684" s="53"/>
      <c r="AX684" s="53"/>
      <c r="AY684" s="53"/>
      <c r="AZ684" s="53"/>
      <c r="BA684" s="53"/>
      <c r="BB684" s="53"/>
      <c r="BC684" s="53"/>
      <c r="BD684" s="11"/>
      <c r="BE684" s="11"/>
      <c r="BF684" s="11"/>
      <c r="BG684" s="11"/>
      <c r="BH684" s="11"/>
      <c r="BI684" s="11"/>
      <c r="BJ684" s="11"/>
      <c r="BK684" s="11"/>
      <c r="BL684" s="13"/>
      <c r="BM684" s="13"/>
      <c r="BN684" s="13"/>
      <c r="BO684" s="14"/>
      <c r="BP684" s="6"/>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row>
    <row r="685" spans="1:129" s="8" customFormat="1" ht="20.100000000000001"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52"/>
      <c r="AC685" s="52"/>
      <c r="AD685" s="52"/>
      <c r="AE685" s="52"/>
      <c r="AF685" s="52"/>
      <c r="AG685" s="52"/>
      <c r="AH685" s="52"/>
      <c r="AI685" s="11"/>
      <c r="AJ685" s="11"/>
      <c r="AK685" s="11"/>
      <c r="AL685" s="11"/>
      <c r="AM685" s="11"/>
      <c r="AN685" s="11"/>
      <c r="AO685" s="11"/>
      <c r="AP685" s="11"/>
      <c r="AQ685" s="11"/>
      <c r="AR685" s="11"/>
      <c r="AS685" s="11"/>
      <c r="AT685" s="11"/>
      <c r="AU685" s="11"/>
      <c r="AV685" s="53"/>
      <c r="AW685" s="53"/>
      <c r="AX685" s="53"/>
      <c r="AY685" s="53"/>
      <c r="AZ685" s="53"/>
      <c r="BA685" s="53"/>
      <c r="BB685" s="53"/>
      <c r="BC685" s="53"/>
      <c r="BD685" s="11"/>
      <c r="BE685" s="11"/>
      <c r="BF685" s="11"/>
      <c r="BG685" s="11"/>
      <c r="BH685" s="11"/>
      <c r="BI685" s="11"/>
      <c r="BJ685" s="11"/>
      <c r="BK685" s="11"/>
      <c r="BL685" s="13"/>
      <c r="BM685" s="13"/>
      <c r="BN685" s="13"/>
      <c r="BO685" s="14"/>
      <c r="BP685" s="6"/>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row>
    <row r="686" spans="1:129" s="8" customFormat="1" ht="20.100000000000001"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52"/>
      <c r="AC686" s="52"/>
      <c r="AD686" s="52"/>
      <c r="AE686" s="52"/>
      <c r="AF686" s="52"/>
      <c r="AG686" s="52"/>
      <c r="AH686" s="52"/>
      <c r="AI686" s="11"/>
      <c r="AJ686" s="11"/>
      <c r="AK686" s="11"/>
      <c r="AL686" s="11"/>
      <c r="AM686" s="11"/>
      <c r="AN686" s="11"/>
      <c r="AO686" s="11"/>
      <c r="AP686" s="11"/>
      <c r="AQ686" s="11"/>
      <c r="AR686" s="11"/>
      <c r="AS686" s="11"/>
      <c r="AT686" s="11"/>
      <c r="AU686" s="11"/>
      <c r="AV686" s="53"/>
      <c r="AW686" s="53"/>
      <c r="AX686" s="53"/>
      <c r="AY686" s="53"/>
      <c r="AZ686" s="53"/>
      <c r="BA686" s="53"/>
      <c r="BB686" s="53"/>
      <c r="BC686" s="53"/>
      <c r="BD686" s="11"/>
      <c r="BE686" s="11"/>
      <c r="BF686" s="11"/>
      <c r="BG686" s="11"/>
      <c r="BH686" s="11"/>
      <c r="BI686" s="11"/>
      <c r="BJ686" s="11"/>
      <c r="BK686" s="11"/>
      <c r="BL686" s="13"/>
      <c r="BM686" s="13"/>
      <c r="BN686" s="13"/>
      <c r="BO686" s="14"/>
      <c r="BP686" s="6"/>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row>
    <row r="687" spans="1:129" s="8" customFormat="1" ht="20.100000000000001"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52"/>
      <c r="AC687" s="52"/>
      <c r="AD687" s="52"/>
      <c r="AE687" s="52"/>
      <c r="AF687" s="52"/>
      <c r="AG687" s="52"/>
      <c r="AH687" s="52"/>
      <c r="AI687" s="11"/>
      <c r="AJ687" s="11"/>
      <c r="AK687" s="11"/>
      <c r="AL687" s="11"/>
      <c r="AM687" s="11"/>
      <c r="AN687" s="11"/>
      <c r="AO687" s="11"/>
      <c r="AP687" s="11"/>
      <c r="AQ687" s="11"/>
      <c r="AR687" s="11"/>
      <c r="AS687" s="11"/>
      <c r="AT687" s="11"/>
      <c r="AU687" s="11"/>
      <c r="AV687" s="53"/>
      <c r="AW687" s="53"/>
      <c r="AX687" s="53"/>
      <c r="AY687" s="53"/>
      <c r="AZ687" s="53"/>
      <c r="BA687" s="53"/>
      <c r="BB687" s="53"/>
      <c r="BC687" s="53"/>
      <c r="BD687" s="11"/>
      <c r="BE687" s="11"/>
      <c r="BF687" s="11"/>
      <c r="BG687" s="11"/>
      <c r="BH687" s="11"/>
      <c r="BI687" s="11"/>
      <c r="BJ687" s="11"/>
      <c r="BK687" s="11"/>
      <c r="BL687" s="13"/>
      <c r="BM687" s="13"/>
      <c r="BN687" s="13"/>
      <c r="BO687" s="14"/>
      <c r="BP687" s="6"/>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row>
    <row r="688" spans="1:129" s="8" customFormat="1" ht="20.100000000000001"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52"/>
      <c r="AC688" s="52"/>
      <c r="AD688" s="52"/>
      <c r="AE688" s="52"/>
      <c r="AF688" s="52"/>
      <c r="AG688" s="52"/>
      <c r="AH688" s="52"/>
      <c r="AI688" s="11"/>
      <c r="AJ688" s="11"/>
      <c r="AK688" s="11"/>
      <c r="AL688" s="11"/>
      <c r="AM688" s="11"/>
      <c r="AN688" s="11"/>
      <c r="AO688" s="11"/>
      <c r="AP688" s="11"/>
      <c r="AQ688" s="11"/>
      <c r="AR688" s="11"/>
      <c r="AS688" s="11"/>
      <c r="AT688" s="11"/>
      <c r="AU688" s="11"/>
      <c r="AV688" s="53"/>
      <c r="AW688" s="53"/>
      <c r="AX688" s="53"/>
      <c r="AY688" s="53"/>
      <c r="AZ688" s="53"/>
      <c r="BA688" s="53"/>
      <c r="BB688" s="53"/>
      <c r="BC688" s="53"/>
      <c r="BD688" s="11"/>
      <c r="BE688" s="11"/>
      <c r="BF688" s="11"/>
      <c r="BG688" s="11"/>
      <c r="BH688" s="11"/>
      <c r="BI688" s="11"/>
      <c r="BJ688" s="11"/>
      <c r="BK688" s="11"/>
      <c r="BL688" s="13"/>
      <c r="BM688" s="13"/>
      <c r="BN688" s="13"/>
      <c r="BO688" s="14"/>
      <c r="BP688" s="6"/>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row>
    <row r="689" spans="1:129" s="8" customFormat="1" ht="20.100000000000001"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52"/>
      <c r="AC689" s="52"/>
      <c r="AD689" s="52"/>
      <c r="AE689" s="52"/>
      <c r="AF689" s="52"/>
      <c r="AG689" s="52"/>
      <c r="AH689" s="52"/>
      <c r="AI689" s="11"/>
      <c r="AJ689" s="11"/>
      <c r="AK689" s="11"/>
      <c r="AL689" s="11"/>
      <c r="AM689" s="11"/>
      <c r="AN689" s="11"/>
      <c r="AO689" s="11"/>
      <c r="AP689" s="11"/>
      <c r="AQ689" s="11"/>
      <c r="AR689" s="11"/>
      <c r="AS689" s="11"/>
      <c r="AT689" s="11"/>
      <c r="AU689" s="11"/>
      <c r="AV689" s="53"/>
      <c r="AW689" s="53"/>
      <c r="AX689" s="53"/>
      <c r="AY689" s="53"/>
      <c r="AZ689" s="53"/>
      <c r="BA689" s="53"/>
      <c r="BB689" s="53"/>
      <c r="BC689" s="53"/>
      <c r="BD689" s="11"/>
      <c r="BE689" s="11"/>
      <c r="BF689" s="11"/>
      <c r="BG689" s="11"/>
      <c r="BH689" s="11"/>
      <c r="BI689" s="11"/>
      <c r="BJ689" s="11"/>
      <c r="BK689" s="11"/>
      <c r="BL689" s="13"/>
      <c r="BM689" s="13"/>
      <c r="BN689" s="13"/>
      <c r="BO689" s="14"/>
      <c r="BP689" s="6"/>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row>
    <row r="690" spans="1:129" s="8" customFormat="1" ht="20.100000000000001"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52"/>
      <c r="AC690" s="52"/>
      <c r="AD690" s="52"/>
      <c r="AE690" s="52"/>
      <c r="AF690" s="52"/>
      <c r="AG690" s="52"/>
      <c r="AH690" s="52"/>
      <c r="AI690" s="11"/>
      <c r="AJ690" s="11"/>
      <c r="AK690" s="11"/>
      <c r="AL690" s="11"/>
      <c r="AM690" s="11"/>
      <c r="AN690" s="11"/>
      <c r="AO690" s="11"/>
      <c r="AP690" s="11"/>
      <c r="AQ690" s="11"/>
      <c r="AR690" s="11"/>
      <c r="AS690" s="11"/>
      <c r="AT690" s="11"/>
      <c r="AU690" s="11"/>
      <c r="AV690" s="53"/>
      <c r="AW690" s="53"/>
      <c r="AX690" s="53"/>
      <c r="AY690" s="53"/>
      <c r="AZ690" s="53"/>
      <c r="BA690" s="53"/>
      <c r="BB690" s="53"/>
      <c r="BC690" s="53"/>
      <c r="BD690" s="11"/>
      <c r="BE690" s="11"/>
      <c r="BF690" s="11"/>
      <c r="BG690" s="11"/>
      <c r="BH690" s="11"/>
      <c r="BI690" s="11"/>
      <c r="BJ690" s="11"/>
      <c r="BK690" s="11"/>
      <c r="BL690" s="13"/>
      <c r="BM690" s="13"/>
      <c r="BN690" s="13"/>
      <c r="BO690" s="14"/>
      <c r="BP690" s="6"/>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row>
    <row r="691" spans="1:129" s="8" customFormat="1" ht="20.100000000000001"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52"/>
      <c r="AC691" s="52"/>
      <c r="AD691" s="52"/>
      <c r="AE691" s="52"/>
      <c r="AF691" s="52"/>
      <c r="AG691" s="52"/>
      <c r="AH691" s="52"/>
      <c r="AI691" s="11"/>
      <c r="AJ691" s="11"/>
      <c r="AK691" s="11"/>
      <c r="AL691" s="11"/>
      <c r="AM691" s="11"/>
      <c r="AN691" s="11"/>
      <c r="AO691" s="11"/>
      <c r="AP691" s="11"/>
      <c r="AQ691" s="11"/>
      <c r="AR691" s="11"/>
      <c r="AS691" s="11"/>
      <c r="AT691" s="11"/>
      <c r="AU691" s="11"/>
      <c r="AV691" s="53"/>
      <c r="AW691" s="53"/>
      <c r="AX691" s="53"/>
      <c r="AY691" s="53"/>
      <c r="AZ691" s="53"/>
      <c r="BA691" s="53"/>
      <c r="BB691" s="53"/>
      <c r="BC691" s="53"/>
      <c r="BD691" s="11"/>
      <c r="BE691" s="11"/>
      <c r="BF691" s="11"/>
      <c r="BG691" s="11"/>
      <c r="BH691" s="11"/>
      <c r="BI691" s="11"/>
      <c r="BJ691" s="11"/>
      <c r="BK691" s="11"/>
      <c r="BL691" s="13"/>
      <c r="BM691" s="13"/>
      <c r="BN691" s="13"/>
      <c r="BO691" s="14"/>
      <c r="BP691" s="6"/>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row>
    <row r="692" spans="1:129" s="8" customFormat="1" ht="20.100000000000001"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52"/>
      <c r="AC692" s="52"/>
      <c r="AD692" s="52"/>
      <c r="AE692" s="52"/>
      <c r="AF692" s="52"/>
      <c r="AG692" s="52"/>
      <c r="AH692" s="52"/>
      <c r="AI692" s="11"/>
      <c r="AJ692" s="11"/>
      <c r="AK692" s="11"/>
      <c r="AL692" s="11"/>
      <c r="AM692" s="11"/>
      <c r="AN692" s="11"/>
      <c r="AO692" s="11"/>
      <c r="AP692" s="11"/>
      <c r="AQ692" s="11"/>
      <c r="AR692" s="11"/>
      <c r="AS692" s="11"/>
      <c r="AT692" s="11"/>
      <c r="AU692" s="11"/>
      <c r="AV692" s="53"/>
      <c r="AW692" s="53"/>
      <c r="AX692" s="53"/>
      <c r="AY692" s="53"/>
      <c r="AZ692" s="53"/>
      <c r="BA692" s="53"/>
      <c r="BB692" s="53"/>
      <c r="BC692" s="53"/>
      <c r="BD692" s="11"/>
      <c r="BE692" s="11"/>
      <c r="BF692" s="11"/>
      <c r="BG692" s="11"/>
      <c r="BH692" s="11"/>
      <c r="BI692" s="11"/>
      <c r="BJ692" s="11"/>
      <c r="BK692" s="11"/>
      <c r="BL692" s="13"/>
      <c r="BM692" s="13"/>
      <c r="BN692" s="13"/>
      <c r="BO692" s="14"/>
      <c r="BP692" s="6"/>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row>
    <row r="693" spans="1:129" s="8" customFormat="1" ht="20.100000000000001"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52"/>
      <c r="AC693" s="52"/>
      <c r="AD693" s="52"/>
      <c r="AE693" s="52"/>
      <c r="AF693" s="52"/>
      <c r="AG693" s="52"/>
      <c r="AH693" s="52"/>
      <c r="AI693" s="11"/>
      <c r="AJ693" s="11"/>
      <c r="AK693" s="11"/>
      <c r="AL693" s="11"/>
      <c r="AM693" s="11"/>
      <c r="AN693" s="11"/>
      <c r="AO693" s="11"/>
      <c r="AP693" s="11"/>
      <c r="AQ693" s="11"/>
      <c r="AR693" s="11"/>
      <c r="AS693" s="11"/>
      <c r="AT693" s="11"/>
      <c r="AU693" s="11"/>
      <c r="AV693" s="53"/>
      <c r="AW693" s="53"/>
      <c r="AX693" s="53"/>
      <c r="AY693" s="53"/>
      <c r="AZ693" s="53"/>
      <c r="BA693" s="53"/>
      <c r="BB693" s="53"/>
      <c r="BC693" s="53"/>
      <c r="BD693" s="11"/>
      <c r="BE693" s="11"/>
      <c r="BF693" s="11"/>
      <c r="BG693" s="11"/>
      <c r="BH693" s="11"/>
      <c r="BI693" s="11"/>
      <c r="BJ693" s="11"/>
      <c r="BK693" s="11"/>
      <c r="BL693" s="13"/>
      <c r="BM693" s="13"/>
      <c r="BN693" s="13"/>
      <c r="BO693" s="14"/>
      <c r="BP693" s="6"/>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row>
    <row r="694" spans="1:129" s="8" customFormat="1" ht="20.100000000000001"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52"/>
      <c r="AC694" s="52"/>
      <c r="AD694" s="52"/>
      <c r="AE694" s="52"/>
      <c r="AF694" s="52"/>
      <c r="AG694" s="52"/>
      <c r="AH694" s="52"/>
      <c r="AI694" s="11"/>
      <c r="AJ694" s="11"/>
      <c r="AK694" s="11"/>
      <c r="AL694" s="11"/>
      <c r="AM694" s="11"/>
      <c r="AN694" s="11"/>
      <c r="AO694" s="11"/>
      <c r="AP694" s="11"/>
      <c r="AQ694" s="11"/>
      <c r="AR694" s="11"/>
      <c r="AS694" s="11"/>
      <c r="AT694" s="11"/>
      <c r="AU694" s="11"/>
      <c r="AV694" s="53"/>
      <c r="AW694" s="53"/>
      <c r="AX694" s="53"/>
      <c r="AY694" s="53"/>
      <c r="AZ694" s="53"/>
      <c r="BA694" s="53"/>
      <c r="BB694" s="53"/>
      <c r="BC694" s="53"/>
      <c r="BD694" s="11"/>
      <c r="BE694" s="11"/>
      <c r="BF694" s="11"/>
      <c r="BG694" s="11"/>
      <c r="BH694" s="11"/>
      <c r="BI694" s="11"/>
      <c r="BJ694" s="11"/>
      <c r="BK694" s="11"/>
      <c r="BL694" s="13"/>
      <c r="BM694" s="13"/>
      <c r="BN694" s="13"/>
      <c r="BO694" s="14"/>
      <c r="BP694" s="6"/>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row>
    <row r="695" spans="1:129" s="8" customFormat="1" ht="20.100000000000001"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52"/>
      <c r="AC695" s="52"/>
      <c r="AD695" s="52"/>
      <c r="AE695" s="52"/>
      <c r="AF695" s="52"/>
      <c r="AG695" s="52"/>
      <c r="AH695" s="52"/>
      <c r="AI695" s="11"/>
      <c r="AJ695" s="11"/>
      <c r="AK695" s="11"/>
      <c r="AL695" s="11"/>
      <c r="AM695" s="11"/>
      <c r="AN695" s="11"/>
      <c r="AO695" s="11"/>
      <c r="AP695" s="11"/>
      <c r="AQ695" s="11"/>
      <c r="AR695" s="11"/>
      <c r="AS695" s="11"/>
      <c r="AT695" s="11"/>
      <c r="AU695" s="11"/>
      <c r="AV695" s="53"/>
      <c r="AW695" s="53"/>
      <c r="AX695" s="53"/>
      <c r="AY695" s="53"/>
      <c r="AZ695" s="53"/>
      <c r="BA695" s="53"/>
      <c r="BB695" s="53"/>
      <c r="BC695" s="53"/>
      <c r="BD695" s="11"/>
      <c r="BE695" s="11"/>
      <c r="BF695" s="11"/>
      <c r="BG695" s="11"/>
      <c r="BH695" s="11"/>
      <c r="BI695" s="11"/>
      <c r="BJ695" s="11"/>
      <c r="BK695" s="11"/>
      <c r="BL695" s="13"/>
      <c r="BM695" s="13"/>
      <c r="BN695" s="13"/>
      <c r="BO695" s="1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row>
    <row r="696" spans="1:129" s="8" customFormat="1" ht="20.100000000000001"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52"/>
      <c r="AC696" s="52"/>
      <c r="AD696" s="52"/>
      <c r="AE696" s="52"/>
      <c r="AF696" s="52"/>
      <c r="AG696" s="52"/>
      <c r="AH696" s="52"/>
      <c r="AI696" s="11"/>
      <c r="AJ696" s="11"/>
      <c r="AK696" s="11"/>
      <c r="AL696" s="11"/>
      <c r="AM696" s="11"/>
      <c r="AN696" s="11"/>
      <c r="AO696" s="11"/>
      <c r="AP696" s="11"/>
      <c r="AQ696" s="11"/>
      <c r="AR696" s="11"/>
      <c r="AS696" s="11"/>
      <c r="AT696" s="11"/>
      <c r="AU696" s="11"/>
      <c r="AV696" s="53"/>
      <c r="AW696" s="53"/>
      <c r="AX696" s="53"/>
      <c r="AY696" s="53"/>
      <c r="AZ696" s="53"/>
      <c r="BA696" s="53"/>
      <c r="BB696" s="53"/>
      <c r="BC696" s="53"/>
      <c r="BD696" s="11"/>
      <c r="BE696" s="11"/>
      <c r="BF696" s="11"/>
      <c r="BG696" s="11"/>
      <c r="BH696" s="11"/>
      <c r="BI696" s="11"/>
      <c r="BJ696" s="11"/>
      <c r="BK696" s="11"/>
      <c r="BL696" s="13"/>
      <c r="BM696" s="13"/>
      <c r="BN696" s="13"/>
      <c r="BO696" s="1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row>
    <row r="697" spans="1:129" s="8" customFormat="1" ht="20.100000000000001"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52"/>
      <c r="AC697" s="52"/>
      <c r="AD697" s="52"/>
      <c r="AE697" s="52"/>
      <c r="AF697" s="52"/>
      <c r="AG697" s="52"/>
      <c r="AH697" s="52"/>
      <c r="AI697" s="11"/>
      <c r="AJ697" s="11"/>
      <c r="AK697" s="11"/>
      <c r="AL697" s="11"/>
      <c r="AM697" s="11"/>
      <c r="AN697" s="11"/>
      <c r="AO697" s="11"/>
      <c r="AP697" s="11"/>
      <c r="AQ697" s="11"/>
      <c r="AR697" s="11"/>
      <c r="AS697" s="11"/>
      <c r="AT697" s="11"/>
      <c r="AU697" s="11"/>
      <c r="AV697" s="53"/>
      <c r="AW697" s="53"/>
      <c r="AX697" s="53"/>
      <c r="AY697" s="53"/>
      <c r="AZ697" s="53"/>
      <c r="BA697" s="53"/>
      <c r="BB697" s="53"/>
      <c r="BC697" s="53"/>
      <c r="BD697" s="11"/>
      <c r="BE697" s="11"/>
      <c r="BF697" s="11"/>
      <c r="BG697" s="11"/>
      <c r="BH697" s="11"/>
      <c r="BI697" s="11"/>
      <c r="BJ697" s="11"/>
      <c r="BK697" s="11"/>
      <c r="BL697" s="13"/>
      <c r="BM697" s="13"/>
      <c r="BN697" s="13"/>
      <c r="BO697" s="1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row>
    <row r="698" spans="1:129" s="8" customFormat="1" ht="20.100000000000001"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52"/>
      <c r="AC698" s="52"/>
      <c r="AD698" s="52"/>
      <c r="AE698" s="52"/>
      <c r="AF698" s="52"/>
      <c r="AG698" s="52"/>
      <c r="AH698" s="52"/>
      <c r="AI698" s="11"/>
      <c r="AJ698" s="11"/>
      <c r="AK698" s="11"/>
      <c r="AL698" s="11"/>
      <c r="AM698" s="11"/>
      <c r="AN698" s="11"/>
      <c r="AO698" s="11"/>
      <c r="AP698" s="11"/>
      <c r="AQ698" s="11"/>
      <c r="AR698" s="11"/>
      <c r="AS698" s="11"/>
      <c r="AT698" s="11"/>
      <c r="AU698" s="11"/>
      <c r="AV698" s="53"/>
      <c r="AW698" s="53"/>
      <c r="AX698" s="53"/>
      <c r="AY698" s="53"/>
      <c r="AZ698" s="53"/>
      <c r="BA698" s="53"/>
      <c r="BB698" s="53"/>
      <c r="BC698" s="53"/>
      <c r="BD698" s="11"/>
      <c r="BE698" s="11"/>
      <c r="BF698" s="11"/>
      <c r="BG698" s="11"/>
      <c r="BH698" s="11"/>
      <c r="BI698" s="11"/>
      <c r="BJ698" s="11"/>
      <c r="BK698" s="11"/>
      <c r="BL698" s="13"/>
      <c r="BM698" s="13"/>
      <c r="BN698" s="13"/>
      <c r="BO698" s="1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row>
    <row r="699" spans="1:129" s="8" customFormat="1" ht="20.100000000000001"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52"/>
      <c r="AC699" s="52"/>
      <c r="AD699" s="52"/>
      <c r="AE699" s="52"/>
      <c r="AF699" s="52"/>
      <c r="AG699" s="52"/>
      <c r="AH699" s="52"/>
      <c r="AI699" s="11"/>
      <c r="AJ699" s="11"/>
      <c r="AK699" s="11"/>
      <c r="AL699" s="11"/>
      <c r="AM699" s="11"/>
      <c r="AN699" s="11"/>
      <c r="AO699" s="11"/>
      <c r="AP699" s="11"/>
      <c r="AQ699" s="11"/>
      <c r="AR699" s="11"/>
      <c r="AS699" s="11"/>
      <c r="AT699" s="11"/>
      <c r="AU699" s="11"/>
      <c r="AV699" s="53"/>
      <c r="AW699" s="53"/>
      <c r="AX699" s="53"/>
      <c r="AY699" s="53"/>
      <c r="AZ699" s="53"/>
      <c r="BA699" s="53"/>
      <c r="BB699" s="53"/>
      <c r="BC699" s="53"/>
      <c r="BD699" s="11"/>
      <c r="BE699" s="11"/>
      <c r="BF699" s="11"/>
      <c r="BG699" s="11"/>
      <c r="BH699" s="11"/>
      <c r="BI699" s="11"/>
      <c r="BJ699" s="11"/>
      <c r="BK699" s="11"/>
      <c r="BL699" s="13"/>
      <c r="BM699" s="13"/>
      <c r="BN699" s="13"/>
      <c r="BO699" s="1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row>
    <row r="700" spans="1:129" s="8" customFormat="1" ht="20.100000000000001"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52"/>
      <c r="AC700" s="52"/>
      <c r="AD700" s="52"/>
      <c r="AE700" s="52"/>
      <c r="AF700" s="52"/>
      <c r="AG700" s="52"/>
      <c r="AH700" s="52"/>
      <c r="AI700" s="11"/>
      <c r="AJ700" s="11"/>
      <c r="AK700" s="11"/>
      <c r="AL700" s="11"/>
      <c r="AM700" s="11"/>
      <c r="AN700" s="11"/>
      <c r="AO700" s="11"/>
      <c r="AP700" s="11"/>
      <c r="AQ700" s="11"/>
      <c r="AR700" s="11"/>
      <c r="AS700" s="11"/>
      <c r="AT700" s="11"/>
      <c r="AU700" s="11"/>
      <c r="AV700" s="53"/>
      <c r="AW700" s="53"/>
      <c r="AX700" s="53"/>
      <c r="AY700" s="53"/>
      <c r="AZ700" s="53"/>
      <c r="BA700" s="53"/>
      <c r="BB700" s="53"/>
      <c r="BC700" s="53"/>
      <c r="BD700" s="11"/>
      <c r="BE700" s="11"/>
      <c r="BF700" s="11"/>
      <c r="BG700" s="11"/>
      <c r="BH700" s="11"/>
      <c r="BI700" s="11"/>
      <c r="BJ700" s="11"/>
      <c r="BK700" s="11"/>
      <c r="BL700" s="13"/>
      <c r="BM700" s="13"/>
      <c r="BN700" s="13"/>
      <c r="BO700" s="1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row>
    <row r="701" spans="1:129" s="8" customFormat="1" ht="20.100000000000001"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52"/>
      <c r="AC701" s="52"/>
      <c r="AD701" s="52"/>
      <c r="AE701" s="52"/>
      <c r="AF701" s="52"/>
      <c r="AG701" s="52"/>
      <c r="AH701" s="52"/>
      <c r="AI701" s="11"/>
      <c r="AJ701" s="11"/>
      <c r="AK701" s="11"/>
      <c r="AL701" s="11"/>
      <c r="AM701" s="11"/>
      <c r="AN701" s="11"/>
      <c r="AO701" s="11"/>
      <c r="AP701" s="11"/>
      <c r="AQ701" s="11"/>
      <c r="AR701" s="11"/>
      <c r="AS701" s="11"/>
      <c r="AT701" s="11"/>
      <c r="AU701" s="11"/>
      <c r="AV701" s="53"/>
      <c r="AW701" s="53"/>
      <c r="AX701" s="53"/>
      <c r="AY701" s="53"/>
      <c r="AZ701" s="53"/>
      <c r="BA701" s="53"/>
      <c r="BB701" s="53"/>
      <c r="BC701" s="53"/>
      <c r="BD701" s="11"/>
      <c r="BE701" s="11"/>
      <c r="BF701" s="11"/>
      <c r="BG701" s="11"/>
      <c r="BH701" s="11"/>
      <c r="BI701" s="11"/>
      <c r="BJ701" s="11"/>
      <c r="BK701" s="11"/>
      <c r="BL701" s="13"/>
      <c r="BM701" s="13"/>
      <c r="BN701" s="13"/>
      <c r="BO701" s="1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row>
    <row r="702" spans="1:129" s="8" customFormat="1" ht="20.100000000000001"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52"/>
      <c r="AC702" s="52"/>
      <c r="AD702" s="52"/>
      <c r="AE702" s="52"/>
      <c r="AF702" s="52"/>
      <c r="AG702" s="52"/>
      <c r="AH702" s="52"/>
      <c r="AI702" s="11"/>
      <c r="AJ702" s="11"/>
      <c r="AK702" s="11"/>
      <c r="AL702" s="11"/>
      <c r="AM702" s="11"/>
      <c r="AN702" s="11"/>
      <c r="AO702" s="11"/>
      <c r="AP702" s="11"/>
      <c r="AQ702" s="11"/>
      <c r="AR702" s="11"/>
      <c r="AS702" s="11"/>
      <c r="AT702" s="11"/>
      <c r="AU702" s="11"/>
      <c r="AV702" s="53"/>
      <c r="AW702" s="53"/>
      <c r="AX702" s="53"/>
      <c r="AY702" s="53"/>
      <c r="AZ702" s="53"/>
      <c r="BA702" s="53"/>
      <c r="BB702" s="53"/>
      <c r="BC702" s="53"/>
      <c r="BD702" s="11"/>
      <c r="BE702" s="11"/>
      <c r="BF702" s="11"/>
      <c r="BG702" s="11"/>
      <c r="BH702" s="11"/>
      <c r="BI702" s="11"/>
      <c r="BJ702" s="11"/>
      <c r="BK702" s="11"/>
      <c r="BL702" s="13"/>
      <c r="BM702" s="13"/>
      <c r="BN702" s="13"/>
      <c r="BO702" s="1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row>
    <row r="703" spans="1:129" s="8" customFormat="1" ht="20.100000000000001"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52"/>
      <c r="AC703" s="52"/>
      <c r="AD703" s="52"/>
      <c r="AE703" s="52"/>
      <c r="AF703" s="52"/>
      <c r="AG703" s="52"/>
      <c r="AH703" s="52"/>
      <c r="AI703" s="11"/>
      <c r="AJ703" s="11"/>
      <c r="AK703" s="11"/>
      <c r="AL703" s="11"/>
      <c r="AM703" s="11"/>
      <c r="AN703" s="11"/>
      <c r="AO703" s="11"/>
      <c r="AP703" s="11"/>
      <c r="AQ703" s="11"/>
      <c r="AR703" s="11"/>
      <c r="AS703" s="11"/>
      <c r="AT703" s="11"/>
      <c r="AU703" s="11"/>
      <c r="AV703" s="53"/>
      <c r="AW703" s="53"/>
      <c r="AX703" s="53"/>
      <c r="AY703" s="53"/>
      <c r="AZ703" s="53"/>
      <c r="BA703" s="53"/>
      <c r="BB703" s="53"/>
      <c r="BC703" s="53"/>
      <c r="BD703" s="11"/>
      <c r="BE703" s="11"/>
      <c r="BF703" s="11"/>
      <c r="BG703" s="11"/>
      <c r="BH703" s="11"/>
      <c r="BI703" s="11"/>
      <c r="BJ703" s="11"/>
      <c r="BK703" s="11"/>
      <c r="BL703" s="13"/>
      <c r="BM703" s="13"/>
      <c r="BN703" s="13"/>
      <c r="BO703" s="1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row>
    <row r="704" spans="1:129" s="8" customFormat="1" ht="20.100000000000001"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52"/>
      <c r="AC704" s="52"/>
      <c r="AD704" s="52"/>
      <c r="AE704" s="52"/>
      <c r="AF704" s="52"/>
      <c r="AG704" s="52"/>
      <c r="AH704" s="52"/>
      <c r="AI704" s="11"/>
      <c r="AJ704" s="11"/>
      <c r="AK704" s="11"/>
      <c r="AL704" s="11"/>
      <c r="AM704" s="11"/>
      <c r="AN704" s="11"/>
      <c r="AO704" s="11"/>
      <c r="AP704" s="11"/>
      <c r="AQ704" s="11"/>
      <c r="AR704" s="11"/>
      <c r="AS704" s="11"/>
      <c r="AT704" s="11"/>
      <c r="AU704" s="11"/>
      <c r="AV704" s="53"/>
      <c r="AW704" s="53"/>
      <c r="AX704" s="53"/>
      <c r="AY704" s="53"/>
      <c r="AZ704" s="53"/>
      <c r="BA704" s="53"/>
      <c r="BB704" s="53"/>
      <c r="BC704" s="53"/>
      <c r="BD704" s="11"/>
      <c r="BE704" s="11"/>
      <c r="BF704" s="11"/>
      <c r="BG704" s="11"/>
      <c r="BH704" s="11"/>
      <c r="BI704" s="11"/>
      <c r="BJ704" s="11"/>
      <c r="BK704" s="11"/>
      <c r="BL704" s="13"/>
      <c r="BM704" s="13"/>
      <c r="BN704" s="13"/>
      <c r="BO704" s="1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row>
    <row r="705" spans="1:129" s="8" customFormat="1" ht="20.100000000000001"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52"/>
      <c r="AC705" s="52"/>
      <c r="AD705" s="52"/>
      <c r="AE705" s="52"/>
      <c r="AF705" s="52"/>
      <c r="AG705" s="52"/>
      <c r="AH705" s="52"/>
      <c r="AI705" s="11"/>
      <c r="AJ705" s="11"/>
      <c r="AK705" s="11"/>
      <c r="AL705" s="11"/>
      <c r="AM705" s="11"/>
      <c r="AN705" s="11"/>
      <c r="AO705" s="11"/>
      <c r="AP705" s="11"/>
      <c r="AQ705" s="11"/>
      <c r="AR705" s="11"/>
      <c r="AS705" s="11"/>
      <c r="AT705" s="11"/>
      <c r="AU705" s="11"/>
      <c r="AV705" s="53"/>
      <c r="AW705" s="53"/>
      <c r="AX705" s="53"/>
      <c r="AY705" s="53"/>
      <c r="AZ705" s="53"/>
      <c r="BA705" s="53"/>
      <c r="BB705" s="53"/>
      <c r="BC705" s="53"/>
      <c r="BD705" s="11"/>
      <c r="BE705" s="11"/>
      <c r="BF705" s="11"/>
      <c r="BG705" s="11"/>
      <c r="BH705" s="11"/>
      <c r="BI705" s="11"/>
      <c r="BJ705" s="11"/>
      <c r="BK705" s="11"/>
      <c r="BL705" s="13"/>
      <c r="BM705" s="13"/>
      <c r="BN705" s="13"/>
      <c r="BO705" s="1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row>
    <row r="706" spans="1:129" s="8" customFormat="1" ht="20.100000000000001"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52"/>
      <c r="AC706" s="52"/>
      <c r="AD706" s="52"/>
      <c r="AE706" s="52"/>
      <c r="AF706" s="52"/>
      <c r="AG706" s="52"/>
      <c r="AH706" s="52"/>
      <c r="AI706" s="11"/>
      <c r="AJ706" s="11"/>
      <c r="AK706" s="11"/>
      <c r="AL706" s="11"/>
      <c r="AM706" s="11"/>
      <c r="AN706" s="11"/>
      <c r="AO706" s="11"/>
      <c r="AP706" s="11"/>
      <c r="AQ706" s="11"/>
      <c r="AR706" s="11"/>
      <c r="AS706" s="11"/>
      <c r="AT706" s="11"/>
      <c r="AU706" s="11"/>
      <c r="AV706" s="53"/>
      <c r="AW706" s="53"/>
      <c r="AX706" s="53"/>
      <c r="AY706" s="53"/>
      <c r="AZ706" s="53"/>
      <c r="BA706" s="53"/>
      <c r="BB706" s="53"/>
      <c r="BC706" s="53"/>
      <c r="BD706" s="11"/>
      <c r="BE706" s="11"/>
      <c r="BF706" s="11"/>
      <c r="BG706" s="11"/>
      <c r="BH706" s="11"/>
      <c r="BI706" s="11"/>
      <c r="BJ706" s="11"/>
      <c r="BK706" s="11"/>
      <c r="BL706" s="13"/>
      <c r="BM706" s="13"/>
      <c r="BN706" s="13"/>
      <c r="BO706" s="1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row>
    <row r="707" spans="1:129" s="8" customFormat="1" ht="20.100000000000001"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52"/>
      <c r="AC707" s="52"/>
      <c r="AD707" s="52"/>
      <c r="AE707" s="52"/>
      <c r="AF707" s="52"/>
      <c r="AG707" s="52"/>
      <c r="AH707" s="52"/>
      <c r="AI707" s="11"/>
      <c r="AJ707" s="11"/>
      <c r="AK707" s="11"/>
      <c r="AL707" s="11"/>
      <c r="AM707" s="11"/>
      <c r="AN707" s="11"/>
      <c r="AO707" s="11"/>
      <c r="AP707" s="11"/>
      <c r="AQ707" s="11"/>
      <c r="AR707" s="11"/>
      <c r="AS707" s="11"/>
      <c r="AT707" s="11"/>
      <c r="AU707" s="11"/>
      <c r="AV707" s="53"/>
      <c r="AW707" s="53"/>
      <c r="AX707" s="53"/>
      <c r="AY707" s="53"/>
      <c r="AZ707" s="53"/>
      <c r="BA707" s="53"/>
      <c r="BB707" s="53"/>
      <c r="BC707" s="53"/>
      <c r="BD707" s="11"/>
      <c r="BE707" s="11"/>
      <c r="BF707" s="11"/>
      <c r="BG707" s="11"/>
      <c r="BH707" s="11"/>
      <c r="BI707" s="11"/>
      <c r="BJ707" s="11"/>
      <c r="BK707" s="11"/>
      <c r="BL707" s="13"/>
      <c r="BM707" s="13"/>
      <c r="BN707" s="13"/>
      <c r="BO707" s="1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row>
    <row r="708" spans="1:129" s="8" customFormat="1" ht="20.100000000000001"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52"/>
      <c r="AC708" s="52"/>
      <c r="AD708" s="52"/>
      <c r="AE708" s="52"/>
      <c r="AF708" s="52"/>
      <c r="AG708" s="52"/>
      <c r="AH708" s="52"/>
      <c r="AI708" s="11"/>
      <c r="AJ708" s="11"/>
      <c r="AK708" s="11"/>
      <c r="AL708" s="11"/>
      <c r="AM708" s="11"/>
      <c r="AN708" s="11"/>
      <c r="AO708" s="11"/>
      <c r="AP708" s="11"/>
      <c r="AQ708" s="11"/>
      <c r="AR708" s="11"/>
      <c r="AS708" s="11"/>
      <c r="AT708" s="11"/>
      <c r="AU708" s="11"/>
      <c r="AV708" s="53"/>
      <c r="AW708" s="53"/>
      <c r="AX708" s="53"/>
      <c r="AY708" s="53"/>
      <c r="AZ708" s="53"/>
      <c r="BA708" s="53"/>
      <c r="BB708" s="53"/>
      <c r="BC708" s="53"/>
      <c r="BD708" s="11"/>
      <c r="BE708" s="11"/>
      <c r="BF708" s="11"/>
      <c r="BG708" s="11"/>
      <c r="BH708" s="11"/>
      <c r="BI708" s="11"/>
      <c r="BJ708" s="11"/>
      <c r="BK708" s="11"/>
      <c r="BL708" s="13"/>
      <c r="BM708" s="13"/>
      <c r="BN708" s="13"/>
      <c r="BO708" s="1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row>
    <row r="709" spans="1:129" s="8" customFormat="1" ht="20.100000000000001"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52"/>
      <c r="AC709" s="52"/>
      <c r="AD709" s="52"/>
      <c r="AE709" s="52"/>
      <c r="AF709" s="52"/>
      <c r="AG709" s="52"/>
      <c r="AH709" s="52"/>
      <c r="AI709" s="11"/>
      <c r="AJ709" s="11"/>
      <c r="AK709" s="11"/>
      <c r="AL709" s="11"/>
      <c r="AM709" s="11"/>
      <c r="AN709" s="11"/>
      <c r="AO709" s="11"/>
      <c r="AP709" s="11"/>
      <c r="AQ709" s="11"/>
      <c r="AR709" s="11"/>
      <c r="AS709" s="11"/>
      <c r="AT709" s="11"/>
      <c r="AU709" s="11"/>
      <c r="AV709" s="53"/>
      <c r="AW709" s="53"/>
      <c r="AX709" s="53"/>
      <c r="AY709" s="53"/>
      <c r="AZ709" s="53"/>
      <c r="BA709" s="53"/>
      <c r="BB709" s="53"/>
      <c r="BC709" s="53"/>
      <c r="BD709" s="11"/>
      <c r="BE709" s="11"/>
      <c r="BF709" s="11"/>
      <c r="BG709" s="11"/>
      <c r="BH709" s="11"/>
      <c r="BI709" s="11"/>
      <c r="BJ709" s="11"/>
      <c r="BK709" s="11"/>
      <c r="BL709" s="13"/>
      <c r="BM709" s="13"/>
      <c r="BN709" s="13"/>
      <c r="BO709" s="1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row>
    <row r="710" spans="1:129" ht="20.100000000000001" customHeight="1"/>
    <row r="711" spans="1:129" ht="20.100000000000001" customHeight="1"/>
    <row r="712" spans="1:129" ht="20.100000000000001" customHeight="1"/>
    <row r="713" spans="1:129" ht="20.100000000000001" customHeight="1"/>
    <row r="714" spans="1:129" ht="20.100000000000001" customHeight="1"/>
    <row r="715" spans="1:129" ht="20.100000000000001" customHeight="1"/>
    <row r="716" spans="1:129" ht="20.100000000000001" customHeight="1"/>
    <row r="717" spans="1:129" ht="20.100000000000001" customHeight="1"/>
    <row r="718" spans="1:129" ht="20.100000000000001" customHeight="1"/>
    <row r="719" spans="1:129" ht="20.100000000000001" customHeight="1"/>
    <row r="720" spans="1:129"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sheetData>
  <mergeCells count="1376">
    <mergeCell ref="BL42:BO42"/>
    <mergeCell ref="BT37:BY37"/>
    <mergeCell ref="BT38:BY38"/>
    <mergeCell ref="A40:B40"/>
    <mergeCell ref="C40:G40"/>
    <mergeCell ref="H40:O40"/>
    <mergeCell ref="P40:U40"/>
    <mergeCell ref="V40:X40"/>
    <mergeCell ref="Y40:Z40"/>
    <mergeCell ref="AA40:AD40"/>
    <mergeCell ref="AE40:AH40"/>
    <mergeCell ref="AI40:AP40"/>
    <mergeCell ref="AQ40:AS40"/>
    <mergeCell ref="AT40:AU40"/>
    <mergeCell ref="AV40:AY40"/>
    <mergeCell ref="AZ40:BC40"/>
    <mergeCell ref="BD40:BG40"/>
    <mergeCell ref="BH40:BK40"/>
    <mergeCell ref="BL40:BO40"/>
    <mergeCell ref="BL37:BO37"/>
    <mergeCell ref="AV48:AY48"/>
    <mergeCell ref="AZ48:BC48"/>
    <mergeCell ref="BD48:BG48"/>
    <mergeCell ref="BH48:BK48"/>
    <mergeCell ref="BL48:BO48"/>
    <mergeCell ref="A84:B84"/>
    <mergeCell ref="C84:G84"/>
    <mergeCell ref="H84:O84"/>
    <mergeCell ref="P84:U84"/>
    <mergeCell ref="V84:X84"/>
    <mergeCell ref="Y84:Z84"/>
    <mergeCell ref="AA84:AD84"/>
    <mergeCell ref="AE84:AH84"/>
    <mergeCell ref="AI84:AP84"/>
    <mergeCell ref="AQ84:AS84"/>
    <mergeCell ref="BD84:BG84"/>
    <mergeCell ref="BH84:BK84"/>
    <mergeCell ref="BL84:BO84"/>
    <mergeCell ref="Y69:Z69"/>
    <mergeCell ref="AA69:AD69"/>
    <mergeCell ref="AE69:AH69"/>
    <mergeCell ref="AI69:AP69"/>
    <mergeCell ref="AQ69:AS69"/>
    <mergeCell ref="AT69:AU69"/>
    <mergeCell ref="AV69:AY69"/>
    <mergeCell ref="AZ69:BC69"/>
    <mergeCell ref="BD69:BG69"/>
    <mergeCell ref="BH69:BK69"/>
    <mergeCell ref="V60:X60"/>
    <mergeCell ref="A69:B69"/>
    <mergeCell ref="C69:G69"/>
    <mergeCell ref="H69:O69"/>
    <mergeCell ref="H68:O68"/>
    <mergeCell ref="BL92:BO92"/>
    <mergeCell ref="A92:B92"/>
    <mergeCell ref="C92:G92"/>
    <mergeCell ref="H92:O92"/>
    <mergeCell ref="P92:U92"/>
    <mergeCell ref="V92:X92"/>
    <mergeCell ref="Y92:Z92"/>
    <mergeCell ref="AA92:AD92"/>
    <mergeCell ref="AE92:AH92"/>
    <mergeCell ref="AI92:AP92"/>
    <mergeCell ref="AQ92:AS92"/>
    <mergeCell ref="AT92:AU92"/>
    <mergeCell ref="AV92:AY92"/>
    <mergeCell ref="AZ92:BC92"/>
    <mergeCell ref="BD92:BG92"/>
    <mergeCell ref="BH92:BK92"/>
    <mergeCell ref="A85:B85"/>
    <mergeCell ref="C85:G85"/>
    <mergeCell ref="H85:O85"/>
    <mergeCell ref="P85:U85"/>
    <mergeCell ref="V85:X85"/>
    <mergeCell ref="Y85:Z85"/>
    <mergeCell ref="V72:X72"/>
    <mergeCell ref="BL73:BO73"/>
    <mergeCell ref="AV71:AY71"/>
    <mergeCell ref="AZ71:BC71"/>
    <mergeCell ref="BL71:BO71"/>
    <mergeCell ref="Y71:Z71"/>
    <mergeCell ref="AA72:AD72"/>
    <mergeCell ref="AE72:AH72"/>
    <mergeCell ref="AE71:AH71"/>
    <mergeCell ref="BH61:BK61"/>
    <mergeCell ref="BL61:BO61"/>
    <mergeCell ref="AQ70:AS70"/>
    <mergeCell ref="AT70:AU70"/>
    <mergeCell ref="AV70:AY70"/>
    <mergeCell ref="BD70:BG70"/>
    <mergeCell ref="AV61:AY61"/>
    <mergeCell ref="A61:B61"/>
    <mergeCell ref="C61:G61"/>
    <mergeCell ref="H61:O61"/>
    <mergeCell ref="AE70:AH70"/>
    <mergeCell ref="AI70:AP70"/>
    <mergeCell ref="AI62:AP62"/>
    <mergeCell ref="BD63:BG63"/>
    <mergeCell ref="BL69:BO69"/>
    <mergeCell ref="AT63:AU63"/>
    <mergeCell ref="AV63:AY63"/>
    <mergeCell ref="BH70:BK70"/>
    <mergeCell ref="C62:G62"/>
    <mergeCell ref="H62:O62"/>
    <mergeCell ref="P62:U62"/>
    <mergeCell ref="V62:X62"/>
    <mergeCell ref="AI63:AP63"/>
    <mergeCell ref="AA67:AD67"/>
    <mergeCell ref="AE67:AH67"/>
    <mergeCell ref="AI67:AP67"/>
    <mergeCell ref="AQ67:AS67"/>
    <mergeCell ref="P70:U70"/>
    <mergeCell ref="V70:X70"/>
    <mergeCell ref="Y70:Z70"/>
    <mergeCell ref="P69:U69"/>
    <mergeCell ref="V69:X69"/>
    <mergeCell ref="BJ22:BO22"/>
    <mergeCell ref="AQ62:AS62"/>
    <mergeCell ref="AT62:AU62"/>
    <mergeCell ref="AV62:AY62"/>
    <mergeCell ref="AA62:AD62"/>
    <mergeCell ref="AE62:AH62"/>
    <mergeCell ref="Y62:Z62"/>
    <mergeCell ref="BL39:BO39"/>
    <mergeCell ref="BL41:BO41"/>
    <mergeCell ref="BH41:BK41"/>
    <mergeCell ref="BD39:BG39"/>
    <mergeCell ref="H39:O39"/>
    <mergeCell ref="P39:U39"/>
    <mergeCell ref="V39:X39"/>
    <mergeCell ref="Y39:Z39"/>
    <mergeCell ref="AA39:AD39"/>
    <mergeCell ref="AE39:AH39"/>
    <mergeCell ref="AI39:AP39"/>
    <mergeCell ref="AQ39:AS39"/>
    <mergeCell ref="AT39:AU39"/>
    <mergeCell ref="AV39:AY39"/>
    <mergeCell ref="P59:U59"/>
    <mergeCell ref="V59:X59"/>
    <mergeCell ref="AI57:BO57"/>
    <mergeCell ref="AA46:AD46"/>
    <mergeCell ref="BL46:BO46"/>
    <mergeCell ref="AZ46:BC46"/>
    <mergeCell ref="AI46:AP46"/>
    <mergeCell ref="AQ46:AS46"/>
    <mergeCell ref="BD45:BG45"/>
    <mergeCell ref="BH45:BK45"/>
    <mergeCell ref="BL45:BO45"/>
    <mergeCell ref="AI5:AP5"/>
    <mergeCell ref="AQ5:AS5"/>
    <mergeCell ref="AT5:AU5"/>
    <mergeCell ref="AV5:AY5"/>
    <mergeCell ref="AZ5:BC5"/>
    <mergeCell ref="BD5:BG5"/>
    <mergeCell ref="BL9:BO9"/>
    <mergeCell ref="AT9:AU9"/>
    <mergeCell ref="AV9:AY9"/>
    <mergeCell ref="V12:X12"/>
    <mergeCell ref="Y12:Z12"/>
    <mergeCell ref="AZ12:BC12"/>
    <mergeCell ref="BD12:BG12"/>
    <mergeCell ref="Y8:Z8"/>
    <mergeCell ref="AI12:AP12"/>
    <mergeCell ref="AQ12:AS12"/>
    <mergeCell ref="A41:B41"/>
    <mergeCell ref="C41:G41"/>
    <mergeCell ref="H41:O41"/>
    <mergeCell ref="BD41:BG41"/>
    <mergeCell ref="AZ41:BC41"/>
    <mergeCell ref="E23:AH23"/>
    <mergeCell ref="AI23:BO23"/>
    <mergeCell ref="AV7:BC7"/>
    <mergeCell ref="BD7:BO7"/>
    <mergeCell ref="AZ39:BC39"/>
    <mergeCell ref="BL19:BO19"/>
    <mergeCell ref="C19:G19"/>
    <mergeCell ref="H19:O19"/>
    <mergeCell ref="P19:U19"/>
    <mergeCell ref="BH39:BK39"/>
    <mergeCell ref="V41:X41"/>
    <mergeCell ref="BH19:BK19"/>
    <mergeCell ref="C5:G5"/>
    <mergeCell ref="A7:B7"/>
    <mergeCell ref="C7:AH7"/>
    <mergeCell ref="AI7:AU7"/>
    <mergeCell ref="AA61:AD61"/>
    <mergeCell ref="AE61:AH61"/>
    <mergeCell ref="AI61:AP61"/>
    <mergeCell ref="AQ61:AS61"/>
    <mergeCell ref="AT61:AU61"/>
    <mergeCell ref="V6:X6"/>
    <mergeCell ref="Y6:Z6"/>
    <mergeCell ref="AA6:AD6"/>
    <mergeCell ref="AE6:AH6"/>
    <mergeCell ref="AT19:AU19"/>
    <mergeCell ref="AI41:AP41"/>
    <mergeCell ref="AQ41:AS41"/>
    <mergeCell ref="AT41:AU41"/>
    <mergeCell ref="AE60:AH60"/>
    <mergeCell ref="AI60:AP60"/>
    <mergeCell ref="AQ60:AS60"/>
    <mergeCell ref="AT60:AU60"/>
    <mergeCell ref="A39:B39"/>
    <mergeCell ref="C39:G39"/>
    <mergeCell ref="AI56:BO56"/>
    <mergeCell ref="E56:AH56"/>
    <mergeCell ref="AV19:AY19"/>
    <mergeCell ref="AZ19:BC19"/>
    <mergeCell ref="BD19:BG19"/>
    <mergeCell ref="AV41:AY41"/>
    <mergeCell ref="AZ43:BC43"/>
    <mergeCell ref="H5:O5"/>
    <mergeCell ref="A1:N1"/>
    <mergeCell ref="O1:P1"/>
    <mergeCell ref="Q1:Y1"/>
    <mergeCell ref="Z1:AH1"/>
    <mergeCell ref="AI1:BO4"/>
    <mergeCell ref="A2:N2"/>
    <mergeCell ref="O2:P2"/>
    <mergeCell ref="Q2:Y2"/>
    <mergeCell ref="Z2:AH2"/>
    <mergeCell ref="A3:AH3"/>
    <mergeCell ref="BH6:BK6"/>
    <mergeCell ref="BL6:BO6"/>
    <mergeCell ref="AI6:AP6"/>
    <mergeCell ref="AQ6:AS6"/>
    <mergeCell ref="AT6:AU6"/>
    <mergeCell ref="AV6:AY6"/>
    <mergeCell ref="AZ6:BC6"/>
    <mergeCell ref="BD6:BG6"/>
    <mergeCell ref="BH5:BK5"/>
    <mergeCell ref="BL5:BO5"/>
    <mergeCell ref="A6:B6"/>
    <mergeCell ref="C6:G6"/>
    <mergeCell ref="H6:O6"/>
    <mergeCell ref="P6:U6"/>
    <mergeCell ref="A4:E4"/>
    <mergeCell ref="F4:AH4"/>
    <mergeCell ref="A5:B5"/>
    <mergeCell ref="P5:U5"/>
    <mergeCell ref="V5:X5"/>
    <mergeCell ref="Y5:Z5"/>
    <mergeCell ref="AA5:AD5"/>
    <mergeCell ref="AE5:AH5"/>
    <mergeCell ref="E21:U21"/>
    <mergeCell ref="AZ8:BC8"/>
    <mergeCell ref="BD8:BG8"/>
    <mergeCell ref="BL67:BO67"/>
    <mergeCell ref="BH66:BK66"/>
    <mergeCell ref="AZ66:BC66"/>
    <mergeCell ref="AZ67:BC67"/>
    <mergeCell ref="BL70:BO70"/>
    <mergeCell ref="C20:G20"/>
    <mergeCell ref="H20:O20"/>
    <mergeCell ref="P20:U20"/>
    <mergeCell ref="V20:X20"/>
    <mergeCell ref="C52:D52"/>
    <mergeCell ref="C55:D55"/>
    <mergeCell ref="AZ60:BC60"/>
    <mergeCell ref="BD60:BG60"/>
    <mergeCell ref="BH60:BK60"/>
    <mergeCell ref="BL60:BO60"/>
    <mergeCell ref="AA60:AD60"/>
    <mergeCell ref="AV58:BC58"/>
    <mergeCell ref="BD58:BO58"/>
    <mergeCell ref="A21:D21"/>
    <mergeCell ref="AQ19:AS19"/>
    <mergeCell ref="H11:O11"/>
    <mergeCell ref="P11:U11"/>
    <mergeCell ref="V11:X11"/>
    <mergeCell ref="Y11:Z11"/>
    <mergeCell ref="AQ9:AS9"/>
    <mergeCell ref="AA20:AD20"/>
    <mergeCell ref="AE20:AH20"/>
    <mergeCell ref="AI20:AP20"/>
    <mergeCell ref="AT20:AU20"/>
    <mergeCell ref="AZ9:BC9"/>
    <mergeCell ref="BD9:BG9"/>
    <mergeCell ref="H8:O8"/>
    <mergeCell ref="P8:U8"/>
    <mergeCell ref="V8:X8"/>
    <mergeCell ref="AQ20:AS20"/>
    <mergeCell ref="AQ17:AS17"/>
    <mergeCell ref="AT17:AU17"/>
    <mergeCell ref="A10:B10"/>
    <mergeCell ref="Y19:Z19"/>
    <mergeCell ref="AA19:AD19"/>
    <mergeCell ref="C10:G10"/>
    <mergeCell ref="H10:O10"/>
    <mergeCell ref="P10:U10"/>
    <mergeCell ref="V10:X10"/>
    <mergeCell ref="Y10:Z10"/>
    <mergeCell ref="AA9:AD9"/>
    <mergeCell ref="AE9:AH9"/>
    <mergeCell ref="AI9:AP9"/>
    <mergeCell ref="A9:B9"/>
    <mergeCell ref="P9:U9"/>
    <mergeCell ref="V9:X9"/>
    <mergeCell ref="Y9:Z9"/>
    <mergeCell ref="AA17:AD17"/>
    <mergeCell ref="AE17:AH17"/>
    <mergeCell ref="AI17:AP17"/>
    <mergeCell ref="A8:B8"/>
    <mergeCell ref="C8:G8"/>
    <mergeCell ref="AI13:AP13"/>
    <mergeCell ref="H9:O9"/>
    <mergeCell ref="A19:B19"/>
    <mergeCell ref="V19:X19"/>
    <mergeCell ref="V21:Z21"/>
    <mergeCell ref="AA21:AH21"/>
    <mergeCell ref="BH8:BK8"/>
    <mergeCell ref="BL8:BO8"/>
    <mergeCell ref="AA8:AD8"/>
    <mergeCell ref="AE8:AH8"/>
    <mergeCell ref="AI8:AP8"/>
    <mergeCell ref="AQ8:AS8"/>
    <mergeCell ref="AT8:AU8"/>
    <mergeCell ref="AV8:AY8"/>
    <mergeCell ref="AZ10:BC10"/>
    <mergeCell ref="BD10:BG10"/>
    <mergeCell ref="BH10:BK10"/>
    <mergeCell ref="BL10:BO10"/>
    <mergeCell ref="AQ10:AS10"/>
    <mergeCell ref="AA10:AD10"/>
    <mergeCell ref="AE10:AH10"/>
    <mergeCell ref="AI10:AP10"/>
    <mergeCell ref="AT12:AU12"/>
    <mergeCell ref="AV12:AY12"/>
    <mergeCell ref="AZ11:BC11"/>
    <mergeCell ref="BD11:BG11"/>
    <mergeCell ref="BH11:BK11"/>
    <mergeCell ref="BL11:BO11"/>
    <mergeCell ref="AA12:AD12"/>
    <mergeCell ref="AE11:AH11"/>
    <mergeCell ref="AI11:AP11"/>
    <mergeCell ref="AQ11:AS11"/>
    <mergeCell ref="AT11:AU11"/>
    <mergeCell ref="AV11:AY11"/>
    <mergeCell ref="AT10:AU10"/>
    <mergeCell ref="AV10:AY10"/>
    <mergeCell ref="AV20:AY20"/>
    <mergeCell ref="C49:G49"/>
    <mergeCell ref="C9:G9"/>
    <mergeCell ref="BL12:BO12"/>
    <mergeCell ref="C63:G63"/>
    <mergeCell ref="H63:O63"/>
    <mergeCell ref="P63:U63"/>
    <mergeCell ref="V63:X63"/>
    <mergeCell ref="Y63:Z63"/>
    <mergeCell ref="AZ44:BC44"/>
    <mergeCell ref="BD44:BG44"/>
    <mergeCell ref="BH44:BK44"/>
    <mergeCell ref="BL44:BO44"/>
    <mergeCell ref="AA44:AD44"/>
    <mergeCell ref="AE44:AH44"/>
    <mergeCell ref="AI44:AP44"/>
    <mergeCell ref="AQ44:AS44"/>
    <mergeCell ref="AT44:AU44"/>
    <mergeCell ref="AV44:AY44"/>
    <mergeCell ref="AZ63:BC63"/>
    <mergeCell ref="BH63:BK63"/>
    <mergeCell ref="C22:D22"/>
    <mergeCell ref="E22:AH22"/>
    <mergeCell ref="AI22:BC22"/>
    <mergeCell ref="BD22:BI22"/>
    <mergeCell ref="C23:D23"/>
    <mergeCell ref="AZ20:BC20"/>
    <mergeCell ref="BD20:BG20"/>
    <mergeCell ref="BH20:BK20"/>
    <mergeCell ref="AE19:AH19"/>
    <mergeCell ref="AI19:AP19"/>
    <mergeCell ref="BH9:BK9"/>
    <mergeCell ref="A25:B25"/>
    <mergeCell ref="C25:AH25"/>
    <mergeCell ref="AI25:AU25"/>
    <mergeCell ref="AV25:BC25"/>
    <mergeCell ref="BD25:BO25"/>
    <mergeCell ref="C12:G12"/>
    <mergeCell ref="H12:O12"/>
    <mergeCell ref="P12:U12"/>
    <mergeCell ref="C14:G14"/>
    <mergeCell ref="H14:O14"/>
    <mergeCell ref="P14:U14"/>
    <mergeCell ref="V14:X14"/>
    <mergeCell ref="A22:B23"/>
    <mergeCell ref="AI21:AP21"/>
    <mergeCell ref="AQ21:AU21"/>
    <mergeCell ref="AV21:BC21"/>
    <mergeCell ref="BD21:BI21"/>
    <mergeCell ref="BJ21:BO21"/>
    <mergeCell ref="Y20:Z20"/>
    <mergeCell ref="A20:B20"/>
    <mergeCell ref="A13:B13"/>
    <mergeCell ref="C13:G13"/>
    <mergeCell ref="H13:O13"/>
    <mergeCell ref="AZ15:BC15"/>
    <mergeCell ref="BD15:BG15"/>
    <mergeCell ref="BH15:BK15"/>
    <mergeCell ref="A16:B16"/>
    <mergeCell ref="C16:G16"/>
    <mergeCell ref="H16:O16"/>
    <mergeCell ref="P16:U16"/>
    <mergeCell ref="V16:X16"/>
    <mergeCell ref="Y16:Z16"/>
    <mergeCell ref="C65:G65"/>
    <mergeCell ref="H65:O65"/>
    <mergeCell ref="P65:U65"/>
    <mergeCell ref="V65:X65"/>
    <mergeCell ref="AI55:BO55"/>
    <mergeCell ref="AI54:BO54"/>
    <mergeCell ref="A50:D50"/>
    <mergeCell ref="BH62:BK62"/>
    <mergeCell ref="AZ62:BC62"/>
    <mergeCell ref="BD62:BG62"/>
    <mergeCell ref="BL62:BO62"/>
    <mergeCell ref="P60:U60"/>
    <mergeCell ref="A62:B62"/>
    <mergeCell ref="AQ64:AS64"/>
    <mergeCell ref="AT64:AU64"/>
    <mergeCell ref="AV64:AY64"/>
    <mergeCell ref="AA50:AH50"/>
    <mergeCell ref="AI50:AP50"/>
    <mergeCell ref="AQ50:AU50"/>
    <mergeCell ref="A59:B59"/>
    <mergeCell ref="C59:G59"/>
    <mergeCell ref="H59:O59"/>
    <mergeCell ref="Y60:Z60"/>
    <mergeCell ref="E51:AH51"/>
    <mergeCell ref="H60:O60"/>
    <mergeCell ref="A60:B60"/>
    <mergeCell ref="AA59:AD59"/>
    <mergeCell ref="AE59:AH59"/>
    <mergeCell ref="C51:D51"/>
    <mergeCell ref="BL64:BO64"/>
    <mergeCell ref="AZ61:BC61"/>
    <mergeCell ref="BD61:BG61"/>
    <mergeCell ref="BL66:BO66"/>
    <mergeCell ref="A67:B67"/>
    <mergeCell ref="C67:G67"/>
    <mergeCell ref="H67:O67"/>
    <mergeCell ref="P67:U67"/>
    <mergeCell ref="Y65:Z65"/>
    <mergeCell ref="AA65:AD65"/>
    <mergeCell ref="AZ65:BC65"/>
    <mergeCell ref="BD65:BG65"/>
    <mergeCell ref="BH65:BK65"/>
    <mergeCell ref="AZ64:BC64"/>
    <mergeCell ref="BD64:BG64"/>
    <mergeCell ref="AZ70:BC70"/>
    <mergeCell ref="C70:G70"/>
    <mergeCell ref="C53:D53"/>
    <mergeCell ref="E53:AH53"/>
    <mergeCell ref="AI53:BO53"/>
    <mergeCell ref="V61:X61"/>
    <mergeCell ref="Y61:Z61"/>
    <mergeCell ref="A57:AH57"/>
    <mergeCell ref="C64:G64"/>
    <mergeCell ref="H64:O64"/>
    <mergeCell ref="P64:U64"/>
    <mergeCell ref="V64:X64"/>
    <mergeCell ref="AA70:AD70"/>
    <mergeCell ref="AV59:AY59"/>
    <mergeCell ref="Y59:Z59"/>
    <mergeCell ref="AV60:AY60"/>
    <mergeCell ref="C60:G60"/>
    <mergeCell ref="V67:X67"/>
    <mergeCell ref="H70:O70"/>
    <mergeCell ref="C68:G68"/>
    <mergeCell ref="BL43:BO43"/>
    <mergeCell ref="A47:B47"/>
    <mergeCell ref="C47:G47"/>
    <mergeCell ref="H47:O47"/>
    <mergeCell ref="P47:U47"/>
    <mergeCell ref="V47:X47"/>
    <mergeCell ref="Y67:Z67"/>
    <mergeCell ref="AA66:AD66"/>
    <mergeCell ref="AZ68:BC68"/>
    <mergeCell ref="BD68:BG68"/>
    <mergeCell ref="BH68:BK68"/>
    <mergeCell ref="BL68:BO68"/>
    <mergeCell ref="AA68:AD68"/>
    <mergeCell ref="P68:U68"/>
    <mergeCell ref="V68:X68"/>
    <mergeCell ref="Y68:Z68"/>
    <mergeCell ref="AE68:AH68"/>
    <mergeCell ref="AI68:AP68"/>
    <mergeCell ref="AQ68:AS68"/>
    <mergeCell ref="AT68:AU68"/>
    <mergeCell ref="AV68:AY68"/>
    <mergeCell ref="A64:B64"/>
    <mergeCell ref="BD67:BG67"/>
    <mergeCell ref="BH67:BK67"/>
    <mergeCell ref="BL63:BO63"/>
    <mergeCell ref="AA63:AD63"/>
    <mergeCell ref="Y43:Z43"/>
    <mergeCell ref="AT46:AU46"/>
    <mergeCell ref="AV46:AY46"/>
    <mergeCell ref="A46:B46"/>
    <mergeCell ref="C46:G46"/>
    <mergeCell ref="BD43:BG43"/>
    <mergeCell ref="BH43:BK43"/>
    <mergeCell ref="Y42:Z42"/>
    <mergeCell ref="AA42:AD42"/>
    <mergeCell ref="AE42:AH42"/>
    <mergeCell ref="Y41:Z41"/>
    <mergeCell ref="AA41:AD41"/>
    <mergeCell ref="AE41:AH41"/>
    <mergeCell ref="AV43:AY43"/>
    <mergeCell ref="C43:G43"/>
    <mergeCell ref="H43:O43"/>
    <mergeCell ref="P43:U43"/>
    <mergeCell ref="AV42:AY42"/>
    <mergeCell ref="AZ42:BC42"/>
    <mergeCell ref="BD42:BG42"/>
    <mergeCell ref="BH42:BK42"/>
    <mergeCell ref="V43:X43"/>
    <mergeCell ref="V42:X42"/>
    <mergeCell ref="Y44:Z44"/>
    <mergeCell ref="AA43:AD43"/>
    <mergeCell ref="AE43:AH43"/>
    <mergeCell ref="AI43:AP43"/>
    <mergeCell ref="AQ43:AS43"/>
    <mergeCell ref="AT43:AU43"/>
    <mergeCell ref="P41:U41"/>
    <mergeCell ref="C42:G42"/>
    <mergeCell ref="H42:O42"/>
    <mergeCell ref="P42:U42"/>
    <mergeCell ref="AI42:AP42"/>
    <mergeCell ref="AQ42:AS42"/>
    <mergeCell ref="AT42:AU42"/>
    <mergeCell ref="A28:B28"/>
    <mergeCell ref="C28:G28"/>
    <mergeCell ref="H28:O28"/>
    <mergeCell ref="P28:U28"/>
    <mergeCell ref="V28:X28"/>
    <mergeCell ref="Y28:Z28"/>
    <mergeCell ref="A44:B44"/>
    <mergeCell ref="A43:B43"/>
    <mergeCell ref="A42:B42"/>
    <mergeCell ref="A38:B38"/>
    <mergeCell ref="AI37:AP37"/>
    <mergeCell ref="AQ37:AS37"/>
    <mergeCell ref="AT37:AU37"/>
    <mergeCell ref="A30:B30"/>
    <mergeCell ref="C30:G30"/>
    <mergeCell ref="H30:O30"/>
    <mergeCell ref="P30:U30"/>
    <mergeCell ref="V30:X30"/>
    <mergeCell ref="Y30:Z30"/>
    <mergeCell ref="AZ26:BC26"/>
    <mergeCell ref="BD26:BG26"/>
    <mergeCell ref="BH26:BK26"/>
    <mergeCell ref="BL26:BO26"/>
    <mergeCell ref="AA26:AD26"/>
    <mergeCell ref="AE26:AH26"/>
    <mergeCell ref="AI26:AP26"/>
    <mergeCell ref="AQ26:AS26"/>
    <mergeCell ref="AT26:AU26"/>
    <mergeCell ref="AV26:AY26"/>
    <mergeCell ref="A63:B63"/>
    <mergeCell ref="AT49:AU49"/>
    <mergeCell ref="AV49:AY49"/>
    <mergeCell ref="Y49:Z49"/>
    <mergeCell ref="AZ45:BC45"/>
    <mergeCell ref="A26:B26"/>
    <mergeCell ref="C26:G26"/>
    <mergeCell ref="H26:O26"/>
    <mergeCell ref="P26:U26"/>
    <mergeCell ref="V26:X26"/>
    <mergeCell ref="Y26:Z26"/>
    <mergeCell ref="C44:G44"/>
    <mergeCell ref="H44:O44"/>
    <mergeCell ref="P44:U44"/>
    <mergeCell ref="V44:X44"/>
    <mergeCell ref="AI45:AP45"/>
    <mergeCell ref="AQ45:AS45"/>
    <mergeCell ref="AT45:AU45"/>
    <mergeCell ref="AV45:AY45"/>
    <mergeCell ref="A45:B45"/>
    <mergeCell ref="C45:G45"/>
    <mergeCell ref="H45:O45"/>
    <mergeCell ref="P66:U66"/>
    <mergeCell ref="V66:X66"/>
    <mergeCell ref="Y66:Z66"/>
    <mergeCell ref="AE45:AH45"/>
    <mergeCell ref="BL85:BO85"/>
    <mergeCell ref="AA85:AD85"/>
    <mergeCell ref="AE85:AH85"/>
    <mergeCell ref="AI85:AP85"/>
    <mergeCell ref="AQ85:AS85"/>
    <mergeCell ref="AT85:AU85"/>
    <mergeCell ref="AV85:AY85"/>
    <mergeCell ref="BH49:BK49"/>
    <mergeCell ref="BL49:BO49"/>
    <mergeCell ref="AA49:AD49"/>
    <mergeCell ref="AE49:AH49"/>
    <mergeCell ref="AI49:AP49"/>
    <mergeCell ref="AQ49:AS49"/>
    <mergeCell ref="BH59:BK59"/>
    <mergeCell ref="AI59:AP59"/>
    <mergeCell ref="AQ59:AS59"/>
    <mergeCell ref="AT59:AU59"/>
    <mergeCell ref="AI58:AU58"/>
    <mergeCell ref="E52:AH52"/>
    <mergeCell ref="AI52:BO52"/>
    <mergeCell ref="E50:U50"/>
    <mergeCell ref="V50:Z50"/>
    <mergeCell ref="AA83:AD83"/>
    <mergeCell ref="AE83:AH83"/>
    <mergeCell ref="AI83:AP83"/>
    <mergeCell ref="AQ83:AS83"/>
    <mergeCell ref="AT83:AU83"/>
    <mergeCell ref="AV83:AY83"/>
    <mergeCell ref="P45:U45"/>
    <mergeCell ref="V45:X45"/>
    <mergeCell ref="Y45:Z45"/>
    <mergeCell ref="H49:O49"/>
    <mergeCell ref="P49:U49"/>
    <mergeCell ref="V49:X49"/>
    <mergeCell ref="AZ59:BC59"/>
    <mergeCell ref="BD59:BG59"/>
    <mergeCell ref="AQ47:AS47"/>
    <mergeCell ref="AT47:AU47"/>
    <mergeCell ref="AV47:AY47"/>
    <mergeCell ref="Y47:Z47"/>
    <mergeCell ref="AZ49:BC49"/>
    <mergeCell ref="AA45:AD45"/>
    <mergeCell ref="A48:B48"/>
    <mergeCell ref="H46:O46"/>
    <mergeCell ref="P46:U46"/>
    <mergeCell ref="V46:X46"/>
    <mergeCell ref="Y46:Z46"/>
    <mergeCell ref="C56:D56"/>
    <mergeCell ref="E55:AH55"/>
    <mergeCell ref="A58:B58"/>
    <mergeCell ref="C58:AH58"/>
    <mergeCell ref="C54:D54"/>
    <mergeCell ref="AT48:AU48"/>
    <mergeCell ref="C48:G48"/>
    <mergeCell ref="H48:O48"/>
    <mergeCell ref="P48:U48"/>
    <mergeCell ref="V48:X48"/>
    <mergeCell ref="Y48:Z48"/>
    <mergeCell ref="AA48:AD48"/>
    <mergeCell ref="AE48:AH48"/>
    <mergeCell ref="AI48:AP48"/>
    <mergeCell ref="AQ48:AS48"/>
    <mergeCell ref="A49:B49"/>
    <mergeCell ref="P61:U61"/>
    <mergeCell ref="P73:U73"/>
    <mergeCell ref="V73:X73"/>
    <mergeCell ref="Y73:Z73"/>
    <mergeCell ref="AZ73:BC73"/>
    <mergeCell ref="BD73:BG73"/>
    <mergeCell ref="BH73:BK73"/>
    <mergeCell ref="A70:B70"/>
    <mergeCell ref="A73:B73"/>
    <mergeCell ref="A72:B72"/>
    <mergeCell ref="AV50:BC50"/>
    <mergeCell ref="BD50:BI50"/>
    <mergeCell ref="BJ50:BO50"/>
    <mergeCell ref="BH71:BK71"/>
    <mergeCell ref="V71:X71"/>
    <mergeCell ref="BD49:BG49"/>
    <mergeCell ref="C66:G66"/>
    <mergeCell ref="Y64:Z64"/>
    <mergeCell ref="AV67:AY67"/>
    <mergeCell ref="AE63:AH63"/>
    <mergeCell ref="A66:B66"/>
    <mergeCell ref="H66:O66"/>
    <mergeCell ref="A71:B71"/>
    <mergeCell ref="C71:G71"/>
    <mergeCell ref="H71:O71"/>
    <mergeCell ref="P71:U71"/>
    <mergeCell ref="C72:G72"/>
    <mergeCell ref="H72:O72"/>
    <mergeCell ref="P72:U72"/>
    <mergeCell ref="BD46:BG46"/>
    <mergeCell ref="BH46:BK46"/>
    <mergeCell ref="AZ47:BC47"/>
    <mergeCell ref="BD47:BG47"/>
    <mergeCell ref="BH47:BK47"/>
    <mergeCell ref="AE46:AH46"/>
    <mergeCell ref="BL47:BO47"/>
    <mergeCell ref="AA47:AD47"/>
    <mergeCell ref="AE47:AH47"/>
    <mergeCell ref="AI47:AP47"/>
    <mergeCell ref="BD71:BG71"/>
    <mergeCell ref="BD66:BG66"/>
    <mergeCell ref="AA64:AD64"/>
    <mergeCell ref="AI64:AP64"/>
    <mergeCell ref="BL59:BO59"/>
    <mergeCell ref="AT67:AU67"/>
    <mergeCell ref="AV72:AY72"/>
    <mergeCell ref="AZ72:BC72"/>
    <mergeCell ref="AQ63:AS63"/>
    <mergeCell ref="BH64:BK64"/>
    <mergeCell ref="AE65:AH65"/>
    <mergeCell ref="AI65:AP65"/>
    <mergeCell ref="AQ65:AS65"/>
    <mergeCell ref="AT65:AU65"/>
    <mergeCell ref="AV65:AY65"/>
    <mergeCell ref="AE66:AH66"/>
    <mergeCell ref="AI66:AP66"/>
    <mergeCell ref="AQ66:AS66"/>
    <mergeCell ref="AT66:AU66"/>
    <mergeCell ref="AV66:AY66"/>
    <mergeCell ref="BL65:BO65"/>
    <mergeCell ref="AE64:AH64"/>
    <mergeCell ref="AI71:AP71"/>
    <mergeCell ref="A27:B27"/>
    <mergeCell ref="C27:G27"/>
    <mergeCell ref="H27:O27"/>
    <mergeCell ref="P27:U27"/>
    <mergeCell ref="V27:X27"/>
    <mergeCell ref="Y27:Z27"/>
    <mergeCell ref="AZ27:BC27"/>
    <mergeCell ref="BD27:BG27"/>
    <mergeCell ref="BH27:BK27"/>
    <mergeCell ref="Y36:Z36"/>
    <mergeCell ref="AA28:AD28"/>
    <mergeCell ref="AE28:AH28"/>
    <mergeCell ref="AI28:AP28"/>
    <mergeCell ref="AQ28:AS28"/>
    <mergeCell ref="AT28:AU28"/>
    <mergeCell ref="AV28:AY28"/>
    <mergeCell ref="A37:B37"/>
    <mergeCell ref="C37:G37"/>
    <mergeCell ref="H37:O37"/>
    <mergeCell ref="P37:U37"/>
    <mergeCell ref="V37:X37"/>
    <mergeCell ref="Y37:Z37"/>
    <mergeCell ref="AZ35:BC35"/>
    <mergeCell ref="BD35:BG35"/>
    <mergeCell ref="AZ29:BC29"/>
    <mergeCell ref="BD29:BG29"/>
    <mergeCell ref="BH29:BK29"/>
    <mergeCell ref="AA37:AD37"/>
    <mergeCell ref="AE37:AH37"/>
    <mergeCell ref="AI33:AP33"/>
    <mergeCell ref="AQ33:AS33"/>
    <mergeCell ref="BL27:BO27"/>
    <mergeCell ref="AA27:AD27"/>
    <mergeCell ref="AE27:AH27"/>
    <mergeCell ref="AI27:AP27"/>
    <mergeCell ref="AQ27:AS27"/>
    <mergeCell ref="AT27:AU27"/>
    <mergeCell ref="AV27:AY27"/>
    <mergeCell ref="AZ28:BC28"/>
    <mergeCell ref="AZ36:BC36"/>
    <mergeCell ref="BD36:BG36"/>
    <mergeCell ref="BH36:BK36"/>
    <mergeCell ref="BL36:BO36"/>
    <mergeCell ref="A35:B35"/>
    <mergeCell ref="C35:G35"/>
    <mergeCell ref="H35:O35"/>
    <mergeCell ref="P35:U35"/>
    <mergeCell ref="V35:X35"/>
    <mergeCell ref="Y35:Z35"/>
    <mergeCell ref="AA36:AD36"/>
    <mergeCell ref="AE36:AH36"/>
    <mergeCell ref="AI36:AP36"/>
    <mergeCell ref="AQ36:AS36"/>
    <mergeCell ref="AT36:AU36"/>
    <mergeCell ref="AV36:AY36"/>
    <mergeCell ref="BD28:BG28"/>
    <mergeCell ref="BH28:BK28"/>
    <mergeCell ref="BL28:BO28"/>
    <mergeCell ref="A36:B36"/>
    <mergeCell ref="C36:G36"/>
    <mergeCell ref="H36:O36"/>
    <mergeCell ref="P36:U36"/>
    <mergeCell ref="V36:X36"/>
    <mergeCell ref="BL29:BO29"/>
    <mergeCell ref="AA29:AD29"/>
    <mergeCell ref="AE29:AH29"/>
    <mergeCell ref="AI29:AP29"/>
    <mergeCell ref="AQ29:AS29"/>
    <mergeCell ref="AT29:AU29"/>
    <mergeCell ref="AV29:AY29"/>
    <mergeCell ref="AZ30:BC30"/>
    <mergeCell ref="BD30:BG30"/>
    <mergeCell ref="BH30:BK30"/>
    <mergeCell ref="BL30:BO30"/>
    <mergeCell ref="A33:B33"/>
    <mergeCell ref="C33:G33"/>
    <mergeCell ref="H33:O33"/>
    <mergeCell ref="P33:U33"/>
    <mergeCell ref="V33:X33"/>
    <mergeCell ref="Y33:Z33"/>
    <mergeCell ref="AA30:AD30"/>
    <mergeCell ref="AE30:AH30"/>
    <mergeCell ref="AI30:AP30"/>
    <mergeCell ref="A29:B29"/>
    <mergeCell ref="C29:G29"/>
    <mergeCell ref="H29:O29"/>
    <mergeCell ref="P29:U29"/>
    <mergeCell ref="V29:X29"/>
    <mergeCell ref="Y29:Z29"/>
    <mergeCell ref="H31:O31"/>
    <mergeCell ref="P31:U31"/>
    <mergeCell ref="V31:X31"/>
    <mergeCell ref="Y31:Z31"/>
    <mergeCell ref="AZ32:BC32"/>
    <mergeCell ref="BD32:BG32"/>
    <mergeCell ref="AT33:AU33"/>
    <mergeCell ref="AV33:AY33"/>
    <mergeCell ref="A31:B31"/>
    <mergeCell ref="AA35:AD35"/>
    <mergeCell ref="AE35:AH35"/>
    <mergeCell ref="AI35:AP35"/>
    <mergeCell ref="AQ35:AS35"/>
    <mergeCell ref="AT35:AU35"/>
    <mergeCell ref="AV35:AY35"/>
    <mergeCell ref="AQ30:AS30"/>
    <mergeCell ref="AT30:AU30"/>
    <mergeCell ref="AV30:AY30"/>
    <mergeCell ref="AT34:AU34"/>
    <mergeCell ref="AV34:AY34"/>
    <mergeCell ref="A34:B34"/>
    <mergeCell ref="C34:G34"/>
    <mergeCell ref="H34:O34"/>
    <mergeCell ref="P34:U34"/>
    <mergeCell ref="V34:X34"/>
    <mergeCell ref="Y34:Z34"/>
    <mergeCell ref="C31:G31"/>
    <mergeCell ref="BH32:BK32"/>
    <mergeCell ref="BL32:BO32"/>
    <mergeCell ref="AA32:AD32"/>
    <mergeCell ref="AE32:AH32"/>
    <mergeCell ref="AI32:AP32"/>
    <mergeCell ref="AQ32:AS32"/>
    <mergeCell ref="AZ31:BC31"/>
    <mergeCell ref="BD31:BG31"/>
    <mergeCell ref="BH31:BK31"/>
    <mergeCell ref="BL31:BO31"/>
    <mergeCell ref="A32:B32"/>
    <mergeCell ref="C32:G32"/>
    <mergeCell ref="H32:O32"/>
    <mergeCell ref="P32:U32"/>
    <mergeCell ref="V32:X32"/>
    <mergeCell ref="Y32:Z32"/>
    <mergeCell ref="AA31:AD31"/>
    <mergeCell ref="AE31:AH31"/>
    <mergeCell ref="AI31:AP31"/>
    <mergeCell ref="AQ31:AS31"/>
    <mergeCell ref="AT31:AU31"/>
    <mergeCell ref="AV31:AY31"/>
    <mergeCell ref="BH33:BK33"/>
    <mergeCell ref="BL33:BO33"/>
    <mergeCell ref="BH35:BK35"/>
    <mergeCell ref="BL35:BO35"/>
    <mergeCell ref="BH34:BK34"/>
    <mergeCell ref="BL34:BO34"/>
    <mergeCell ref="AA34:AD34"/>
    <mergeCell ref="AE34:AH34"/>
    <mergeCell ref="AI34:AP34"/>
    <mergeCell ref="AQ34:AS34"/>
    <mergeCell ref="BH82:BK82"/>
    <mergeCell ref="AI72:AP72"/>
    <mergeCell ref="AQ72:AS72"/>
    <mergeCell ref="AT72:AU72"/>
    <mergeCell ref="BD82:BG82"/>
    <mergeCell ref="AA82:AD82"/>
    <mergeCell ref="AE82:AH82"/>
    <mergeCell ref="AI82:AP82"/>
    <mergeCell ref="AI77:BO77"/>
    <mergeCell ref="AI75:BC75"/>
    <mergeCell ref="AT73:AU73"/>
    <mergeCell ref="AV73:AY73"/>
    <mergeCell ref="AQ74:AU74"/>
    <mergeCell ref="AV74:BC74"/>
    <mergeCell ref="BJ75:BO75"/>
    <mergeCell ref="BD74:BI74"/>
    <mergeCell ref="AV37:AY37"/>
    <mergeCell ref="E76:AH76"/>
    <mergeCell ref="AA73:AD73"/>
    <mergeCell ref="C73:G73"/>
    <mergeCell ref="AA33:AD33"/>
    <mergeCell ref="AE33:AH33"/>
    <mergeCell ref="H73:O73"/>
    <mergeCell ref="A82:B82"/>
    <mergeCell ref="A78:B78"/>
    <mergeCell ref="H95:O95"/>
    <mergeCell ref="P95:U95"/>
    <mergeCell ref="V95:X95"/>
    <mergeCell ref="Y95:Z95"/>
    <mergeCell ref="A97:AH97"/>
    <mergeCell ref="AI97:BO97"/>
    <mergeCell ref="AZ95:BC95"/>
    <mergeCell ref="BD95:BG95"/>
    <mergeCell ref="BH95:BK95"/>
    <mergeCell ref="BL95:BO95"/>
    <mergeCell ref="AA95:AD95"/>
    <mergeCell ref="AE95:AH95"/>
    <mergeCell ref="AI95:AP95"/>
    <mergeCell ref="AQ95:AS95"/>
    <mergeCell ref="AT95:AU95"/>
    <mergeCell ref="AV95:AY95"/>
    <mergeCell ref="A96:D96"/>
    <mergeCell ref="E96:U96"/>
    <mergeCell ref="V96:Z96"/>
    <mergeCell ref="AA96:AH96"/>
    <mergeCell ref="AE73:AH73"/>
    <mergeCell ref="AI73:AP73"/>
    <mergeCell ref="AQ73:AS73"/>
    <mergeCell ref="A74:D74"/>
    <mergeCell ref="E74:U74"/>
    <mergeCell ref="V74:Z74"/>
    <mergeCell ref="AA74:AH74"/>
    <mergeCell ref="AI74:AP74"/>
    <mergeCell ref="AV96:BC96"/>
    <mergeCell ref="BD96:BI96"/>
    <mergeCell ref="V82:X82"/>
    <mergeCell ref="Y82:Z82"/>
    <mergeCell ref="A91:B91"/>
    <mergeCell ref="C91:AH91"/>
    <mergeCell ref="AI91:AU91"/>
    <mergeCell ref="AQ94:AS94"/>
    <mergeCell ref="AT94:AU94"/>
    <mergeCell ref="A93:B93"/>
    <mergeCell ref="C93:G93"/>
    <mergeCell ref="AA94:AD94"/>
    <mergeCell ref="A94:B94"/>
    <mergeCell ref="C94:G94"/>
    <mergeCell ref="H94:O94"/>
    <mergeCell ref="P94:U94"/>
    <mergeCell ref="V94:X94"/>
    <mergeCell ref="Y94:Z94"/>
    <mergeCell ref="AA93:AD93"/>
    <mergeCell ref="H93:O93"/>
    <mergeCell ref="P93:U93"/>
    <mergeCell ref="V93:X93"/>
    <mergeCell ref="Y93:Z93"/>
    <mergeCell ref="A83:B83"/>
    <mergeCell ref="C82:G82"/>
    <mergeCell ref="H82:O82"/>
    <mergeCell ref="P82:U82"/>
    <mergeCell ref="BD87:BI87"/>
    <mergeCell ref="BD85:BG85"/>
    <mergeCell ref="BH85:BK85"/>
    <mergeCell ref="A95:B95"/>
    <mergeCell ref="AT84:AU84"/>
    <mergeCell ref="AQ93:AS93"/>
    <mergeCell ref="A11:B11"/>
    <mergeCell ref="C11:G11"/>
    <mergeCell ref="BH12:BK12"/>
    <mergeCell ref="AZ14:BC14"/>
    <mergeCell ref="BD14:BG14"/>
    <mergeCell ref="BH14:BK14"/>
    <mergeCell ref="BL14:BO14"/>
    <mergeCell ref="AA14:AD14"/>
    <mergeCell ref="AE14:AH14"/>
    <mergeCell ref="AI14:AP14"/>
    <mergeCell ref="AQ14:AS14"/>
    <mergeCell ref="AT14:AU14"/>
    <mergeCell ref="AV14:AY14"/>
    <mergeCell ref="AZ13:BC13"/>
    <mergeCell ref="BD13:BG13"/>
    <mergeCell ref="BH13:BK13"/>
    <mergeCell ref="BL13:BO13"/>
    <mergeCell ref="A14:B14"/>
    <mergeCell ref="Y14:Z14"/>
    <mergeCell ref="AA13:AD13"/>
    <mergeCell ref="AQ13:AS13"/>
    <mergeCell ref="AT13:AU13"/>
    <mergeCell ref="AV13:AY13"/>
    <mergeCell ref="Y13:Z13"/>
    <mergeCell ref="A12:B12"/>
    <mergeCell ref="AA11:AD11"/>
    <mergeCell ref="P13:U13"/>
    <mergeCell ref="V13:X13"/>
    <mergeCell ref="AE12:AH12"/>
    <mergeCell ref="AE13:AH13"/>
    <mergeCell ref="AA15:AD15"/>
    <mergeCell ref="AE15:AH15"/>
    <mergeCell ref="AI15:AP15"/>
    <mergeCell ref="AQ15:AS15"/>
    <mergeCell ref="AT15:AU15"/>
    <mergeCell ref="AV15:AY15"/>
    <mergeCell ref="AV16:AY16"/>
    <mergeCell ref="A18:B18"/>
    <mergeCell ref="A15:B15"/>
    <mergeCell ref="C15:G15"/>
    <mergeCell ref="H15:O15"/>
    <mergeCell ref="P15:U15"/>
    <mergeCell ref="V15:X15"/>
    <mergeCell ref="Y15:Z15"/>
    <mergeCell ref="AZ16:BC16"/>
    <mergeCell ref="BD16:BG16"/>
    <mergeCell ref="BH16:BK16"/>
    <mergeCell ref="A17:B17"/>
    <mergeCell ref="AT16:AU16"/>
    <mergeCell ref="BH17:BK17"/>
    <mergeCell ref="BL17:BO17"/>
    <mergeCell ref="BH38:BK38"/>
    <mergeCell ref="BL38:BO38"/>
    <mergeCell ref="AT38:AU38"/>
    <mergeCell ref="AV38:AY38"/>
    <mergeCell ref="A65:B65"/>
    <mergeCell ref="E54:AH54"/>
    <mergeCell ref="C18:G18"/>
    <mergeCell ref="H18:O18"/>
    <mergeCell ref="P18:U18"/>
    <mergeCell ref="V18:X18"/>
    <mergeCell ref="Y18:Z18"/>
    <mergeCell ref="A24:AH24"/>
    <mergeCell ref="AI24:BO24"/>
    <mergeCell ref="BL20:BO20"/>
    <mergeCell ref="BH18:BK18"/>
    <mergeCell ref="BL18:BO18"/>
    <mergeCell ref="AA18:AD18"/>
    <mergeCell ref="AE18:AH18"/>
    <mergeCell ref="AI18:AP18"/>
    <mergeCell ref="AQ18:AS18"/>
    <mergeCell ref="AT18:AU18"/>
    <mergeCell ref="AV18:AY18"/>
    <mergeCell ref="AZ34:BC34"/>
    <mergeCell ref="BD34:BG34"/>
    <mergeCell ref="AT32:AU32"/>
    <mergeCell ref="AV32:AY32"/>
    <mergeCell ref="AZ37:BC37"/>
    <mergeCell ref="BD37:BG37"/>
    <mergeCell ref="BH37:BK37"/>
    <mergeCell ref="AZ33:BC33"/>
    <mergeCell ref="BD33:BG33"/>
    <mergeCell ref="BL15:BO15"/>
    <mergeCell ref="AV91:BC91"/>
    <mergeCell ref="AZ17:BC17"/>
    <mergeCell ref="BD17:BG17"/>
    <mergeCell ref="AZ38:BC38"/>
    <mergeCell ref="BD38:BG38"/>
    <mergeCell ref="AA38:AD38"/>
    <mergeCell ref="AE38:AH38"/>
    <mergeCell ref="AI38:AP38"/>
    <mergeCell ref="AQ38:AS38"/>
    <mergeCell ref="C38:G38"/>
    <mergeCell ref="H38:O38"/>
    <mergeCell ref="P38:U38"/>
    <mergeCell ref="V38:X38"/>
    <mergeCell ref="Y38:Z38"/>
    <mergeCell ref="C17:G17"/>
    <mergeCell ref="H17:O17"/>
    <mergeCell ref="P17:U17"/>
    <mergeCell ref="V17:X17"/>
    <mergeCell ref="Y17:Z17"/>
    <mergeCell ref="BD72:BG72"/>
    <mergeCell ref="BH72:BK72"/>
    <mergeCell ref="BL72:BO72"/>
    <mergeCell ref="AV17:AY17"/>
    <mergeCell ref="AZ18:BC18"/>
    <mergeCell ref="BD18:BG18"/>
    <mergeCell ref="AQ71:AS71"/>
    <mergeCell ref="BL16:BO16"/>
    <mergeCell ref="AA16:AD16"/>
    <mergeCell ref="AE16:AH16"/>
    <mergeCell ref="AI16:AP16"/>
    <mergeCell ref="AQ16:AS16"/>
    <mergeCell ref="AT93:AU93"/>
    <mergeCell ref="AV93:AY93"/>
    <mergeCell ref="AQ82:AS82"/>
    <mergeCell ref="AT82:AU82"/>
    <mergeCell ref="AV94:AY94"/>
    <mergeCell ref="AZ93:BC93"/>
    <mergeCell ref="Y80:Z80"/>
    <mergeCell ref="AA79:AD79"/>
    <mergeCell ref="AE79:AH79"/>
    <mergeCell ref="AI79:AP79"/>
    <mergeCell ref="AQ79:AS79"/>
    <mergeCell ref="AT79:AU79"/>
    <mergeCell ref="AV79:AY79"/>
    <mergeCell ref="AZ94:BC94"/>
    <mergeCell ref="A90:AH90"/>
    <mergeCell ref="AI90:BO90"/>
    <mergeCell ref="BJ86:BO86"/>
    <mergeCell ref="BL79:BO79"/>
    <mergeCell ref="AV80:AY80"/>
    <mergeCell ref="AE94:AH94"/>
    <mergeCell ref="AI94:AP94"/>
    <mergeCell ref="BD93:BG93"/>
    <mergeCell ref="BH93:BK93"/>
    <mergeCell ref="BL93:BO93"/>
    <mergeCell ref="V81:X81"/>
    <mergeCell ref="Y81:Z81"/>
    <mergeCell ref="C83:G83"/>
    <mergeCell ref="H83:O83"/>
    <mergeCell ref="P83:U83"/>
    <mergeCell ref="V83:X83"/>
    <mergeCell ref="Y83:Z83"/>
    <mergeCell ref="BL82:BO82"/>
    <mergeCell ref="C78:AH78"/>
    <mergeCell ref="AI78:AU78"/>
    <mergeCell ref="AV78:BC78"/>
    <mergeCell ref="AZ82:BC82"/>
    <mergeCell ref="AV82:AY82"/>
    <mergeCell ref="AZ85:BC85"/>
    <mergeCell ref="AA80:AD80"/>
    <mergeCell ref="AA81:AD81"/>
    <mergeCell ref="C87:D87"/>
    <mergeCell ref="E87:AH87"/>
    <mergeCell ref="AI87:BC87"/>
    <mergeCell ref="AV84:AY84"/>
    <mergeCell ref="AZ84:BC84"/>
    <mergeCell ref="A68:B68"/>
    <mergeCell ref="AA71:AD71"/>
    <mergeCell ref="A79:B79"/>
    <mergeCell ref="C79:G79"/>
    <mergeCell ref="H79:O79"/>
    <mergeCell ref="P79:U79"/>
    <mergeCell ref="V79:X79"/>
    <mergeCell ref="Y79:Z79"/>
    <mergeCell ref="AZ80:BC80"/>
    <mergeCell ref="P81:U81"/>
    <mergeCell ref="AT71:AU71"/>
    <mergeCell ref="Y72:Z72"/>
    <mergeCell ref="AI76:BO76"/>
    <mergeCell ref="BJ74:BO74"/>
    <mergeCell ref="BD78:BO78"/>
    <mergeCell ref="BD75:BI75"/>
    <mergeCell ref="A77:AH77"/>
    <mergeCell ref="A75:B76"/>
    <mergeCell ref="C76:D76"/>
    <mergeCell ref="BH80:BK80"/>
    <mergeCell ref="AE80:AH80"/>
    <mergeCell ref="AI80:AP80"/>
    <mergeCell ref="AQ80:AS80"/>
    <mergeCell ref="AT80:AU80"/>
    <mergeCell ref="BL83:BO83"/>
    <mergeCell ref="AZ83:BC83"/>
    <mergeCell ref="BL80:BO80"/>
    <mergeCell ref="AE81:AH81"/>
    <mergeCell ref="AI81:AP81"/>
    <mergeCell ref="AQ81:AS81"/>
    <mergeCell ref="AT81:AU81"/>
    <mergeCell ref="AV81:AY81"/>
    <mergeCell ref="A81:B81"/>
    <mergeCell ref="C81:G81"/>
    <mergeCell ref="H81:O81"/>
    <mergeCell ref="BD80:BG80"/>
    <mergeCell ref="AZ81:BC81"/>
    <mergeCell ref="BD81:BG81"/>
    <mergeCell ref="A80:B80"/>
    <mergeCell ref="C80:G80"/>
    <mergeCell ref="H80:O80"/>
    <mergeCell ref="P80:U80"/>
    <mergeCell ref="V80:X80"/>
    <mergeCell ref="BD83:BG83"/>
    <mergeCell ref="BH83:BK83"/>
    <mergeCell ref="AC99:AH99"/>
    <mergeCell ref="AI99:AT99"/>
    <mergeCell ref="AU99:AZ99"/>
    <mergeCell ref="BA99:BE99"/>
    <mergeCell ref="BF99:BJ99"/>
    <mergeCell ref="BK99:BO99"/>
    <mergeCell ref="A98:AH98"/>
    <mergeCell ref="AI98:BO98"/>
    <mergeCell ref="A99:B99"/>
    <mergeCell ref="C99:M99"/>
    <mergeCell ref="N99:O99"/>
    <mergeCell ref="P99:Q99"/>
    <mergeCell ref="R99:V99"/>
    <mergeCell ref="W99:AB99"/>
    <mergeCell ref="E88:AH88"/>
    <mergeCell ref="AI88:BO88"/>
    <mergeCell ref="C89:D89"/>
    <mergeCell ref="E89:AH89"/>
    <mergeCell ref="BD94:BG94"/>
    <mergeCell ref="BH94:BK94"/>
    <mergeCell ref="AI89:BO89"/>
    <mergeCell ref="A87:B89"/>
    <mergeCell ref="BJ87:BO87"/>
    <mergeCell ref="C88:D88"/>
    <mergeCell ref="BD91:BO91"/>
    <mergeCell ref="BL94:BO94"/>
    <mergeCell ref="BJ96:BO96"/>
    <mergeCell ref="C95:G95"/>
    <mergeCell ref="AI96:AP96"/>
    <mergeCell ref="AQ96:AU96"/>
    <mergeCell ref="AE93:AH93"/>
    <mergeCell ref="AI93:AP93"/>
    <mergeCell ref="BA101:BE101"/>
    <mergeCell ref="BF101:BJ101"/>
    <mergeCell ref="BK101:BO101"/>
    <mergeCell ref="A101:B101"/>
    <mergeCell ref="C101:M101"/>
    <mergeCell ref="N101:O101"/>
    <mergeCell ref="P101:Q101"/>
    <mergeCell ref="R101:V101"/>
    <mergeCell ref="W101:AB101"/>
    <mergeCell ref="AC100:AH100"/>
    <mergeCell ref="AI100:AT100"/>
    <mergeCell ref="AU100:AZ100"/>
    <mergeCell ref="BA100:BE100"/>
    <mergeCell ref="BF100:BJ100"/>
    <mergeCell ref="BK100:BO100"/>
    <mergeCell ref="A100:B100"/>
    <mergeCell ref="C100:M100"/>
    <mergeCell ref="N100:O100"/>
    <mergeCell ref="P100:Q100"/>
    <mergeCell ref="R100:V100"/>
    <mergeCell ref="W100:AB100"/>
    <mergeCell ref="AC101:AH101"/>
    <mergeCell ref="AI101:AT101"/>
    <mergeCell ref="AU101:AZ101"/>
    <mergeCell ref="AC103:AH103"/>
    <mergeCell ref="AI103:AT103"/>
    <mergeCell ref="AU103:AZ103"/>
    <mergeCell ref="BA103:BE103"/>
    <mergeCell ref="BF103:BJ103"/>
    <mergeCell ref="BK103:BO103"/>
    <mergeCell ref="A103:B103"/>
    <mergeCell ref="C103:M103"/>
    <mergeCell ref="N103:O103"/>
    <mergeCell ref="P103:Q103"/>
    <mergeCell ref="R103:V103"/>
    <mergeCell ref="W103:AB103"/>
    <mergeCell ref="AC102:AH102"/>
    <mergeCell ref="AI102:AT102"/>
    <mergeCell ref="AU102:AZ102"/>
    <mergeCell ref="BA102:BE102"/>
    <mergeCell ref="BF102:BJ102"/>
    <mergeCell ref="BK102:BO102"/>
    <mergeCell ref="A102:B102"/>
    <mergeCell ref="C102:M102"/>
    <mergeCell ref="N102:O102"/>
    <mergeCell ref="P102:Q102"/>
    <mergeCell ref="R102:V102"/>
    <mergeCell ref="W102:AB102"/>
    <mergeCell ref="AC105:AH105"/>
    <mergeCell ref="AI105:AT105"/>
    <mergeCell ref="AU105:AZ105"/>
    <mergeCell ref="BA105:BE105"/>
    <mergeCell ref="BF105:BJ105"/>
    <mergeCell ref="BK105:BO105"/>
    <mergeCell ref="A105:B105"/>
    <mergeCell ref="C105:M105"/>
    <mergeCell ref="N105:O105"/>
    <mergeCell ref="P105:Q105"/>
    <mergeCell ref="R105:V105"/>
    <mergeCell ref="W105:AB105"/>
    <mergeCell ref="AC104:AH104"/>
    <mergeCell ref="AI104:AT104"/>
    <mergeCell ref="AU104:AZ104"/>
    <mergeCell ref="BA104:BE104"/>
    <mergeCell ref="BF104:BJ104"/>
    <mergeCell ref="BK104:BO104"/>
    <mergeCell ref="A104:B104"/>
    <mergeCell ref="C104:M104"/>
    <mergeCell ref="N104:O104"/>
    <mergeCell ref="P104:Q104"/>
    <mergeCell ref="R104:V104"/>
    <mergeCell ref="W104:AB104"/>
    <mergeCell ref="AC107:AH107"/>
    <mergeCell ref="AI107:AT107"/>
    <mergeCell ref="AU107:AZ107"/>
    <mergeCell ref="BA107:BE107"/>
    <mergeCell ref="BF107:BJ107"/>
    <mergeCell ref="BK107:BO107"/>
    <mergeCell ref="A107:B107"/>
    <mergeCell ref="C107:M107"/>
    <mergeCell ref="N107:O107"/>
    <mergeCell ref="P107:Q107"/>
    <mergeCell ref="R107:V107"/>
    <mergeCell ref="W107:AB107"/>
    <mergeCell ref="AC106:AH106"/>
    <mergeCell ref="AI106:AT106"/>
    <mergeCell ref="AU106:AZ106"/>
    <mergeCell ref="BA106:BE106"/>
    <mergeCell ref="BF106:BJ106"/>
    <mergeCell ref="BK106:BO106"/>
    <mergeCell ref="A106:B106"/>
    <mergeCell ref="C106:M106"/>
    <mergeCell ref="N106:O106"/>
    <mergeCell ref="P106:Q106"/>
    <mergeCell ref="R106:V106"/>
    <mergeCell ref="W106:AB106"/>
    <mergeCell ref="AC109:AH109"/>
    <mergeCell ref="AI109:AT109"/>
    <mergeCell ref="AU109:AZ109"/>
    <mergeCell ref="BA109:BE109"/>
    <mergeCell ref="BF109:BJ109"/>
    <mergeCell ref="BK109:BO109"/>
    <mergeCell ref="A109:B109"/>
    <mergeCell ref="C109:M109"/>
    <mergeCell ref="N109:O109"/>
    <mergeCell ref="P109:Q109"/>
    <mergeCell ref="R109:V109"/>
    <mergeCell ref="W109:AB109"/>
    <mergeCell ref="AC108:AH108"/>
    <mergeCell ref="AI108:AT108"/>
    <mergeCell ref="AU108:AZ108"/>
    <mergeCell ref="BA108:BE108"/>
    <mergeCell ref="BF108:BJ108"/>
    <mergeCell ref="BK108:BO108"/>
    <mergeCell ref="A108:B108"/>
    <mergeCell ref="C108:M108"/>
    <mergeCell ref="N108:O108"/>
    <mergeCell ref="P108:Q108"/>
    <mergeCell ref="R108:V108"/>
    <mergeCell ref="W108:AB108"/>
    <mergeCell ref="AC111:AH111"/>
    <mergeCell ref="AI111:AT111"/>
    <mergeCell ref="AU111:AZ111"/>
    <mergeCell ref="BA111:BE111"/>
    <mergeCell ref="BF111:BJ111"/>
    <mergeCell ref="BK111:BO111"/>
    <mergeCell ref="A111:B111"/>
    <mergeCell ref="C111:M111"/>
    <mergeCell ref="N111:O111"/>
    <mergeCell ref="P111:Q111"/>
    <mergeCell ref="R111:V111"/>
    <mergeCell ref="W111:AB111"/>
    <mergeCell ref="AC110:AH110"/>
    <mergeCell ref="AI110:AT110"/>
    <mergeCell ref="AU110:AZ110"/>
    <mergeCell ref="BA110:BE110"/>
    <mergeCell ref="BF110:BJ110"/>
    <mergeCell ref="BK110:BO110"/>
    <mergeCell ref="A110:B110"/>
    <mergeCell ref="C110:M110"/>
    <mergeCell ref="N110:O110"/>
    <mergeCell ref="P110:Q110"/>
    <mergeCell ref="R110:V110"/>
    <mergeCell ref="W110:AB110"/>
    <mergeCell ref="BK113:BO113"/>
    <mergeCell ref="BK114:BO114"/>
    <mergeCell ref="A113:B113"/>
    <mergeCell ref="C113:M113"/>
    <mergeCell ref="N113:O113"/>
    <mergeCell ref="P113:Q113"/>
    <mergeCell ref="R113:V113"/>
    <mergeCell ref="W113:AB113"/>
    <mergeCell ref="AC112:AH112"/>
    <mergeCell ref="AI112:AT112"/>
    <mergeCell ref="AU112:AZ112"/>
    <mergeCell ref="BA112:BE112"/>
    <mergeCell ref="BF112:BJ112"/>
    <mergeCell ref="BK112:BO112"/>
    <mergeCell ref="A112:B112"/>
    <mergeCell ref="C112:M112"/>
    <mergeCell ref="N112:O112"/>
    <mergeCell ref="P112:Q112"/>
    <mergeCell ref="R112:V112"/>
    <mergeCell ref="W112:AB112"/>
    <mergeCell ref="A115:AH115"/>
    <mergeCell ref="A51:B56"/>
    <mergeCell ref="AI51:BC51"/>
    <mergeCell ref="BD51:BI51"/>
    <mergeCell ref="BJ51:BO51"/>
    <mergeCell ref="C75:D75"/>
    <mergeCell ref="E75:AH75"/>
    <mergeCell ref="AI115:BO115"/>
    <mergeCell ref="A114:Q114"/>
    <mergeCell ref="R114:V114"/>
    <mergeCell ref="W114:AH114"/>
    <mergeCell ref="AU114:AZ114"/>
    <mergeCell ref="BA114:BE114"/>
    <mergeCell ref="BF114:BJ114"/>
    <mergeCell ref="AC113:AH113"/>
    <mergeCell ref="AI113:AT114"/>
    <mergeCell ref="AU113:AZ113"/>
    <mergeCell ref="BA113:BE113"/>
    <mergeCell ref="A86:D86"/>
    <mergeCell ref="E86:U86"/>
    <mergeCell ref="V86:Z86"/>
    <mergeCell ref="AA86:AH86"/>
    <mergeCell ref="AI86:AP86"/>
    <mergeCell ref="AQ86:AU86"/>
    <mergeCell ref="AV86:BC86"/>
    <mergeCell ref="BD86:BI86"/>
    <mergeCell ref="BH81:BK81"/>
    <mergeCell ref="BL81:BO81"/>
    <mergeCell ref="AZ79:BC79"/>
    <mergeCell ref="BD79:BG79"/>
    <mergeCell ref="BH79:BK79"/>
    <mergeCell ref="BF113:BJ113"/>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P315"/>
  <sheetViews>
    <sheetView zoomScaleNormal="100" workbookViewId="0">
      <selection activeCell="AE39" sqref="AE39:AH39"/>
    </sheetView>
  </sheetViews>
  <sheetFormatPr defaultColWidth="2.75" defaultRowHeight="16.5"/>
  <cols>
    <col min="1" max="34" width="2.75" style="37"/>
    <col min="35" max="42" width="2.75" style="37" hidden="1" customWidth="1"/>
    <col min="43" max="55" width="2.75" style="49" hidden="1" customWidth="1"/>
    <col min="56" max="68" width="2.75" style="37" hidden="1" customWidth="1"/>
    <col min="69" max="71" width="2.75" style="37" customWidth="1"/>
    <col min="72" max="16384" width="2.75" style="37"/>
  </cols>
  <sheetData>
    <row r="1" spans="1:67" ht="35.1" customHeight="1">
      <c r="A1" s="487" t="s">
        <v>87</v>
      </c>
      <c r="B1" s="487"/>
      <c r="C1" s="487"/>
      <c r="D1" s="487"/>
      <c r="E1" s="487"/>
      <c r="F1" s="487"/>
      <c r="G1" s="487"/>
      <c r="H1" s="487"/>
      <c r="I1" s="487"/>
      <c r="J1" s="487"/>
      <c r="K1" s="487"/>
      <c r="L1" s="487"/>
      <c r="M1" s="487"/>
      <c r="N1" s="487"/>
      <c r="O1" s="477"/>
      <c r="P1" s="477"/>
      <c r="Q1" s="137" t="s">
        <v>247</v>
      </c>
      <c r="R1" s="137"/>
      <c r="S1" s="137"/>
      <c r="T1" s="137"/>
      <c r="U1" s="137"/>
      <c r="V1" s="137"/>
      <c r="W1" s="137"/>
      <c r="X1" s="137"/>
      <c r="Y1" s="137"/>
      <c r="Z1" s="138" t="s">
        <v>91</v>
      </c>
      <c r="AA1" s="138"/>
      <c r="AB1" s="138"/>
      <c r="AC1" s="138"/>
      <c r="AD1" s="138"/>
      <c r="AE1" s="138"/>
      <c r="AF1" s="138"/>
      <c r="AG1" s="138"/>
      <c r="AH1" s="138"/>
      <c r="AI1" s="485" t="s">
        <v>131</v>
      </c>
      <c r="AJ1" s="485"/>
      <c r="AK1" s="485"/>
      <c r="AL1" s="485"/>
      <c r="AM1" s="485"/>
      <c r="AN1" s="485"/>
      <c r="AO1" s="485"/>
      <c r="AP1" s="485"/>
      <c r="AQ1" s="485"/>
      <c r="AR1" s="485"/>
      <c r="AS1" s="485"/>
      <c r="AT1" s="485"/>
      <c r="AU1" s="485"/>
      <c r="AV1" s="485"/>
      <c r="AW1" s="485"/>
      <c r="AX1" s="485"/>
      <c r="AY1" s="485"/>
      <c r="AZ1" s="485"/>
      <c r="BA1" s="485"/>
      <c r="BB1" s="485"/>
      <c r="BC1" s="485"/>
      <c r="BD1" s="485"/>
      <c r="BE1" s="485"/>
      <c r="BF1" s="485"/>
      <c r="BG1" s="485"/>
      <c r="BH1" s="485"/>
      <c r="BI1" s="485"/>
      <c r="BJ1" s="485"/>
      <c r="BK1" s="485"/>
      <c r="BL1" s="485"/>
      <c r="BM1" s="485"/>
      <c r="BN1" s="485"/>
    </row>
    <row r="2" spans="1:67" ht="26.1" customHeight="1">
      <c r="A2" s="139" t="s">
        <v>4</v>
      </c>
      <c r="B2" s="139"/>
      <c r="C2" s="139"/>
      <c r="D2" s="139"/>
      <c r="E2" s="139"/>
      <c r="F2" s="139"/>
      <c r="G2" s="139"/>
      <c r="H2" s="139"/>
      <c r="I2" s="139"/>
      <c r="J2" s="139"/>
      <c r="K2" s="139"/>
      <c r="L2" s="139"/>
      <c r="M2" s="139"/>
      <c r="N2" s="139"/>
      <c r="O2" s="477"/>
      <c r="P2" s="477"/>
      <c r="Q2" s="140" t="s">
        <v>248</v>
      </c>
      <c r="R2" s="140"/>
      <c r="S2" s="140"/>
      <c r="T2" s="140"/>
      <c r="U2" s="140"/>
      <c r="V2" s="140"/>
      <c r="W2" s="140"/>
      <c r="X2" s="140"/>
      <c r="Y2" s="140"/>
      <c r="Z2" s="141" t="s">
        <v>63</v>
      </c>
      <c r="AA2" s="141"/>
      <c r="AB2" s="141"/>
      <c r="AC2" s="141"/>
      <c r="AD2" s="141"/>
      <c r="AE2" s="141"/>
      <c r="AF2" s="141"/>
      <c r="AG2" s="141"/>
      <c r="AH2" s="141"/>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485"/>
      <c r="BG2" s="485"/>
      <c r="BH2" s="485"/>
      <c r="BI2" s="485"/>
      <c r="BJ2" s="485"/>
      <c r="BK2" s="485"/>
      <c r="BL2" s="485"/>
      <c r="BM2" s="485"/>
      <c r="BN2" s="485"/>
    </row>
    <row r="3" spans="1:67" ht="9.9499999999999993" customHeight="1">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85"/>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c r="BM3" s="485"/>
      <c r="BN3" s="485"/>
    </row>
    <row r="4" spans="1:67"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485"/>
      <c r="BL4" s="485"/>
      <c r="BM4" s="485"/>
      <c r="BN4" s="485"/>
    </row>
    <row r="5" spans="1:67" s="45" customFormat="1" ht="9.9499999999999993" customHeight="1">
      <c r="A5" s="489"/>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row>
    <row r="6" spans="1:67" s="46" customFormat="1" ht="20.100000000000001" customHeight="1">
      <c r="A6" s="488" t="s">
        <v>303</v>
      </c>
      <c r="B6" s="488"/>
      <c r="C6" s="491" t="s">
        <v>304</v>
      </c>
      <c r="D6" s="492"/>
      <c r="E6" s="492"/>
      <c r="F6" s="492"/>
      <c r="G6" s="493"/>
      <c r="H6" s="488" t="s">
        <v>994</v>
      </c>
      <c r="I6" s="488"/>
      <c r="J6" s="488"/>
      <c r="K6" s="488"/>
      <c r="L6" s="488"/>
      <c r="M6" s="488"/>
      <c r="N6" s="488"/>
      <c r="O6" s="488"/>
      <c r="P6" s="488" t="s">
        <v>856</v>
      </c>
      <c r="Q6" s="488"/>
      <c r="R6" s="488"/>
      <c r="S6" s="488"/>
      <c r="T6" s="488"/>
      <c r="U6" s="488"/>
      <c r="V6" s="491" t="s">
        <v>171</v>
      </c>
      <c r="W6" s="492"/>
      <c r="X6" s="493"/>
      <c r="Y6" s="488" t="s">
        <v>306</v>
      </c>
      <c r="Z6" s="488"/>
      <c r="AA6" s="488" t="s">
        <v>197</v>
      </c>
      <c r="AB6" s="488"/>
      <c r="AC6" s="488"/>
      <c r="AD6" s="488"/>
      <c r="AE6" s="490" t="s">
        <v>307</v>
      </c>
      <c r="AF6" s="490"/>
      <c r="AG6" s="490"/>
      <c r="AH6" s="490"/>
      <c r="AI6" s="479" t="s">
        <v>857</v>
      </c>
      <c r="AJ6" s="480"/>
      <c r="AK6" s="480"/>
      <c r="AL6" s="480"/>
      <c r="AM6" s="480"/>
      <c r="AN6" s="480"/>
      <c r="AO6" s="480"/>
      <c r="AP6" s="481"/>
      <c r="AQ6" s="376" t="s">
        <v>171</v>
      </c>
      <c r="AR6" s="377"/>
      <c r="AS6" s="378"/>
      <c r="AT6" s="172" t="s">
        <v>306</v>
      </c>
      <c r="AU6" s="172"/>
      <c r="AV6" s="172" t="s">
        <v>197</v>
      </c>
      <c r="AW6" s="172"/>
      <c r="AX6" s="172"/>
      <c r="AY6" s="172"/>
      <c r="AZ6" s="475" t="s">
        <v>307</v>
      </c>
      <c r="BA6" s="475"/>
      <c r="BB6" s="475"/>
      <c r="BC6" s="475"/>
      <c r="BD6" s="455"/>
      <c r="BE6" s="456"/>
      <c r="BF6" s="456"/>
      <c r="BG6" s="456"/>
      <c r="BH6" s="456"/>
      <c r="BI6" s="456"/>
      <c r="BJ6" s="456"/>
      <c r="BK6" s="456"/>
      <c r="BL6" s="456"/>
      <c r="BM6" s="456"/>
      <c r="BN6" s="456"/>
      <c r="BO6" s="457"/>
    </row>
    <row r="7" spans="1:67" s="47" customFormat="1" ht="15" customHeight="1" thickBot="1">
      <c r="A7" s="478" t="s">
        <v>0</v>
      </c>
      <c r="B7" s="478"/>
      <c r="C7" s="499" t="s">
        <v>1</v>
      </c>
      <c r="D7" s="500"/>
      <c r="E7" s="500"/>
      <c r="F7" s="500"/>
      <c r="G7" s="501"/>
      <c r="H7" s="478" t="s">
        <v>64</v>
      </c>
      <c r="I7" s="478"/>
      <c r="J7" s="478"/>
      <c r="K7" s="478"/>
      <c r="L7" s="478"/>
      <c r="M7" s="478"/>
      <c r="N7" s="478"/>
      <c r="O7" s="478"/>
      <c r="P7" s="478" t="s">
        <v>65</v>
      </c>
      <c r="Q7" s="478"/>
      <c r="R7" s="478"/>
      <c r="S7" s="478"/>
      <c r="T7" s="478"/>
      <c r="U7" s="478"/>
      <c r="V7" s="499" t="s">
        <v>16</v>
      </c>
      <c r="W7" s="500"/>
      <c r="X7" s="501"/>
      <c r="Y7" s="478" t="s">
        <v>17</v>
      </c>
      <c r="Z7" s="478"/>
      <c r="AA7" s="498" t="s">
        <v>56</v>
      </c>
      <c r="AB7" s="498"/>
      <c r="AC7" s="498"/>
      <c r="AD7" s="498"/>
      <c r="AE7" s="478" t="s">
        <v>19</v>
      </c>
      <c r="AF7" s="478"/>
      <c r="AG7" s="478"/>
      <c r="AH7" s="478"/>
      <c r="AI7" s="482" t="s">
        <v>132</v>
      </c>
      <c r="AJ7" s="483"/>
      <c r="AK7" s="483"/>
      <c r="AL7" s="483"/>
      <c r="AM7" s="483"/>
      <c r="AN7" s="483"/>
      <c r="AO7" s="483"/>
      <c r="AP7" s="484"/>
      <c r="AQ7" s="379" t="s">
        <v>16</v>
      </c>
      <c r="AR7" s="380"/>
      <c r="AS7" s="381"/>
      <c r="AT7" s="173" t="s">
        <v>17</v>
      </c>
      <c r="AU7" s="173"/>
      <c r="AV7" s="476" t="s">
        <v>56</v>
      </c>
      <c r="AW7" s="476"/>
      <c r="AX7" s="476"/>
      <c r="AY7" s="476"/>
      <c r="AZ7" s="173" t="s">
        <v>19</v>
      </c>
      <c r="BA7" s="173"/>
      <c r="BB7" s="173"/>
      <c r="BC7" s="173"/>
      <c r="BD7" s="458"/>
      <c r="BE7" s="459"/>
      <c r="BF7" s="459"/>
      <c r="BG7" s="459"/>
      <c r="BH7" s="459"/>
      <c r="BI7" s="459"/>
      <c r="BJ7" s="459"/>
      <c r="BK7" s="459"/>
      <c r="BL7" s="459"/>
      <c r="BM7" s="459"/>
      <c r="BN7" s="459"/>
      <c r="BO7" s="460"/>
    </row>
    <row r="8" spans="1:67" s="45" customFormat="1" ht="20.100000000000001" customHeight="1">
      <c r="A8" s="494">
        <v>1</v>
      </c>
      <c r="B8" s="494"/>
      <c r="C8" s="502"/>
      <c r="D8" s="503"/>
      <c r="E8" s="503"/>
      <c r="F8" s="503"/>
      <c r="G8" s="504"/>
      <c r="H8" s="495"/>
      <c r="I8" s="495"/>
      <c r="J8" s="495"/>
      <c r="K8" s="495"/>
      <c r="L8" s="495"/>
      <c r="M8" s="495"/>
      <c r="N8" s="495"/>
      <c r="O8" s="495"/>
      <c r="P8" s="495"/>
      <c r="Q8" s="495"/>
      <c r="R8" s="495"/>
      <c r="S8" s="495"/>
      <c r="T8" s="495"/>
      <c r="U8" s="495"/>
      <c r="V8" s="505"/>
      <c r="W8" s="506"/>
      <c r="X8" s="507"/>
      <c r="Y8" s="496"/>
      <c r="Z8" s="496"/>
      <c r="AA8" s="497"/>
      <c r="AB8" s="497"/>
      <c r="AC8" s="497"/>
      <c r="AD8" s="497"/>
      <c r="AE8" s="497"/>
      <c r="AF8" s="497"/>
      <c r="AG8" s="497"/>
      <c r="AH8" s="497"/>
      <c r="AI8" s="469">
        <f>H8</f>
        <v>0</v>
      </c>
      <c r="AJ8" s="470"/>
      <c r="AK8" s="470"/>
      <c r="AL8" s="470"/>
      <c r="AM8" s="470"/>
      <c r="AN8" s="470"/>
      <c r="AO8" s="470"/>
      <c r="AP8" s="471"/>
      <c r="AQ8" s="472">
        <f>V8</f>
        <v>0</v>
      </c>
      <c r="AR8" s="473"/>
      <c r="AS8" s="474"/>
      <c r="AT8" s="464">
        <f>Y8</f>
        <v>0</v>
      </c>
      <c r="AU8" s="464"/>
      <c r="AV8" s="465">
        <v>0</v>
      </c>
      <c r="AW8" s="465"/>
      <c r="AX8" s="465"/>
      <c r="AY8" s="465"/>
      <c r="AZ8" s="465">
        <f>AQ8*AV8</f>
        <v>0</v>
      </c>
      <c r="BA8" s="465"/>
      <c r="BB8" s="465"/>
      <c r="BC8" s="465"/>
      <c r="BD8" s="208"/>
      <c r="BE8" s="208"/>
      <c r="BF8" s="208"/>
      <c r="BG8" s="208"/>
      <c r="BH8" s="208"/>
      <c r="BI8" s="208"/>
      <c r="BJ8" s="208"/>
      <c r="BK8" s="208"/>
      <c r="BL8" s="208"/>
      <c r="BM8" s="208"/>
      <c r="BN8" s="208"/>
      <c r="BO8" s="208"/>
    </row>
    <row r="9" spans="1:67" s="45" customFormat="1" ht="20.100000000000001" customHeight="1">
      <c r="A9" s="494">
        <v>2</v>
      </c>
      <c r="B9" s="494"/>
      <c r="C9" s="508"/>
      <c r="D9" s="509"/>
      <c r="E9" s="509"/>
      <c r="F9" s="509"/>
      <c r="G9" s="510"/>
      <c r="H9" s="495"/>
      <c r="I9" s="495"/>
      <c r="J9" s="495"/>
      <c r="K9" s="495"/>
      <c r="L9" s="495"/>
      <c r="M9" s="495"/>
      <c r="N9" s="495"/>
      <c r="O9" s="495"/>
      <c r="P9" s="495"/>
      <c r="Q9" s="495"/>
      <c r="R9" s="495"/>
      <c r="S9" s="495"/>
      <c r="T9" s="495"/>
      <c r="U9" s="495"/>
      <c r="V9" s="514"/>
      <c r="W9" s="515"/>
      <c r="X9" s="516"/>
      <c r="Y9" s="496"/>
      <c r="Z9" s="496"/>
      <c r="AA9" s="497"/>
      <c r="AB9" s="497"/>
      <c r="AC9" s="497"/>
      <c r="AD9" s="497"/>
      <c r="AE9" s="497"/>
      <c r="AF9" s="497"/>
      <c r="AG9" s="497"/>
      <c r="AH9" s="497"/>
      <c r="AI9" s="466">
        <f>H9</f>
        <v>0</v>
      </c>
      <c r="AJ9" s="467"/>
      <c r="AK9" s="467"/>
      <c r="AL9" s="467"/>
      <c r="AM9" s="467"/>
      <c r="AN9" s="467"/>
      <c r="AO9" s="467"/>
      <c r="AP9" s="468"/>
      <c r="AQ9" s="461">
        <f>V9</f>
        <v>0</v>
      </c>
      <c r="AR9" s="462"/>
      <c r="AS9" s="463"/>
      <c r="AT9" s="464">
        <f>Y9</f>
        <v>0</v>
      </c>
      <c r="AU9" s="464"/>
      <c r="AV9" s="465">
        <f>AA9</f>
        <v>0</v>
      </c>
      <c r="AW9" s="465"/>
      <c r="AX9" s="465"/>
      <c r="AY9" s="465"/>
      <c r="AZ9" s="465">
        <f>AE9</f>
        <v>0</v>
      </c>
      <c r="BA9" s="465"/>
      <c r="BB9" s="465"/>
      <c r="BC9" s="465"/>
      <c r="BD9" s="200"/>
      <c r="BE9" s="200"/>
      <c r="BF9" s="200"/>
      <c r="BG9" s="200"/>
      <c r="BH9" s="200"/>
      <c r="BI9" s="200"/>
      <c r="BJ9" s="200"/>
      <c r="BK9" s="200"/>
      <c r="BL9" s="200"/>
      <c r="BM9" s="200"/>
      <c r="BN9" s="200"/>
      <c r="BO9" s="200"/>
    </row>
    <row r="10" spans="1:67" s="45" customFormat="1" ht="20.100000000000001" customHeight="1">
      <c r="A10" s="494">
        <v>3</v>
      </c>
      <c r="B10" s="494"/>
      <c r="C10" s="511"/>
      <c r="D10" s="512"/>
      <c r="E10" s="512"/>
      <c r="F10" s="512"/>
      <c r="G10" s="513"/>
      <c r="H10" s="495"/>
      <c r="I10" s="495"/>
      <c r="J10" s="495"/>
      <c r="K10" s="495"/>
      <c r="L10" s="495"/>
      <c r="M10" s="495"/>
      <c r="N10" s="495"/>
      <c r="O10" s="495"/>
      <c r="P10" s="495"/>
      <c r="Q10" s="495"/>
      <c r="R10" s="495"/>
      <c r="S10" s="495"/>
      <c r="T10" s="495"/>
      <c r="U10" s="495"/>
      <c r="V10" s="514"/>
      <c r="W10" s="515"/>
      <c r="X10" s="516"/>
      <c r="Y10" s="496"/>
      <c r="Z10" s="496"/>
      <c r="AA10" s="497"/>
      <c r="AB10" s="497"/>
      <c r="AC10" s="497"/>
      <c r="AD10" s="497"/>
      <c r="AE10" s="497"/>
      <c r="AF10" s="497"/>
      <c r="AG10" s="497"/>
      <c r="AH10" s="497"/>
      <c r="AI10" s="466">
        <f t="shared" ref="AI10:AI37" si="0">H10</f>
        <v>0</v>
      </c>
      <c r="AJ10" s="467"/>
      <c r="AK10" s="467"/>
      <c r="AL10" s="467"/>
      <c r="AM10" s="467"/>
      <c r="AN10" s="467"/>
      <c r="AO10" s="467"/>
      <c r="AP10" s="468"/>
      <c r="AQ10" s="461">
        <f t="shared" ref="AQ10:AQ37" si="1">V10</f>
        <v>0</v>
      </c>
      <c r="AR10" s="462"/>
      <c r="AS10" s="463"/>
      <c r="AT10" s="464">
        <f t="shared" ref="AT10:AT37" si="2">Y10</f>
        <v>0</v>
      </c>
      <c r="AU10" s="464"/>
      <c r="AV10" s="465">
        <f t="shared" ref="AV10:AV37" si="3">AA10</f>
        <v>0</v>
      </c>
      <c r="AW10" s="465"/>
      <c r="AX10" s="465"/>
      <c r="AY10" s="465"/>
      <c r="AZ10" s="465">
        <f t="shared" ref="AZ10:AZ37" si="4">AE10</f>
        <v>0</v>
      </c>
      <c r="BA10" s="465"/>
      <c r="BB10" s="465"/>
      <c r="BC10" s="465"/>
      <c r="BD10" s="200"/>
      <c r="BE10" s="200"/>
      <c r="BF10" s="200"/>
      <c r="BG10" s="200"/>
      <c r="BH10" s="200"/>
      <c r="BI10" s="200"/>
      <c r="BJ10" s="200"/>
      <c r="BK10" s="200"/>
      <c r="BL10" s="200"/>
      <c r="BM10" s="200"/>
      <c r="BN10" s="200"/>
      <c r="BO10" s="200"/>
    </row>
    <row r="11" spans="1:67" s="45" customFormat="1" ht="20.100000000000001" customHeight="1">
      <c r="A11" s="494">
        <v>4</v>
      </c>
      <c r="B11" s="494"/>
      <c r="C11" s="511"/>
      <c r="D11" s="512"/>
      <c r="E11" s="512"/>
      <c r="F11" s="512"/>
      <c r="G11" s="513"/>
      <c r="H11" s="495"/>
      <c r="I11" s="495"/>
      <c r="J11" s="495"/>
      <c r="K11" s="495"/>
      <c r="L11" s="495"/>
      <c r="M11" s="495"/>
      <c r="N11" s="495"/>
      <c r="O11" s="495"/>
      <c r="P11" s="495"/>
      <c r="Q11" s="495"/>
      <c r="R11" s="495"/>
      <c r="S11" s="495"/>
      <c r="T11" s="495"/>
      <c r="U11" s="495"/>
      <c r="V11" s="514"/>
      <c r="W11" s="515"/>
      <c r="X11" s="516"/>
      <c r="Y11" s="496"/>
      <c r="Z11" s="496"/>
      <c r="AA11" s="497"/>
      <c r="AB11" s="497"/>
      <c r="AC11" s="497"/>
      <c r="AD11" s="497"/>
      <c r="AE11" s="497"/>
      <c r="AF11" s="497"/>
      <c r="AG11" s="497"/>
      <c r="AH11" s="497"/>
      <c r="AI11" s="466">
        <f t="shared" si="0"/>
        <v>0</v>
      </c>
      <c r="AJ11" s="467"/>
      <c r="AK11" s="467"/>
      <c r="AL11" s="467"/>
      <c r="AM11" s="467"/>
      <c r="AN11" s="467"/>
      <c r="AO11" s="467"/>
      <c r="AP11" s="468"/>
      <c r="AQ11" s="461">
        <f t="shared" si="1"/>
        <v>0</v>
      </c>
      <c r="AR11" s="462"/>
      <c r="AS11" s="463"/>
      <c r="AT11" s="464">
        <f t="shared" si="2"/>
        <v>0</v>
      </c>
      <c r="AU11" s="464"/>
      <c r="AV11" s="465">
        <f t="shared" si="3"/>
        <v>0</v>
      </c>
      <c r="AW11" s="465"/>
      <c r="AX11" s="465"/>
      <c r="AY11" s="465"/>
      <c r="AZ11" s="465">
        <f t="shared" si="4"/>
        <v>0</v>
      </c>
      <c r="BA11" s="465"/>
      <c r="BB11" s="465"/>
      <c r="BC11" s="465"/>
      <c r="BD11" s="200"/>
      <c r="BE11" s="200"/>
      <c r="BF11" s="200"/>
      <c r="BG11" s="200"/>
      <c r="BH11" s="200"/>
      <c r="BI11" s="200"/>
      <c r="BJ11" s="200"/>
      <c r="BK11" s="200"/>
      <c r="BL11" s="200"/>
      <c r="BM11" s="200"/>
      <c r="BN11" s="200"/>
      <c r="BO11" s="200"/>
    </row>
    <row r="12" spans="1:67" s="45" customFormat="1" ht="20.100000000000001" customHeight="1">
      <c r="A12" s="494">
        <v>5</v>
      </c>
      <c r="B12" s="494"/>
      <c r="C12" s="511"/>
      <c r="D12" s="512"/>
      <c r="E12" s="512"/>
      <c r="F12" s="512"/>
      <c r="G12" s="513"/>
      <c r="H12" s="495"/>
      <c r="I12" s="495"/>
      <c r="J12" s="495"/>
      <c r="K12" s="495"/>
      <c r="L12" s="495"/>
      <c r="M12" s="495"/>
      <c r="N12" s="495"/>
      <c r="O12" s="495"/>
      <c r="P12" s="495"/>
      <c r="Q12" s="495"/>
      <c r="R12" s="495"/>
      <c r="S12" s="495"/>
      <c r="T12" s="495"/>
      <c r="U12" s="495"/>
      <c r="V12" s="514"/>
      <c r="W12" s="515"/>
      <c r="X12" s="516"/>
      <c r="Y12" s="496"/>
      <c r="Z12" s="496"/>
      <c r="AA12" s="497"/>
      <c r="AB12" s="497"/>
      <c r="AC12" s="497"/>
      <c r="AD12" s="497"/>
      <c r="AE12" s="497"/>
      <c r="AF12" s="497"/>
      <c r="AG12" s="497"/>
      <c r="AH12" s="497"/>
      <c r="AI12" s="466">
        <f t="shared" si="0"/>
        <v>0</v>
      </c>
      <c r="AJ12" s="467"/>
      <c r="AK12" s="467"/>
      <c r="AL12" s="467"/>
      <c r="AM12" s="467"/>
      <c r="AN12" s="467"/>
      <c r="AO12" s="467"/>
      <c r="AP12" s="468"/>
      <c r="AQ12" s="461">
        <f t="shared" si="1"/>
        <v>0</v>
      </c>
      <c r="AR12" s="462"/>
      <c r="AS12" s="463"/>
      <c r="AT12" s="464">
        <f t="shared" si="2"/>
        <v>0</v>
      </c>
      <c r="AU12" s="464"/>
      <c r="AV12" s="465">
        <f t="shared" si="3"/>
        <v>0</v>
      </c>
      <c r="AW12" s="465"/>
      <c r="AX12" s="465"/>
      <c r="AY12" s="465"/>
      <c r="AZ12" s="465">
        <f t="shared" si="4"/>
        <v>0</v>
      </c>
      <c r="BA12" s="465"/>
      <c r="BB12" s="465"/>
      <c r="BC12" s="465"/>
      <c r="BD12" s="200"/>
      <c r="BE12" s="200"/>
      <c r="BF12" s="200"/>
      <c r="BG12" s="200"/>
      <c r="BH12" s="200"/>
      <c r="BI12" s="200"/>
      <c r="BJ12" s="200"/>
      <c r="BK12" s="200"/>
      <c r="BL12" s="200"/>
      <c r="BM12" s="200"/>
      <c r="BN12" s="200"/>
      <c r="BO12" s="200"/>
    </row>
    <row r="13" spans="1:67" s="45" customFormat="1" ht="20.100000000000001" customHeight="1">
      <c r="A13" s="494">
        <v>6</v>
      </c>
      <c r="B13" s="494"/>
      <c r="C13" s="511"/>
      <c r="D13" s="512"/>
      <c r="E13" s="512"/>
      <c r="F13" s="512"/>
      <c r="G13" s="513"/>
      <c r="H13" s="495"/>
      <c r="I13" s="495"/>
      <c r="J13" s="495"/>
      <c r="K13" s="495"/>
      <c r="L13" s="495"/>
      <c r="M13" s="495"/>
      <c r="N13" s="495"/>
      <c r="O13" s="495"/>
      <c r="P13" s="495"/>
      <c r="Q13" s="495"/>
      <c r="R13" s="495"/>
      <c r="S13" s="495"/>
      <c r="T13" s="495"/>
      <c r="U13" s="495"/>
      <c r="V13" s="514"/>
      <c r="W13" s="515"/>
      <c r="X13" s="516"/>
      <c r="Y13" s="496"/>
      <c r="Z13" s="496"/>
      <c r="AA13" s="497"/>
      <c r="AB13" s="497"/>
      <c r="AC13" s="497"/>
      <c r="AD13" s="497"/>
      <c r="AE13" s="497"/>
      <c r="AF13" s="497"/>
      <c r="AG13" s="497"/>
      <c r="AH13" s="497"/>
      <c r="AI13" s="466">
        <f t="shared" si="0"/>
        <v>0</v>
      </c>
      <c r="AJ13" s="467"/>
      <c r="AK13" s="467"/>
      <c r="AL13" s="467"/>
      <c r="AM13" s="467"/>
      <c r="AN13" s="467"/>
      <c r="AO13" s="467"/>
      <c r="AP13" s="468"/>
      <c r="AQ13" s="461">
        <f t="shared" si="1"/>
        <v>0</v>
      </c>
      <c r="AR13" s="462"/>
      <c r="AS13" s="463"/>
      <c r="AT13" s="464">
        <f t="shared" si="2"/>
        <v>0</v>
      </c>
      <c r="AU13" s="464"/>
      <c r="AV13" s="465">
        <f t="shared" si="3"/>
        <v>0</v>
      </c>
      <c r="AW13" s="465"/>
      <c r="AX13" s="465"/>
      <c r="AY13" s="465"/>
      <c r="AZ13" s="465">
        <f t="shared" si="4"/>
        <v>0</v>
      </c>
      <c r="BA13" s="465"/>
      <c r="BB13" s="465"/>
      <c r="BC13" s="465"/>
      <c r="BD13" s="200"/>
      <c r="BE13" s="200"/>
      <c r="BF13" s="200"/>
      <c r="BG13" s="200"/>
      <c r="BH13" s="200"/>
      <c r="BI13" s="200"/>
      <c r="BJ13" s="200"/>
      <c r="BK13" s="200"/>
      <c r="BL13" s="200"/>
      <c r="BM13" s="200"/>
      <c r="BN13" s="200"/>
      <c r="BO13" s="200"/>
    </row>
    <row r="14" spans="1:67" s="45" customFormat="1" ht="20.100000000000001" customHeight="1">
      <c r="A14" s="494">
        <v>7</v>
      </c>
      <c r="B14" s="494"/>
      <c r="C14" s="511"/>
      <c r="D14" s="512"/>
      <c r="E14" s="512"/>
      <c r="F14" s="512"/>
      <c r="G14" s="513"/>
      <c r="H14" s="495"/>
      <c r="I14" s="495"/>
      <c r="J14" s="495"/>
      <c r="K14" s="495"/>
      <c r="L14" s="495"/>
      <c r="M14" s="495"/>
      <c r="N14" s="495"/>
      <c r="O14" s="495"/>
      <c r="P14" s="495"/>
      <c r="Q14" s="495"/>
      <c r="R14" s="495"/>
      <c r="S14" s="495"/>
      <c r="T14" s="495"/>
      <c r="U14" s="495"/>
      <c r="V14" s="514"/>
      <c r="W14" s="515"/>
      <c r="X14" s="516"/>
      <c r="Y14" s="496"/>
      <c r="Z14" s="496"/>
      <c r="AA14" s="497"/>
      <c r="AB14" s="497"/>
      <c r="AC14" s="497"/>
      <c r="AD14" s="497"/>
      <c r="AE14" s="497"/>
      <c r="AF14" s="497"/>
      <c r="AG14" s="497"/>
      <c r="AH14" s="497"/>
      <c r="AI14" s="466">
        <f t="shared" si="0"/>
        <v>0</v>
      </c>
      <c r="AJ14" s="467"/>
      <c r="AK14" s="467"/>
      <c r="AL14" s="467"/>
      <c r="AM14" s="467"/>
      <c r="AN14" s="467"/>
      <c r="AO14" s="467"/>
      <c r="AP14" s="468"/>
      <c r="AQ14" s="461">
        <f t="shared" si="1"/>
        <v>0</v>
      </c>
      <c r="AR14" s="462"/>
      <c r="AS14" s="463"/>
      <c r="AT14" s="464">
        <f t="shared" si="2"/>
        <v>0</v>
      </c>
      <c r="AU14" s="464"/>
      <c r="AV14" s="465">
        <f t="shared" si="3"/>
        <v>0</v>
      </c>
      <c r="AW14" s="465"/>
      <c r="AX14" s="465"/>
      <c r="AY14" s="465"/>
      <c r="AZ14" s="465">
        <f t="shared" si="4"/>
        <v>0</v>
      </c>
      <c r="BA14" s="465"/>
      <c r="BB14" s="465"/>
      <c r="BC14" s="465"/>
      <c r="BD14" s="200"/>
      <c r="BE14" s="200"/>
      <c r="BF14" s="200"/>
      <c r="BG14" s="200"/>
      <c r="BH14" s="200"/>
      <c r="BI14" s="200"/>
      <c r="BJ14" s="200"/>
      <c r="BK14" s="200"/>
      <c r="BL14" s="200"/>
      <c r="BM14" s="200"/>
      <c r="BN14" s="200"/>
      <c r="BO14" s="200"/>
    </row>
    <row r="15" spans="1:67" s="45" customFormat="1" ht="20.100000000000001" customHeight="1">
      <c r="A15" s="494">
        <v>8</v>
      </c>
      <c r="B15" s="494"/>
      <c r="C15" s="511"/>
      <c r="D15" s="512"/>
      <c r="E15" s="512"/>
      <c r="F15" s="512"/>
      <c r="G15" s="513"/>
      <c r="H15" s="495"/>
      <c r="I15" s="495"/>
      <c r="J15" s="495"/>
      <c r="K15" s="495"/>
      <c r="L15" s="495"/>
      <c r="M15" s="495"/>
      <c r="N15" s="495"/>
      <c r="O15" s="495"/>
      <c r="P15" s="495"/>
      <c r="Q15" s="495"/>
      <c r="R15" s="495"/>
      <c r="S15" s="495"/>
      <c r="T15" s="495"/>
      <c r="U15" s="495"/>
      <c r="V15" s="514"/>
      <c r="W15" s="515"/>
      <c r="X15" s="516"/>
      <c r="Y15" s="496"/>
      <c r="Z15" s="496"/>
      <c r="AA15" s="497"/>
      <c r="AB15" s="497"/>
      <c r="AC15" s="497"/>
      <c r="AD15" s="497"/>
      <c r="AE15" s="497"/>
      <c r="AF15" s="497"/>
      <c r="AG15" s="497"/>
      <c r="AH15" s="497"/>
      <c r="AI15" s="466">
        <f t="shared" si="0"/>
        <v>0</v>
      </c>
      <c r="AJ15" s="467"/>
      <c r="AK15" s="467"/>
      <c r="AL15" s="467"/>
      <c r="AM15" s="467"/>
      <c r="AN15" s="467"/>
      <c r="AO15" s="467"/>
      <c r="AP15" s="468"/>
      <c r="AQ15" s="461">
        <f t="shared" si="1"/>
        <v>0</v>
      </c>
      <c r="AR15" s="462"/>
      <c r="AS15" s="463"/>
      <c r="AT15" s="464">
        <f t="shared" si="2"/>
        <v>0</v>
      </c>
      <c r="AU15" s="464"/>
      <c r="AV15" s="465">
        <f t="shared" si="3"/>
        <v>0</v>
      </c>
      <c r="AW15" s="465"/>
      <c r="AX15" s="465"/>
      <c r="AY15" s="465"/>
      <c r="AZ15" s="465">
        <f t="shared" si="4"/>
        <v>0</v>
      </c>
      <c r="BA15" s="465"/>
      <c r="BB15" s="465"/>
      <c r="BC15" s="465"/>
      <c r="BD15" s="200"/>
      <c r="BE15" s="200"/>
      <c r="BF15" s="200"/>
      <c r="BG15" s="200"/>
      <c r="BH15" s="200"/>
      <c r="BI15" s="200"/>
      <c r="BJ15" s="200"/>
      <c r="BK15" s="200"/>
      <c r="BL15" s="200"/>
      <c r="BM15" s="200"/>
      <c r="BN15" s="200"/>
      <c r="BO15" s="200"/>
    </row>
    <row r="16" spans="1:67" s="45" customFormat="1" ht="20.100000000000001" customHeight="1">
      <c r="A16" s="494">
        <v>9</v>
      </c>
      <c r="B16" s="494"/>
      <c r="C16" s="511"/>
      <c r="D16" s="512"/>
      <c r="E16" s="512"/>
      <c r="F16" s="512"/>
      <c r="G16" s="513"/>
      <c r="H16" s="495"/>
      <c r="I16" s="495"/>
      <c r="J16" s="495"/>
      <c r="K16" s="495"/>
      <c r="L16" s="495"/>
      <c r="M16" s="495"/>
      <c r="N16" s="495"/>
      <c r="O16" s="495"/>
      <c r="P16" s="495"/>
      <c r="Q16" s="495"/>
      <c r="R16" s="495"/>
      <c r="S16" s="495"/>
      <c r="T16" s="495"/>
      <c r="U16" s="495"/>
      <c r="V16" s="514"/>
      <c r="W16" s="515"/>
      <c r="X16" s="516"/>
      <c r="Y16" s="496"/>
      <c r="Z16" s="496"/>
      <c r="AA16" s="497"/>
      <c r="AB16" s="497"/>
      <c r="AC16" s="497"/>
      <c r="AD16" s="497"/>
      <c r="AE16" s="497"/>
      <c r="AF16" s="497"/>
      <c r="AG16" s="497"/>
      <c r="AH16" s="497"/>
      <c r="AI16" s="466">
        <f t="shared" si="0"/>
        <v>0</v>
      </c>
      <c r="AJ16" s="467"/>
      <c r="AK16" s="467"/>
      <c r="AL16" s="467"/>
      <c r="AM16" s="467"/>
      <c r="AN16" s="467"/>
      <c r="AO16" s="467"/>
      <c r="AP16" s="468"/>
      <c r="AQ16" s="461">
        <f t="shared" si="1"/>
        <v>0</v>
      </c>
      <c r="AR16" s="462"/>
      <c r="AS16" s="463"/>
      <c r="AT16" s="464">
        <f t="shared" si="2"/>
        <v>0</v>
      </c>
      <c r="AU16" s="464"/>
      <c r="AV16" s="465">
        <f t="shared" si="3"/>
        <v>0</v>
      </c>
      <c r="AW16" s="465"/>
      <c r="AX16" s="465"/>
      <c r="AY16" s="465"/>
      <c r="AZ16" s="465">
        <f t="shared" si="4"/>
        <v>0</v>
      </c>
      <c r="BA16" s="465"/>
      <c r="BB16" s="465"/>
      <c r="BC16" s="465"/>
      <c r="BD16" s="200"/>
      <c r="BE16" s="200"/>
      <c r="BF16" s="200"/>
      <c r="BG16" s="200"/>
      <c r="BH16" s="200"/>
      <c r="BI16" s="200"/>
      <c r="BJ16" s="200"/>
      <c r="BK16" s="200"/>
      <c r="BL16" s="200"/>
      <c r="BM16" s="200"/>
      <c r="BN16" s="200"/>
      <c r="BO16" s="200"/>
    </row>
    <row r="17" spans="1:67" s="45" customFormat="1" ht="20.100000000000001" customHeight="1">
      <c r="A17" s="494">
        <v>10</v>
      </c>
      <c r="B17" s="494"/>
      <c r="C17" s="511"/>
      <c r="D17" s="512"/>
      <c r="E17" s="512"/>
      <c r="F17" s="512"/>
      <c r="G17" s="513"/>
      <c r="H17" s="495"/>
      <c r="I17" s="495"/>
      <c r="J17" s="495"/>
      <c r="K17" s="495"/>
      <c r="L17" s="495"/>
      <c r="M17" s="495"/>
      <c r="N17" s="495"/>
      <c r="O17" s="495"/>
      <c r="P17" s="495"/>
      <c r="Q17" s="495"/>
      <c r="R17" s="495"/>
      <c r="S17" s="495"/>
      <c r="T17" s="495"/>
      <c r="U17" s="495"/>
      <c r="V17" s="514"/>
      <c r="W17" s="515"/>
      <c r="X17" s="516"/>
      <c r="Y17" s="496"/>
      <c r="Z17" s="496"/>
      <c r="AA17" s="497"/>
      <c r="AB17" s="497"/>
      <c r="AC17" s="497"/>
      <c r="AD17" s="497"/>
      <c r="AE17" s="497"/>
      <c r="AF17" s="497"/>
      <c r="AG17" s="497"/>
      <c r="AH17" s="497"/>
      <c r="AI17" s="466">
        <f t="shared" si="0"/>
        <v>0</v>
      </c>
      <c r="AJ17" s="467"/>
      <c r="AK17" s="467"/>
      <c r="AL17" s="467"/>
      <c r="AM17" s="467"/>
      <c r="AN17" s="467"/>
      <c r="AO17" s="467"/>
      <c r="AP17" s="468"/>
      <c r="AQ17" s="461">
        <f t="shared" si="1"/>
        <v>0</v>
      </c>
      <c r="AR17" s="462"/>
      <c r="AS17" s="463"/>
      <c r="AT17" s="464">
        <f t="shared" si="2"/>
        <v>0</v>
      </c>
      <c r="AU17" s="464"/>
      <c r="AV17" s="465">
        <f t="shared" si="3"/>
        <v>0</v>
      </c>
      <c r="AW17" s="465"/>
      <c r="AX17" s="465"/>
      <c r="AY17" s="465"/>
      <c r="AZ17" s="465">
        <f t="shared" si="4"/>
        <v>0</v>
      </c>
      <c r="BA17" s="465"/>
      <c r="BB17" s="465"/>
      <c r="BC17" s="465"/>
      <c r="BD17" s="200"/>
      <c r="BE17" s="200"/>
      <c r="BF17" s="200"/>
      <c r="BG17" s="200"/>
      <c r="BH17" s="200"/>
      <c r="BI17" s="200"/>
      <c r="BJ17" s="200"/>
      <c r="BK17" s="200"/>
      <c r="BL17" s="200"/>
      <c r="BM17" s="200"/>
      <c r="BN17" s="200"/>
      <c r="BO17" s="200"/>
    </row>
    <row r="18" spans="1:67" s="45" customFormat="1" ht="20.100000000000001" customHeight="1">
      <c r="A18" s="494">
        <v>11</v>
      </c>
      <c r="B18" s="494"/>
      <c r="C18" s="511"/>
      <c r="D18" s="512"/>
      <c r="E18" s="512"/>
      <c r="F18" s="512"/>
      <c r="G18" s="513"/>
      <c r="H18" s="495"/>
      <c r="I18" s="495"/>
      <c r="J18" s="495"/>
      <c r="K18" s="495"/>
      <c r="L18" s="495"/>
      <c r="M18" s="495"/>
      <c r="N18" s="495"/>
      <c r="O18" s="495"/>
      <c r="P18" s="495"/>
      <c r="Q18" s="495"/>
      <c r="R18" s="495"/>
      <c r="S18" s="495"/>
      <c r="T18" s="495"/>
      <c r="U18" s="495"/>
      <c r="V18" s="514"/>
      <c r="W18" s="515"/>
      <c r="X18" s="516"/>
      <c r="Y18" s="496"/>
      <c r="Z18" s="496"/>
      <c r="AA18" s="497"/>
      <c r="AB18" s="497"/>
      <c r="AC18" s="497"/>
      <c r="AD18" s="497"/>
      <c r="AE18" s="497"/>
      <c r="AF18" s="497"/>
      <c r="AG18" s="497"/>
      <c r="AH18" s="497"/>
      <c r="AI18" s="466">
        <f t="shared" si="0"/>
        <v>0</v>
      </c>
      <c r="AJ18" s="467"/>
      <c r="AK18" s="467"/>
      <c r="AL18" s="467"/>
      <c r="AM18" s="467"/>
      <c r="AN18" s="467"/>
      <c r="AO18" s="467"/>
      <c r="AP18" s="468"/>
      <c r="AQ18" s="461">
        <f t="shared" si="1"/>
        <v>0</v>
      </c>
      <c r="AR18" s="462"/>
      <c r="AS18" s="463"/>
      <c r="AT18" s="464">
        <f t="shared" si="2"/>
        <v>0</v>
      </c>
      <c r="AU18" s="464"/>
      <c r="AV18" s="465">
        <f t="shared" si="3"/>
        <v>0</v>
      </c>
      <c r="AW18" s="465"/>
      <c r="AX18" s="465"/>
      <c r="AY18" s="465"/>
      <c r="AZ18" s="465">
        <f t="shared" si="4"/>
        <v>0</v>
      </c>
      <c r="BA18" s="465"/>
      <c r="BB18" s="465"/>
      <c r="BC18" s="465"/>
      <c r="BD18" s="200"/>
      <c r="BE18" s="200"/>
      <c r="BF18" s="200"/>
      <c r="BG18" s="200"/>
      <c r="BH18" s="200"/>
      <c r="BI18" s="200"/>
      <c r="BJ18" s="200"/>
      <c r="BK18" s="200"/>
      <c r="BL18" s="200"/>
      <c r="BM18" s="200"/>
      <c r="BN18" s="200"/>
      <c r="BO18" s="200"/>
    </row>
    <row r="19" spans="1:67" s="45" customFormat="1" ht="20.100000000000001" customHeight="1">
      <c r="A19" s="494">
        <v>12</v>
      </c>
      <c r="B19" s="494"/>
      <c r="C19" s="511"/>
      <c r="D19" s="512"/>
      <c r="E19" s="512"/>
      <c r="F19" s="512"/>
      <c r="G19" s="513"/>
      <c r="H19" s="495"/>
      <c r="I19" s="495"/>
      <c r="J19" s="495"/>
      <c r="K19" s="495"/>
      <c r="L19" s="495"/>
      <c r="M19" s="495"/>
      <c r="N19" s="495"/>
      <c r="O19" s="495"/>
      <c r="P19" s="495"/>
      <c r="Q19" s="495"/>
      <c r="R19" s="495"/>
      <c r="S19" s="495"/>
      <c r="T19" s="495"/>
      <c r="U19" s="495"/>
      <c r="V19" s="514"/>
      <c r="W19" s="515"/>
      <c r="X19" s="516"/>
      <c r="Y19" s="496"/>
      <c r="Z19" s="496"/>
      <c r="AA19" s="497"/>
      <c r="AB19" s="497"/>
      <c r="AC19" s="497"/>
      <c r="AD19" s="497"/>
      <c r="AE19" s="497"/>
      <c r="AF19" s="497"/>
      <c r="AG19" s="497"/>
      <c r="AH19" s="497"/>
      <c r="AI19" s="466">
        <f t="shared" si="0"/>
        <v>0</v>
      </c>
      <c r="AJ19" s="467"/>
      <c r="AK19" s="467"/>
      <c r="AL19" s="467"/>
      <c r="AM19" s="467"/>
      <c r="AN19" s="467"/>
      <c r="AO19" s="467"/>
      <c r="AP19" s="468"/>
      <c r="AQ19" s="461">
        <f t="shared" si="1"/>
        <v>0</v>
      </c>
      <c r="AR19" s="462"/>
      <c r="AS19" s="463"/>
      <c r="AT19" s="464">
        <f t="shared" si="2"/>
        <v>0</v>
      </c>
      <c r="AU19" s="464"/>
      <c r="AV19" s="465">
        <f t="shared" si="3"/>
        <v>0</v>
      </c>
      <c r="AW19" s="465"/>
      <c r="AX19" s="465"/>
      <c r="AY19" s="465"/>
      <c r="AZ19" s="465">
        <f t="shared" si="4"/>
        <v>0</v>
      </c>
      <c r="BA19" s="465"/>
      <c r="BB19" s="465"/>
      <c r="BC19" s="465"/>
      <c r="BD19" s="200"/>
      <c r="BE19" s="200"/>
      <c r="BF19" s="200"/>
      <c r="BG19" s="200"/>
      <c r="BH19" s="200"/>
      <c r="BI19" s="200"/>
      <c r="BJ19" s="200"/>
      <c r="BK19" s="200"/>
      <c r="BL19" s="200"/>
      <c r="BM19" s="200"/>
      <c r="BN19" s="200"/>
      <c r="BO19" s="200"/>
    </row>
    <row r="20" spans="1:67" s="45" customFormat="1" ht="20.100000000000001" customHeight="1">
      <c r="A20" s="494">
        <v>13</v>
      </c>
      <c r="B20" s="494"/>
      <c r="C20" s="511"/>
      <c r="D20" s="512"/>
      <c r="E20" s="512"/>
      <c r="F20" s="512"/>
      <c r="G20" s="513"/>
      <c r="H20" s="495"/>
      <c r="I20" s="495"/>
      <c r="J20" s="495"/>
      <c r="K20" s="495"/>
      <c r="L20" s="495"/>
      <c r="M20" s="495"/>
      <c r="N20" s="495"/>
      <c r="O20" s="495"/>
      <c r="P20" s="495"/>
      <c r="Q20" s="495"/>
      <c r="R20" s="495"/>
      <c r="S20" s="495"/>
      <c r="T20" s="495"/>
      <c r="U20" s="495"/>
      <c r="V20" s="514"/>
      <c r="W20" s="515"/>
      <c r="X20" s="516"/>
      <c r="Y20" s="496"/>
      <c r="Z20" s="496"/>
      <c r="AA20" s="497"/>
      <c r="AB20" s="497"/>
      <c r="AC20" s="497"/>
      <c r="AD20" s="497"/>
      <c r="AE20" s="497"/>
      <c r="AF20" s="497"/>
      <c r="AG20" s="497"/>
      <c r="AH20" s="497"/>
      <c r="AI20" s="466">
        <f t="shared" si="0"/>
        <v>0</v>
      </c>
      <c r="AJ20" s="467"/>
      <c r="AK20" s="467"/>
      <c r="AL20" s="467"/>
      <c r="AM20" s="467"/>
      <c r="AN20" s="467"/>
      <c r="AO20" s="467"/>
      <c r="AP20" s="468"/>
      <c r="AQ20" s="461">
        <f t="shared" si="1"/>
        <v>0</v>
      </c>
      <c r="AR20" s="462"/>
      <c r="AS20" s="463"/>
      <c r="AT20" s="464">
        <f t="shared" si="2"/>
        <v>0</v>
      </c>
      <c r="AU20" s="464"/>
      <c r="AV20" s="465">
        <f t="shared" si="3"/>
        <v>0</v>
      </c>
      <c r="AW20" s="465"/>
      <c r="AX20" s="465"/>
      <c r="AY20" s="465"/>
      <c r="AZ20" s="465">
        <f t="shared" si="4"/>
        <v>0</v>
      </c>
      <c r="BA20" s="465"/>
      <c r="BB20" s="465"/>
      <c r="BC20" s="465"/>
      <c r="BD20" s="200"/>
      <c r="BE20" s="200"/>
      <c r="BF20" s="200"/>
      <c r="BG20" s="200"/>
      <c r="BH20" s="200"/>
      <c r="BI20" s="200"/>
      <c r="BJ20" s="200"/>
      <c r="BK20" s="200"/>
      <c r="BL20" s="200"/>
      <c r="BM20" s="200"/>
      <c r="BN20" s="200"/>
      <c r="BO20" s="200"/>
    </row>
    <row r="21" spans="1:67" s="45" customFormat="1" ht="20.100000000000001" customHeight="1">
      <c r="A21" s="494">
        <v>14</v>
      </c>
      <c r="B21" s="494"/>
      <c r="C21" s="511"/>
      <c r="D21" s="512"/>
      <c r="E21" s="512"/>
      <c r="F21" s="512"/>
      <c r="G21" s="513"/>
      <c r="H21" s="495"/>
      <c r="I21" s="495"/>
      <c r="J21" s="495"/>
      <c r="K21" s="495"/>
      <c r="L21" s="495"/>
      <c r="M21" s="495"/>
      <c r="N21" s="495"/>
      <c r="O21" s="495"/>
      <c r="P21" s="495"/>
      <c r="Q21" s="495"/>
      <c r="R21" s="495"/>
      <c r="S21" s="495"/>
      <c r="T21" s="495"/>
      <c r="U21" s="495"/>
      <c r="V21" s="514"/>
      <c r="W21" s="515"/>
      <c r="X21" s="516"/>
      <c r="Y21" s="496"/>
      <c r="Z21" s="496"/>
      <c r="AA21" s="497"/>
      <c r="AB21" s="497"/>
      <c r="AC21" s="497"/>
      <c r="AD21" s="497"/>
      <c r="AE21" s="497"/>
      <c r="AF21" s="497"/>
      <c r="AG21" s="497"/>
      <c r="AH21" s="497"/>
      <c r="AI21" s="466">
        <f t="shared" si="0"/>
        <v>0</v>
      </c>
      <c r="AJ21" s="467"/>
      <c r="AK21" s="467"/>
      <c r="AL21" s="467"/>
      <c r="AM21" s="467"/>
      <c r="AN21" s="467"/>
      <c r="AO21" s="467"/>
      <c r="AP21" s="468"/>
      <c r="AQ21" s="461">
        <f t="shared" si="1"/>
        <v>0</v>
      </c>
      <c r="AR21" s="462"/>
      <c r="AS21" s="463"/>
      <c r="AT21" s="464">
        <f t="shared" si="2"/>
        <v>0</v>
      </c>
      <c r="AU21" s="464"/>
      <c r="AV21" s="465">
        <f t="shared" si="3"/>
        <v>0</v>
      </c>
      <c r="AW21" s="465"/>
      <c r="AX21" s="465"/>
      <c r="AY21" s="465"/>
      <c r="AZ21" s="465">
        <f t="shared" si="4"/>
        <v>0</v>
      </c>
      <c r="BA21" s="465"/>
      <c r="BB21" s="465"/>
      <c r="BC21" s="465"/>
      <c r="BD21" s="200"/>
      <c r="BE21" s="200"/>
      <c r="BF21" s="200"/>
      <c r="BG21" s="200"/>
      <c r="BH21" s="200"/>
      <c r="BI21" s="200"/>
      <c r="BJ21" s="200"/>
      <c r="BK21" s="200"/>
      <c r="BL21" s="200"/>
      <c r="BM21" s="200"/>
      <c r="BN21" s="200"/>
      <c r="BO21" s="200"/>
    </row>
    <row r="22" spans="1:67" s="45" customFormat="1" ht="20.100000000000001" customHeight="1">
      <c r="A22" s="494">
        <v>15</v>
      </c>
      <c r="B22" s="494"/>
      <c r="C22" s="511"/>
      <c r="D22" s="512"/>
      <c r="E22" s="512"/>
      <c r="F22" s="512"/>
      <c r="G22" s="513"/>
      <c r="H22" s="495"/>
      <c r="I22" s="495"/>
      <c r="J22" s="495"/>
      <c r="K22" s="495"/>
      <c r="L22" s="495"/>
      <c r="M22" s="495"/>
      <c r="N22" s="495"/>
      <c r="O22" s="495"/>
      <c r="P22" s="495"/>
      <c r="Q22" s="495"/>
      <c r="R22" s="495"/>
      <c r="S22" s="495"/>
      <c r="T22" s="495"/>
      <c r="U22" s="495"/>
      <c r="V22" s="514"/>
      <c r="W22" s="515"/>
      <c r="X22" s="516"/>
      <c r="Y22" s="496"/>
      <c r="Z22" s="496"/>
      <c r="AA22" s="497"/>
      <c r="AB22" s="497"/>
      <c r="AC22" s="497"/>
      <c r="AD22" s="497"/>
      <c r="AE22" s="497"/>
      <c r="AF22" s="497"/>
      <c r="AG22" s="497"/>
      <c r="AH22" s="497"/>
      <c r="AI22" s="466">
        <f t="shared" si="0"/>
        <v>0</v>
      </c>
      <c r="AJ22" s="467"/>
      <c r="AK22" s="467"/>
      <c r="AL22" s="467"/>
      <c r="AM22" s="467"/>
      <c r="AN22" s="467"/>
      <c r="AO22" s="467"/>
      <c r="AP22" s="468"/>
      <c r="AQ22" s="461">
        <f t="shared" si="1"/>
        <v>0</v>
      </c>
      <c r="AR22" s="462"/>
      <c r="AS22" s="463"/>
      <c r="AT22" s="464">
        <f t="shared" si="2"/>
        <v>0</v>
      </c>
      <c r="AU22" s="464"/>
      <c r="AV22" s="465">
        <f t="shared" si="3"/>
        <v>0</v>
      </c>
      <c r="AW22" s="465"/>
      <c r="AX22" s="465"/>
      <c r="AY22" s="465"/>
      <c r="AZ22" s="465">
        <f t="shared" si="4"/>
        <v>0</v>
      </c>
      <c r="BA22" s="465"/>
      <c r="BB22" s="465"/>
      <c r="BC22" s="465"/>
      <c r="BD22" s="200"/>
      <c r="BE22" s="200"/>
      <c r="BF22" s="200"/>
      <c r="BG22" s="200"/>
      <c r="BH22" s="200"/>
      <c r="BI22" s="200"/>
      <c r="BJ22" s="200"/>
      <c r="BK22" s="200"/>
      <c r="BL22" s="200"/>
      <c r="BM22" s="200"/>
      <c r="BN22" s="200"/>
      <c r="BO22" s="200"/>
    </row>
    <row r="23" spans="1:67" s="45" customFormat="1" ht="20.100000000000001" customHeight="1">
      <c r="A23" s="494">
        <v>16</v>
      </c>
      <c r="B23" s="494"/>
      <c r="C23" s="511"/>
      <c r="D23" s="512"/>
      <c r="E23" s="512"/>
      <c r="F23" s="512"/>
      <c r="G23" s="513"/>
      <c r="H23" s="495"/>
      <c r="I23" s="495"/>
      <c r="J23" s="495"/>
      <c r="K23" s="495"/>
      <c r="L23" s="495"/>
      <c r="M23" s="495"/>
      <c r="N23" s="495"/>
      <c r="O23" s="495"/>
      <c r="P23" s="495"/>
      <c r="Q23" s="495"/>
      <c r="R23" s="495"/>
      <c r="S23" s="495"/>
      <c r="T23" s="495"/>
      <c r="U23" s="495"/>
      <c r="V23" s="514"/>
      <c r="W23" s="515"/>
      <c r="X23" s="516"/>
      <c r="Y23" s="496"/>
      <c r="Z23" s="496"/>
      <c r="AA23" s="497"/>
      <c r="AB23" s="497"/>
      <c r="AC23" s="497"/>
      <c r="AD23" s="497"/>
      <c r="AE23" s="497"/>
      <c r="AF23" s="497"/>
      <c r="AG23" s="497"/>
      <c r="AH23" s="497"/>
      <c r="AI23" s="466">
        <f t="shared" si="0"/>
        <v>0</v>
      </c>
      <c r="AJ23" s="467"/>
      <c r="AK23" s="467"/>
      <c r="AL23" s="467"/>
      <c r="AM23" s="467"/>
      <c r="AN23" s="467"/>
      <c r="AO23" s="467"/>
      <c r="AP23" s="468"/>
      <c r="AQ23" s="461">
        <f t="shared" si="1"/>
        <v>0</v>
      </c>
      <c r="AR23" s="462"/>
      <c r="AS23" s="463"/>
      <c r="AT23" s="464">
        <f t="shared" si="2"/>
        <v>0</v>
      </c>
      <c r="AU23" s="464"/>
      <c r="AV23" s="465">
        <f t="shared" si="3"/>
        <v>0</v>
      </c>
      <c r="AW23" s="465"/>
      <c r="AX23" s="465"/>
      <c r="AY23" s="465"/>
      <c r="AZ23" s="465">
        <f t="shared" si="4"/>
        <v>0</v>
      </c>
      <c r="BA23" s="465"/>
      <c r="BB23" s="465"/>
      <c r="BC23" s="465"/>
      <c r="BD23" s="200"/>
      <c r="BE23" s="200"/>
      <c r="BF23" s="200"/>
      <c r="BG23" s="200"/>
      <c r="BH23" s="200"/>
      <c r="BI23" s="200"/>
      <c r="BJ23" s="200"/>
      <c r="BK23" s="200"/>
      <c r="BL23" s="200"/>
      <c r="BM23" s="200"/>
      <c r="BN23" s="200"/>
      <c r="BO23" s="200"/>
    </row>
    <row r="24" spans="1:67" s="45" customFormat="1" ht="20.100000000000001" customHeight="1">
      <c r="A24" s="494">
        <v>17</v>
      </c>
      <c r="B24" s="494"/>
      <c r="C24" s="511"/>
      <c r="D24" s="512"/>
      <c r="E24" s="512"/>
      <c r="F24" s="512"/>
      <c r="G24" s="513"/>
      <c r="H24" s="495"/>
      <c r="I24" s="495"/>
      <c r="J24" s="495"/>
      <c r="K24" s="495"/>
      <c r="L24" s="495"/>
      <c r="M24" s="495"/>
      <c r="N24" s="495"/>
      <c r="O24" s="495"/>
      <c r="P24" s="495"/>
      <c r="Q24" s="495"/>
      <c r="R24" s="495"/>
      <c r="S24" s="495"/>
      <c r="T24" s="495"/>
      <c r="U24" s="495"/>
      <c r="V24" s="514"/>
      <c r="W24" s="515"/>
      <c r="X24" s="516"/>
      <c r="Y24" s="496"/>
      <c r="Z24" s="496"/>
      <c r="AA24" s="497"/>
      <c r="AB24" s="497"/>
      <c r="AC24" s="497"/>
      <c r="AD24" s="497"/>
      <c r="AE24" s="497"/>
      <c r="AF24" s="497"/>
      <c r="AG24" s="497"/>
      <c r="AH24" s="497"/>
      <c r="AI24" s="466">
        <f t="shared" si="0"/>
        <v>0</v>
      </c>
      <c r="AJ24" s="467"/>
      <c r="AK24" s="467"/>
      <c r="AL24" s="467"/>
      <c r="AM24" s="467"/>
      <c r="AN24" s="467"/>
      <c r="AO24" s="467"/>
      <c r="AP24" s="468"/>
      <c r="AQ24" s="461">
        <f t="shared" si="1"/>
        <v>0</v>
      </c>
      <c r="AR24" s="462"/>
      <c r="AS24" s="463"/>
      <c r="AT24" s="464">
        <f t="shared" si="2"/>
        <v>0</v>
      </c>
      <c r="AU24" s="464"/>
      <c r="AV24" s="465">
        <f t="shared" si="3"/>
        <v>0</v>
      </c>
      <c r="AW24" s="465"/>
      <c r="AX24" s="465"/>
      <c r="AY24" s="465"/>
      <c r="AZ24" s="465">
        <f t="shared" si="4"/>
        <v>0</v>
      </c>
      <c r="BA24" s="465"/>
      <c r="BB24" s="465"/>
      <c r="BC24" s="465"/>
      <c r="BD24" s="200"/>
      <c r="BE24" s="200"/>
      <c r="BF24" s="200"/>
      <c r="BG24" s="200"/>
      <c r="BH24" s="200"/>
      <c r="BI24" s="200"/>
      <c r="BJ24" s="200"/>
      <c r="BK24" s="200"/>
      <c r="BL24" s="200"/>
      <c r="BM24" s="200"/>
      <c r="BN24" s="200"/>
      <c r="BO24" s="200"/>
    </row>
    <row r="25" spans="1:67" s="45" customFormat="1" ht="20.100000000000001" customHeight="1">
      <c r="A25" s="494">
        <v>18</v>
      </c>
      <c r="B25" s="494"/>
      <c r="C25" s="511"/>
      <c r="D25" s="512"/>
      <c r="E25" s="512"/>
      <c r="F25" s="512"/>
      <c r="G25" s="513"/>
      <c r="H25" s="495"/>
      <c r="I25" s="495"/>
      <c r="J25" s="495"/>
      <c r="K25" s="495"/>
      <c r="L25" s="495"/>
      <c r="M25" s="495"/>
      <c r="N25" s="495"/>
      <c r="O25" s="495"/>
      <c r="P25" s="495"/>
      <c r="Q25" s="495"/>
      <c r="R25" s="495"/>
      <c r="S25" s="495"/>
      <c r="T25" s="495"/>
      <c r="U25" s="495"/>
      <c r="V25" s="514"/>
      <c r="W25" s="515"/>
      <c r="X25" s="516"/>
      <c r="Y25" s="496"/>
      <c r="Z25" s="496"/>
      <c r="AA25" s="497"/>
      <c r="AB25" s="497"/>
      <c r="AC25" s="497"/>
      <c r="AD25" s="497"/>
      <c r="AE25" s="497"/>
      <c r="AF25" s="497"/>
      <c r="AG25" s="497"/>
      <c r="AH25" s="497"/>
      <c r="AI25" s="466">
        <f t="shared" si="0"/>
        <v>0</v>
      </c>
      <c r="AJ25" s="467"/>
      <c r="AK25" s="467"/>
      <c r="AL25" s="467"/>
      <c r="AM25" s="467"/>
      <c r="AN25" s="467"/>
      <c r="AO25" s="467"/>
      <c r="AP25" s="468"/>
      <c r="AQ25" s="461">
        <f t="shared" si="1"/>
        <v>0</v>
      </c>
      <c r="AR25" s="462"/>
      <c r="AS25" s="463"/>
      <c r="AT25" s="464">
        <f t="shared" si="2"/>
        <v>0</v>
      </c>
      <c r="AU25" s="464"/>
      <c r="AV25" s="465">
        <f t="shared" si="3"/>
        <v>0</v>
      </c>
      <c r="AW25" s="465"/>
      <c r="AX25" s="465"/>
      <c r="AY25" s="465"/>
      <c r="AZ25" s="465">
        <f t="shared" si="4"/>
        <v>0</v>
      </c>
      <c r="BA25" s="465"/>
      <c r="BB25" s="465"/>
      <c r="BC25" s="465"/>
      <c r="BD25" s="200"/>
      <c r="BE25" s="200"/>
      <c r="BF25" s="200"/>
      <c r="BG25" s="200"/>
      <c r="BH25" s="200"/>
      <c r="BI25" s="200"/>
      <c r="BJ25" s="200"/>
      <c r="BK25" s="200"/>
      <c r="BL25" s="200"/>
      <c r="BM25" s="200"/>
      <c r="BN25" s="200"/>
      <c r="BO25" s="200"/>
    </row>
    <row r="26" spans="1:67" s="45" customFormat="1" ht="20.100000000000001" customHeight="1">
      <c r="A26" s="494">
        <v>19</v>
      </c>
      <c r="B26" s="494"/>
      <c r="C26" s="511"/>
      <c r="D26" s="512"/>
      <c r="E26" s="512"/>
      <c r="F26" s="512"/>
      <c r="G26" s="513"/>
      <c r="H26" s="495"/>
      <c r="I26" s="495"/>
      <c r="J26" s="495"/>
      <c r="K26" s="495"/>
      <c r="L26" s="495"/>
      <c r="M26" s="495"/>
      <c r="N26" s="495"/>
      <c r="O26" s="495"/>
      <c r="P26" s="495"/>
      <c r="Q26" s="495"/>
      <c r="R26" s="495"/>
      <c r="S26" s="495"/>
      <c r="T26" s="495"/>
      <c r="U26" s="495"/>
      <c r="V26" s="514"/>
      <c r="W26" s="515"/>
      <c r="X26" s="516"/>
      <c r="Y26" s="496"/>
      <c r="Z26" s="496"/>
      <c r="AA26" s="497"/>
      <c r="AB26" s="497"/>
      <c r="AC26" s="497"/>
      <c r="AD26" s="497"/>
      <c r="AE26" s="497"/>
      <c r="AF26" s="497"/>
      <c r="AG26" s="497"/>
      <c r="AH26" s="497"/>
      <c r="AI26" s="466">
        <f t="shared" si="0"/>
        <v>0</v>
      </c>
      <c r="AJ26" s="467"/>
      <c r="AK26" s="467"/>
      <c r="AL26" s="467"/>
      <c r="AM26" s="467"/>
      <c r="AN26" s="467"/>
      <c r="AO26" s="467"/>
      <c r="AP26" s="468"/>
      <c r="AQ26" s="461">
        <f t="shared" si="1"/>
        <v>0</v>
      </c>
      <c r="AR26" s="462"/>
      <c r="AS26" s="463"/>
      <c r="AT26" s="464">
        <f t="shared" si="2"/>
        <v>0</v>
      </c>
      <c r="AU26" s="464"/>
      <c r="AV26" s="465">
        <f t="shared" si="3"/>
        <v>0</v>
      </c>
      <c r="AW26" s="465"/>
      <c r="AX26" s="465"/>
      <c r="AY26" s="465"/>
      <c r="AZ26" s="465">
        <f t="shared" si="4"/>
        <v>0</v>
      </c>
      <c r="BA26" s="465"/>
      <c r="BB26" s="465"/>
      <c r="BC26" s="465"/>
      <c r="BD26" s="200"/>
      <c r="BE26" s="200"/>
      <c r="BF26" s="200"/>
      <c r="BG26" s="200"/>
      <c r="BH26" s="200"/>
      <c r="BI26" s="200"/>
      <c r="BJ26" s="200"/>
      <c r="BK26" s="200"/>
      <c r="BL26" s="200"/>
      <c r="BM26" s="200"/>
      <c r="BN26" s="200"/>
      <c r="BO26" s="200"/>
    </row>
    <row r="27" spans="1:67" s="45" customFormat="1" ht="20.100000000000001" customHeight="1">
      <c r="A27" s="494">
        <v>20</v>
      </c>
      <c r="B27" s="494"/>
      <c r="C27" s="511"/>
      <c r="D27" s="512"/>
      <c r="E27" s="512"/>
      <c r="F27" s="512"/>
      <c r="G27" s="513"/>
      <c r="H27" s="495"/>
      <c r="I27" s="495"/>
      <c r="J27" s="495"/>
      <c r="K27" s="495"/>
      <c r="L27" s="495"/>
      <c r="M27" s="495"/>
      <c r="N27" s="495"/>
      <c r="O27" s="495"/>
      <c r="P27" s="495"/>
      <c r="Q27" s="495"/>
      <c r="R27" s="495"/>
      <c r="S27" s="495"/>
      <c r="T27" s="495"/>
      <c r="U27" s="495"/>
      <c r="V27" s="514"/>
      <c r="W27" s="515"/>
      <c r="X27" s="516"/>
      <c r="Y27" s="496"/>
      <c r="Z27" s="496"/>
      <c r="AA27" s="497"/>
      <c r="AB27" s="497"/>
      <c r="AC27" s="497"/>
      <c r="AD27" s="497"/>
      <c r="AE27" s="497"/>
      <c r="AF27" s="497"/>
      <c r="AG27" s="497"/>
      <c r="AH27" s="497"/>
      <c r="AI27" s="466">
        <f t="shared" si="0"/>
        <v>0</v>
      </c>
      <c r="AJ27" s="467"/>
      <c r="AK27" s="467"/>
      <c r="AL27" s="467"/>
      <c r="AM27" s="467"/>
      <c r="AN27" s="467"/>
      <c r="AO27" s="467"/>
      <c r="AP27" s="468"/>
      <c r="AQ27" s="461">
        <f t="shared" si="1"/>
        <v>0</v>
      </c>
      <c r="AR27" s="462"/>
      <c r="AS27" s="463"/>
      <c r="AT27" s="464">
        <f t="shared" si="2"/>
        <v>0</v>
      </c>
      <c r="AU27" s="464"/>
      <c r="AV27" s="465">
        <f t="shared" si="3"/>
        <v>0</v>
      </c>
      <c r="AW27" s="465"/>
      <c r="AX27" s="465"/>
      <c r="AY27" s="465"/>
      <c r="AZ27" s="465">
        <f t="shared" si="4"/>
        <v>0</v>
      </c>
      <c r="BA27" s="465"/>
      <c r="BB27" s="465"/>
      <c r="BC27" s="465"/>
      <c r="BD27" s="200"/>
      <c r="BE27" s="200"/>
      <c r="BF27" s="200"/>
      <c r="BG27" s="200"/>
      <c r="BH27" s="200"/>
      <c r="BI27" s="200"/>
      <c r="BJ27" s="200"/>
      <c r="BK27" s="200"/>
      <c r="BL27" s="200"/>
      <c r="BM27" s="200"/>
      <c r="BN27" s="200"/>
      <c r="BO27" s="200"/>
    </row>
    <row r="28" spans="1:67" s="45" customFormat="1" ht="20.100000000000001" customHeight="1">
      <c r="A28" s="494">
        <v>21</v>
      </c>
      <c r="B28" s="494"/>
      <c r="C28" s="511"/>
      <c r="D28" s="512"/>
      <c r="E28" s="512"/>
      <c r="F28" s="512"/>
      <c r="G28" s="513"/>
      <c r="H28" s="495"/>
      <c r="I28" s="495"/>
      <c r="J28" s="495"/>
      <c r="K28" s="495"/>
      <c r="L28" s="495"/>
      <c r="M28" s="495"/>
      <c r="N28" s="495"/>
      <c r="O28" s="495"/>
      <c r="P28" s="495"/>
      <c r="Q28" s="495"/>
      <c r="R28" s="495"/>
      <c r="S28" s="495"/>
      <c r="T28" s="495"/>
      <c r="U28" s="495"/>
      <c r="V28" s="514"/>
      <c r="W28" s="515"/>
      <c r="X28" s="516"/>
      <c r="Y28" s="496"/>
      <c r="Z28" s="496"/>
      <c r="AA28" s="497"/>
      <c r="AB28" s="497"/>
      <c r="AC28" s="497"/>
      <c r="AD28" s="497"/>
      <c r="AE28" s="497"/>
      <c r="AF28" s="497"/>
      <c r="AG28" s="497"/>
      <c r="AH28" s="497"/>
      <c r="AI28" s="466">
        <f t="shared" si="0"/>
        <v>0</v>
      </c>
      <c r="AJ28" s="467"/>
      <c r="AK28" s="467"/>
      <c r="AL28" s="467"/>
      <c r="AM28" s="467"/>
      <c r="AN28" s="467"/>
      <c r="AO28" s="467"/>
      <c r="AP28" s="468"/>
      <c r="AQ28" s="461">
        <f t="shared" si="1"/>
        <v>0</v>
      </c>
      <c r="AR28" s="462"/>
      <c r="AS28" s="463"/>
      <c r="AT28" s="464">
        <f t="shared" si="2"/>
        <v>0</v>
      </c>
      <c r="AU28" s="464"/>
      <c r="AV28" s="465">
        <f t="shared" si="3"/>
        <v>0</v>
      </c>
      <c r="AW28" s="465"/>
      <c r="AX28" s="465"/>
      <c r="AY28" s="465"/>
      <c r="AZ28" s="465">
        <f t="shared" si="4"/>
        <v>0</v>
      </c>
      <c r="BA28" s="465"/>
      <c r="BB28" s="465"/>
      <c r="BC28" s="465"/>
      <c r="BD28" s="200"/>
      <c r="BE28" s="200"/>
      <c r="BF28" s="200"/>
      <c r="BG28" s="200"/>
      <c r="BH28" s="200"/>
      <c r="BI28" s="200"/>
      <c r="BJ28" s="200"/>
      <c r="BK28" s="200"/>
      <c r="BL28" s="200"/>
      <c r="BM28" s="200"/>
      <c r="BN28" s="200"/>
      <c r="BO28" s="200"/>
    </row>
    <row r="29" spans="1:67" s="45" customFormat="1" ht="20.100000000000001" customHeight="1">
      <c r="A29" s="494">
        <v>22</v>
      </c>
      <c r="B29" s="494"/>
      <c r="C29" s="511"/>
      <c r="D29" s="512"/>
      <c r="E29" s="512"/>
      <c r="F29" s="512"/>
      <c r="G29" s="513"/>
      <c r="H29" s="495"/>
      <c r="I29" s="495"/>
      <c r="J29" s="495"/>
      <c r="K29" s="495"/>
      <c r="L29" s="495"/>
      <c r="M29" s="495"/>
      <c r="N29" s="495"/>
      <c r="O29" s="495"/>
      <c r="P29" s="495"/>
      <c r="Q29" s="495"/>
      <c r="R29" s="495"/>
      <c r="S29" s="495"/>
      <c r="T29" s="495"/>
      <c r="U29" s="495"/>
      <c r="V29" s="514"/>
      <c r="W29" s="515"/>
      <c r="X29" s="516"/>
      <c r="Y29" s="496"/>
      <c r="Z29" s="496"/>
      <c r="AA29" s="497"/>
      <c r="AB29" s="497"/>
      <c r="AC29" s="497"/>
      <c r="AD29" s="497"/>
      <c r="AE29" s="497"/>
      <c r="AF29" s="497"/>
      <c r="AG29" s="497"/>
      <c r="AH29" s="497"/>
      <c r="AI29" s="466">
        <f t="shared" si="0"/>
        <v>0</v>
      </c>
      <c r="AJ29" s="467"/>
      <c r="AK29" s="467"/>
      <c r="AL29" s="467"/>
      <c r="AM29" s="467"/>
      <c r="AN29" s="467"/>
      <c r="AO29" s="467"/>
      <c r="AP29" s="468"/>
      <c r="AQ29" s="461">
        <f t="shared" si="1"/>
        <v>0</v>
      </c>
      <c r="AR29" s="462"/>
      <c r="AS29" s="463"/>
      <c r="AT29" s="464">
        <f t="shared" si="2"/>
        <v>0</v>
      </c>
      <c r="AU29" s="464"/>
      <c r="AV29" s="465">
        <f t="shared" si="3"/>
        <v>0</v>
      </c>
      <c r="AW29" s="465"/>
      <c r="AX29" s="465"/>
      <c r="AY29" s="465"/>
      <c r="AZ29" s="465">
        <f t="shared" si="4"/>
        <v>0</v>
      </c>
      <c r="BA29" s="465"/>
      <c r="BB29" s="465"/>
      <c r="BC29" s="465"/>
      <c r="BD29" s="200"/>
      <c r="BE29" s="200"/>
      <c r="BF29" s="200"/>
      <c r="BG29" s="200"/>
      <c r="BH29" s="200"/>
      <c r="BI29" s="200"/>
      <c r="BJ29" s="200"/>
      <c r="BK29" s="200"/>
      <c r="BL29" s="200"/>
      <c r="BM29" s="200"/>
      <c r="BN29" s="200"/>
      <c r="BO29" s="200"/>
    </row>
    <row r="30" spans="1:67" s="45" customFormat="1" ht="20.100000000000001" customHeight="1">
      <c r="A30" s="494">
        <v>23</v>
      </c>
      <c r="B30" s="494"/>
      <c r="C30" s="511"/>
      <c r="D30" s="512"/>
      <c r="E30" s="512"/>
      <c r="F30" s="512"/>
      <c r="G30" s="513"/>
      <c r="H30" s="495"/>
      <c r="I30" s="495"/>
      <c r="J30" s="495"/>
      <c r="K30" s="495"/>
      <c r="L30" s="495"/>
      <c r="M30" s="495"/>
      <c r="N30" s="495"/>
      <c r="O30" s="495"/>
      <c r="P30" s="495"/>
      <c r="Q30" s="495"/>
      <c r="R30" s="495"/>
      <c r="S30" s="495"/>
      <c r="T30" s="495"/>
      <c r="U30" s="495"/>
      <c r="V30" s="514"/>
      <c r="W30" s="515"/>
      <c r="X30" s="516"/>
      <c r="Y30" s="496"/>
      <c r="Z30" s="496"/>
      <c r="AA30" s="497"/>
      <c r="AB30" s="497"/>
      <c r="AC30" s="497"/>
      <c r="AD30" s="497"/>
      <c r="AE30" s="497"/>
      <c r="AF30" s="497"/>
      <c r="AG30" s="497"/>
      <c r="AH30" s="497"/>
      <c r="AI30" s="466">
        <f t="shared" si="0"/>
        <v>0</v>
      </c>
      <c r="AJ30" s="467"/>
      <c r="AK30" s="467"/>
      <c r="AL30" s="467"/>
      <c r="AM30" s="467"/>
      <c r="AN30" s="467"/>
      <c r="AO30" s="467"/>
      <c r="AP30" s="468"/>
      <c r="AQ30" s="461">
        <f t="shared" si="1"/>
        <v>0</v>
      </c>
      <c r="AR30" s="462"/>
      <c r="AS30" s="463"/>
      <c r="AT30" s="464">
        <f t="shared" si="2"/>
        <v>0</v>
      </c>
      <c r="AU30" s="464"/>
      <c r="AV30" s="465">
        <f t="shared" si="3"/>
        <v>0</v>
      </c>
      <c r="AW30" s="465"/>
      <c r="AX30" s="465"/>
      <c r="AY30" s="465"/>
      <c r="AZ30" s="465">
        <f t="shared" si="4"/>
        <v>0</v>
      </c>
      <c r="BA30" s="465"/>
      <c r="BB30" s="465"/>
      <c r="BC30" s="465"/>
      <c r="BD30" s="200"/>
      <c r="BE30" s="200"/>
      <c r="BF30" s="200"/>
      <c r="BG30" s="200"/>
      <c r="BH30" s="200"/>
      <c r="BI30" s="200"/>
      <c r="BJ30" s="200"/>
      <c r="BK30" s="200"/>
      <c r="BL30" s="200"/>
      <c r="BM30" s="200"/>
      <c r="BN30" s="200"/>
      <c r="BO30" s="200"/>
    </row>
    <row r="31" spans="1:67" s="45" customFormat="1" ht="20.100000000000001" customHeight="1">
      <c r="A31" s="494">
        <v>24</v>
      </c>
      <c r="B31" s="494"/>
      <c r="C31" s="511"/>
      <c r="D31" s="512"/>
      <c r="E31" s="512"/>
      <c r="F31" s="512"/>
      <c r="G31" s="513"/>
      <c r="H31" s="495"/>
      <c r="I31" s="495"/>
      <c r="J31" s="495"/>
      <c r="K31" s="495"/>
      <c r="L31" s="495"/>
      <c r="M31" s="495"/>
      <c r="N31" s="495"/>
      <c r="O31" s="495"/>
      <c r="P31" s="495"/>
      <c r="Q31" s="495"/>
      <c r="R31" s="495"/>
      <c r="S31" s="495"/>
      <c r="T31" s="495"/>
      <c r="U31" s="495"/>
      <c r="V31" s="514"/>
      <c r="W31" s="515"/>
      <c r="X31" s="516"/>
      <c r="Y31" s="496"/>
      <c r="Z31" s="496"/>
      <c r="AA31" s="497"/>
      <c r="AB31" s="497"/>
      <c r="AC31" s="497"/>
      <c r="AD31" s="497"/>
      <c r="AE31" s="497"/>
      <c r="AF31" s="497"/>
      <c r="AG31" s="497"/>
      <c r="AH31" s="497"/>
      <c r="AI31" s="466">
        <f t="shared" si="0"/>
        <v>0</v>
      </c>
      <c r="AJ31" s="467"/>
      <c r="AK31" s="467"/>
      <c r="AL31" s="467"/>
      <c r="AM31" s="467"/>
      <c r="AN31" s="467"/>
      <c r="AO31" s="467"/>
      <c r="AP31" s="468"/>
      <c r="AQ31" s="461">
        <f t="shared" si="1"/>
        <v>0</v>
      </c>
      <c r="AR31" s="462"/>
      <c r="AS31" s="463"/>
      <c r="AT31" s="464">
        <f t="shared" si="2"/>
        <v>0</v>
      </c>
      <c r="AU31" s="464"/>
      <c r="AV31" s="465">
        <f t="shared" si="3"/>
        <v>0</v>
      </c>
      <c r="AW31" s="465"/>
      <c r="AX31" s="465"/>
      <c r="AY31" s="465"/>
      <c r="AZ31" s="465">
        <f t="shared" si="4"/>
        <v>0</v>
      </c>
      <c r="BA31" s="465"/>
      <c r="BB31" s="465"/>
      <c r="BC31" s="465"/>
      <c r="BD31" s="200"/>
      <c r="BE31" s="200"/>
      <c r="BF31" s="200"/>
      <c r="BG31" s="200"/>
      <c r="BH31" s="200"/>
      <c r="BI31" s="200"/>
      <c r="BJ31" s="200"/>
      <c r="BK31" s="200"/>
      <c r="BL31" s="200"/>
      <c r="BM31" s="200"/>
      <c r="BN31" s="200"/>
      <c r="BO31" s="200"/>
    </row>
    <row r="32" spans="1:67" s="45" customFormat="1" ht="20.100000000000001" customHeight="1">
      <c r="A32" s="494">
        <v>25</v>
      </c>
      <c r="B32" s="494"/>
      <c r="C32" s="511"/>
      <c r="D32" s="512"/>
      <c r="E32" s="512"/>
      <c r="F32" s="512"/>
      <c r="G32" s="513"/>
      <c r="H32" s="495"/>
      <c r="I32" s="495"/>
      <c r="J32" s="495"/>
      <c r="K32" s="495"/>
      <c r="L32" s="495"/>
      <c r="M32" s="495"/>
      <c r="N32" s="495"/>
      <c r="O32" s="495"/>
      <c r="P32" s="495"/>
      <c r="Q32" s="495"/>
      <c r="R32" s="495"/>
      <c r="S32" s="495"/>
      <c r="T32" s="495"/>
      <c r="U32" s="495"/>
      <c r="V32" s="514"/>
      <c r="W32" s="515"/>
      <c r="X32" s="516"/>
      <c r="Y32" s="496"/>
      <c r="Z32" s="496"/>
      <c r="AA32" s="497"/>
      <c r="AB32" s="497"/>
      <c r="AC32" s="497"/>
      <c r="AD32" s="497"/>
      <c r="AE32" s="497"/>
      <c r="AF32" s="497"/>
      <c r="AG32" s="497"/>
      <c r="AH32" s="497"/>
      <c r="AI32" s="466">
        <f t="shared" si="0"/>
        <v>0</v>
      </c>
      <c r="AJ32" s="467"/>
      <c r="AK32" s="467"/>
      <c r="AL32" s="467"/>
      <c r="AM32" s="467"/>
      <c r="AN32" s="467"/>
      <c r="AO32" s="467"/>
      <c r="AP32" s="468"/>
      <c r="AQ32" s="461">
        <f t="shared" si="1"/>
        <v>0</v>
      </c>
      <c r="AR32" s="462"/>
      <c r="AS32" s="463"/>
      <c r="AT32" s="464">
        <f t="shared" si="2"/>
        <v>0</v>
      </c>
      <c r="AU32" s="464"/>
      <c r="AV32" s="465">
        <f t="shared" si="3"/>
        <v>0</v>
      </c>
      <c r="AW32" s="465"/>
      <c r="AX32" s="465"/>
      <c r="AY32" s="465"/>
      <c r="AZ32" s="465">
        <f t="shared" si="4"/>
        <v>0</v>
      </c>
      <c r="BA32" s="465"/>
      <c r="BB32" s="465"/>
      <c r="BC32" s="465"/>
      <c r="BD32" s="200"/>
      <c r="BE32" s="200"/>
      <c r="BF32" s="200"/>
      <c r="BG32" s="200"/>
      <c r="BH32" s="200"/>
      <c r="BI32" s="200"/>
      <c r="BJ32" s="200"/>
      <c r="BK32" s="200"/>
      <c r="BL32" s="200"/>
      <c r="BM32" s="200"/>
      <c r="BN32" s="200"/>
      <c r="BO32" s="200"/>
    </row>
    <row r="33" spans="1:67" s="45" customFormat="1" ht="20.100000000000001" customHeight="1">
      <c r="A33" s="494">
        <v>26</v>
      </c>
      <c r="B33" s="494"/>
      <c r="C33" s="511"/>
      <c r="D33" s="512"/>
      <c r="E33" s="512"/>
      <c r="F33" s="512"/>
      <c r="G33" s="513"/>
      <c r="H33" s="495"/>
      <c r="I33" s="495"/>
      <c r="J33" s="495"/>
      <c r="K33" s="495"/>
      <c r="L33" s="495"/>
      <c r="M33" s="495"/>
      <c r="N33" s="495"/>
      <c r="O33" s="495"/>
      <c r="P33" s="495"/>
      <c r="Q33" s="495"/>
      <c r="R33" s="495"/>
      <c r="S33" s="495"/>
      <c r="T33" s="495"/>
      <c r="U33" s="495"/>
      <c r="V33" s="514"/>
      <c r="W33" s="515"/>
      <c r="X33" s="516"/>
      <c r="Y33" s="496"/>
      <c r="Z33" s="496"/>
      <c r="AA33" s="497"/>
      <c r="AB33" s="497"/>
      <c r="AC33" s="497"/>
      <c r="AD33" s="497"/>
      <c r="AE33" s="497"/>
      <c r="AF33" s="497"/>
      <c r="AG33" s="497"/>
      <c r="AH33" s="497"/>
      <c r="AI33" s="466">
        <f t="shared" si="0"/>
        <v>0</v>
      </c>
      <c r="AJ33" s="467"/>
      <c r="AK33" s="467"/>
      <c r="AL33" s="467"/>
      <c r="AM33" s="467"/>
      <c r="AN33" s="467"/>
      <c r="AO33" s="467"/>
      <c r="AP33" s="468"/>
      <c r="AQ33" s="461">
        <f t="shared" si="1"/>
        <v>0</v>
      </c>
      <c r="AR33" s="462"/>
      <c r="AS33" s="463"/>
      <c r="AT33" s="464">
        <f t="shared" si="2"/>
        <v>0</v>
      </c>
      <c r="AU33" s="464"/>
      <c r="AV33" s="465">
        <f t="shared" si="3"/>
        <v>0</v>
      </c>
      <c r="AW33" s="465"/>
      <c r="AX33" s="465"/>
      <c r="AY33" s="465"/>
      <c r="AZ33" s="465">
        <f t="shared" si="4"/>
        <v>0</v>
      </c>
      <c r="BA33" s="465"/>
      <c r="BB33" s="465"/>
      <c r="BC33" s="465"/>
      <c r="BD33" s="200"/>
      <c r="BE33" s="200"/>
      <c r="BF33" s="200"/>
      <c r="BG33" s="200"/>
      <c r="BH33" s="200"/>
      <c r="BI33" s="200"/>
      <c r="BJ33" s="200"/>
      <c r="BK33" s="200"/>
      <c r="BL33" s="200"/>
      <c r="BM33" s="200"/>
      <c r="BN33" s="200"/>
      <c r="BO33" s="200"/>
    </row>
    <row r="34" spans="1:67" s="45" customFormat="1" ht="20.100000000000001" customHeight="1">
      <c r="A34" s="494">
        <v>27</v>
      </c>
      <c r="B34" s="494"/>
      <c r="C34" s="511"/>
      <c r="D34" s="512"/>
      <c r="E34" s="512"/>
      <c r="F34" s="512"/>
      <c r="G34" s="513"/>
      <c r="H34" s="495"/>
      <c r="I34" s="495"/>
      <c r="J34" s="495"/>
      <c r="K34" s="495"/>
      <c r="L34" s="495"/>
      <c r="M34" s="495"/>
      <c r="N34" s="495"/>
      <c r="O34" s="495"/>
      <c r="P34" s="495"/>
      <c r="Q34" s="495"/>
      <c r="R34" s="495"/>
      <c r="S34" s="495"/>
      <c r="T34" s="495"/>
      <c r="U34" s="495"/>
      <c r="V34" s="514"/>
      <c r="W34" s="515"/>
      <c r="X34" s="516"/>
      <c r="Y34" s="496"/>
      <c r="Z34" s="496"/>
      <c r="AA34" s="497"/>
      <c r="AB34" s="497"/>
      <c r="AC34" s="497"/>
      <c r="AD34" s="497"/>
      <c r="AE34" s="497"/>
      <c r="AF34" s="497"/>
      <c r="AG34" s="497"/>
      <c r="AH34" s="497"/>
      <c r="AI34" s="466">
        <f t="shared" si="0"/>
        <v>0</v>
      </c>
      <c r="AJ34" s="467"/>
      <c r="AK34" s="467"/>
      <c r="AL34" s="467"/>
      <c r="AM34" s="467"/>
      <c r="AN34" s="467"/>
      <c r="AO34" s="467"/>
      <c r="AP34" s="468"/>
      <c r="AQ34" s="461">
        <f t="shared" si="1"/>
        <v>0</v>
      </c>
      <c r="AR34" s="462"/>
      <c r="AS34" s="463"/>
      <c r="AT34" s="464">
        <f t="shared" si="2"/>
        <v>0</v>
      </c>
      <c r="AU34" s="464"/>
      <c r="AV34" s="465">
        <f t="shared" si="3"/>
        <v>0</v>
      </c>
      <c r="AW34" s="465"/>
      <c r="AX34" s="465"/>
      <c r="AY34" s="465"/>
      <c r="AZ34" s="465">
        <f t="shared" si="4"/>
        <v>0</v>
      </c>
      <c r="BA34" s="465"/>
      <c r="BB34" s="465"/>
      <c r="BC34" s="465"/>
      <c r="BD34" s="200"/>
      <c r="BE34" s="200"/>
      <c r="BF34" s="200"/>
      <c r="BG34" s="200"/>
      <c r="BH34" s="200"/>
      <c r="BI34" s="200"/>
      <c r="BJ34" s="200"/>
      <c r="BK34" s="200"/>
      <c r="BL34" s="200"/>
      <c r="BM34" s="200"/>
      <c r="BN34" s="200"/>
      <c r="BO34" s="200"/>
    </row>
    <row r="35" spans="1:67" s="45" customFormat="1" ht="20.100000000000001" customHeight="1">
      <c r="A35" s="494">
        <v>28</v>
      </c>
      <c r="B35" s="494"/>
      <c r="C35" s="511"/>
      <c r="D35" s="512"/>
      <c r="E35" s="512"/>
      <c r="F35" s="512"/>
      <c r="G35" s="513"/>
      <c r="H35" s="495"/>
      <c r="I35" s="495"/>
      <c r="J35" s="495"/>
      <c r="K35" s="495"/>
      <c r="L35" s="495"/>
      <c r="M35" s="495"/>
      <c r="N35" s="495"/>
      <c r="O35" s="495"/>
      <c r="P35" s="495"/>
      <c r="Q35" s="495"/>
      <c r="R35" s="495"/>
      <c r="S35" s="495"/>
      <c r="T35" s="495"/>
      <c r="U35" s="495"/>
      <c r="V35" s="514"/>
      <c r="W35" s="515"/>
      <c r="X35" s="516"/>
      <c r="Y35" s="496"/>
      <c r="Z35" s="496"/>
      <c r="AA35" s="497"/>
      <c r="AB35" s="497"/>
      <c r="AC35" s="497"/>
      <c r="AD35" s="497"/>
      <c r="AE35" s="497"/>
      <c r="AF35" s="497"/>
      <c r="AG35" s="497"/>
      <c r="AH35" s="497"/>
      <c r="AI35" s="466">
        <f t="shared" si="0"/>
        <v>0</v>
      </c>
      <c r="AJ35" s="467"/>
      <c r="AK35" s="467"/>
      <c r="AL35" s="467"/>
      <c r="AM35" s="467"/>
      <c r="AN35" s="467"/>
      <c r="AO35" s="467"/>
      <c r="AP35" s="468"/>
      <c r="AQ35" s="461">
        <f t="shared" si="1"/>
        <v>0</v>
      </c>
      <c r="AR35" s="462"/>
      <c r="AS35" s="463"/>
      <c r="AT35" s="464">
        <f t="shared" si="2"/>
        <v>0</v>
      </c>
      <c r="AU35" s="464"/>
      <c r="AV35" s="465">
        <f t="shared" si="3"/>
        <v>0</v>
      </c>
      <c r="AW35" s="465"/>
      <c r="AX35" s="465"/>
      <c r="AY35" s="465"/>
      <c r="AZ35" s="465">
        <f t="shared" si="4"/>
        <v>0</v>
      </c>
      <c r="BA35" s="465"/>
      <c r="BB35" s="465"/>
      <c r="BC35" s="465"/>
      <c r="BD35" s="200"/>
      <c r="BE35" s="200"/>
      <c r="BF35" s="200"/>
      <c r="BG35" s="200"/>
      <c r="BH35" s="200"/>
      <c r="BI35" s="200"/>
      <c r="BJ35" s="200"/>
      <c r="BK35" s="200"/>
      <c r="BL35" s="200"/>
      <c r="BM35" s="200"/>
      <c r="BN35" s="200"/>
      <c r="BO35" s="200"/>
    </row>
    <row r="36" spans="1:67" s="45" customFormat="1" ht="20.100000000000001" customHeight="1">
      <c r="A36" s="494">
        <v>29</v>
      </c>
      <c r="B36" s="494"/>
      <c r="C36" s="511"/>
      <c r="D36" s="512"/>
      <c r="E36" s="512"/>
      <c r="F36" s="512"/>
      <c r="G36" s="513"/>
      <c r="H36" s="495"/>
      <c r="I36" s="495"/>
      <c r="J36" s="495"/>
      <c r="K36" s="495"/>
      <c r="L36" s="495"/>
      <c r="M36" s="495"/>
      <c r="N36" s="495"/>
      <c r="O36" s="495"/>
      <c r="P36" s="495"/>
      <c r="Q36" s="495"/>
      <c r="R36" s="495"/>
      <c r="S36" s="495"/>
      <c r="T36" s="495"/>
      <c r="U36" s="495"/>
      <c r="V36" s="514"/>
      <c r="W36" s="515"/>
      <c r="X36" s="516"/>
      <c r="Y36" s="496"/>
      <c r="Z36" s="496"/>
      <c r="AA36" s="497"/>
      <c r="AB36" s="497"/>
      <c r="AC36" s="497"/>
      <c r="AD36" s="497"/>
      <c r="AE36" s="497"/>
      <c r="AF36" s="497"/>
      <c r="AG36" s="497"/>
      <c r="AH36" s="497"/>
      <c r="AI36" s="466">
        <f>H36</f>
        <v>0</v>
      </c>
      <c r="AJ36" s="467"/>
      <c r="AK36" s="467"/>
      <c r="AL36" s="467"/>
      <c r="AM36" s="467"/>
      <c r="AN36" s="467"/>
      <c r="AO36" s="467"/>
      <c r="AP36" s="468"/>
      <c r="AQ36" s="461">
        <f>V36</f>
        <v>0</v>
      </c>
      <c r="AR36" s="462"/>
      <c r="AS36" s="463"/>
      <c r="AT36" s="464">
        <f>Y36</f>
        <v>0</v>
      </c>
      <c r="AU36" s="464"/>
      <c r="AV36" s="465">
        <f>AA36</f>
        <v>0</v>
      </c>
      <c r="AW36" s="465"/>
      <c r="AX36" s="465"/>
      <c r="AY36" s="465"/>
      <c r="AZ36" s="465">
        <f>AE36</f>
        <v>0</v>
      </c>
      <c r="BA36" s="465"/>
      <c r="BB36" s="465"/>
      <c r="BC36" s="465"/>
      <c r="BD36" s="200"/>
      <c r="BE36" s="200"/>
      <c r="BF36" s="200"/>
      <c r="BG36" s="200"/>
      <c r="BH36" s="200"/>
      <c r="BI36" s="200"/>
      <c r="BJ36" s="200"/>
      <c r="BK36" s="200"/>
      <c r="BL36" s="200"/>
      <c r="BM36" s="200"/>
      <c r="BN36" s="200"/>
      <c r="BO36" s="200"/>
    </row>
    <row r="37" spans="1:67" s="45" customFormat="1" ht="20.100000000000001" customHeight="1">
      <c r="A37" s="494">
        <v>30</v>
      </c>
      <c r="B37" s="494"/>
      <c r="C37" s="511"/>
      <c r="D37" s="512"/>
      <c r="E37" s="512"/>
      <c r="F37" s="512"/>
      <c r="G37" s="513"/>
      <c r="H37" s="495"/>
      <c r="I37" s="495"/>
      <c r="J37" s="495"/>
      <c r="K37" s="495"/>
      <c r="L37" s="495"/>
      <c r="M37" s="495"/>
      <c r="N37" s="495"/>
      <c r="O37" s="495"/>
      <c r="P37" s="495"/>
      <c r="Q37" s="495"/>
      <c r="R37" s="495"/>
      <c r="S37" s="495"/>
      <c r="T37" s="495"/>
      <c r="U37" s="495"/>
      <c r="V37" s="514"/>
      <c r="W37" s="515"/>
      <c r="X37" s="516"/>
      <c r="Y37" s="496"/>
      <c r="Z37" s="496"/>
      <c r="AA37" s="497"/>
      <c r="AB37" s="497"/>
      <c r="AC37" s="497"/>
      <c r="AD37" s="497"/>
      <c r="AE37" s="497"/>
      <c r="AF37" s="497"/>
      <c r="AG37" s="497"/>
      <c r="AH37" s="497"/>
      <c r="AI37" s="466">
        <f t="shared" si="0"/>
        <v>0</v>
      </c>
      <c r="AJ37" s="467"/>
      <c r="AK37" s="467"/>
      <c r="AL37" s="467"/>
      <c r="AM37" s="467"/>
      <c r="AN37" s="467"/>
      <c r="AO37" s="467"/>
      <c r="AP37" s="468"/>
      <c r="AQ37" s="461">
        <f t="shared" si="1"/>
        <v>0</v>
      </c>
      <c r="AR37" s="462"/>
      <c r="AS37" s="463"/>
      <c r="AT37" s="464">
        <f t="shared" si="2"/>
        <v>0</v>
      </c>
      <c r="AU37" s="464"/>
      <c r="AV37" s="465">
        <f t="shared" si="3"/>
        <v>0</v>
      </c>
      <c r="AW37" s="465"/>
      <c r="AX37" s="465"/>
      <c r="AY37" s="465"/>
      <c r="AZ37" s="465">
        <f t="shared" si="4"/>
        <v>0</v>
      </c>
      <c r="BA37" s="465"/>
      <c r="BB37" s="465"/>
      <c r="BC37" s="465"/>
      <c r="BD37" s="200"/>
      <c r="BE37" s="200"/>
      <c r="BF37" s="200"/>
      <c r="BG37" s="200"/>
      <c r="BH37" s="200"/>
      <c r="BI37" s="200"/>
      <c r="BJ37" s="200"/>
      <c r="BK37" s="200"/>
      <c r="BL37" s="200"/>
      <c r="BM37" s="200"/>
      <c r="BN37" s="200"/>
      <c r="BO37" s="200"/>
    </row>
    <row r="38" spans="1:67" s="45" customFormat="1" ht="20.100000000000001" customHeight="1">
      <c r="A38" s="518" t="s">
        <v>858</v>
      </c>
      <c r="B38" s="519"/>
      <c r="C38" s="519"/>
      <c r="D38" s="520"/>
      <c r="E38" s="529">
        <v>1</v>
      </c>
      <c r="F38" s="529"/>
      <c r="G38" s="529"/>
      <c r="H38" s="529"/>
      <c r="I38" s="48" t="s">
        <v>860</v>
      </c>
      <c r="J38" s="518" t="s">
        <v>995</v>
      </c>
      <c r="K38" s="519"/>
      <c r="L38" s="519"/>
      <c r="M38" s="519"/>
      <c r="N38" s="519"/>
      <c r="O38" s="520"/>
      <c r="P38" s="527"/>
      <c r="Q38" s="527"/>
      <c r="R38" s="527"/>
      <c r="S38" s="527"/>
      <c r="T38" s="527"/>
      <c r="U38" s="527"/>
      <c r="V38" s="518" t="s">
        <v>996</v>
      </c>
      <c r="W38" s="519"/>
      <c r="X38" s="519"/>
      <c r="Y38" s="519"/>
      <c r="Z38" s="519"/>
      <c r="AA38" s="520"/>
      <c r="AB38" s="72"/>
      <c r="AC38" s="517" t="s">
        <v>66</v>
      </c>
      <c r="AD38" s="517"/>
      <c r="AE38" s="523"/>
      <c r="AF38" s="523"/>
      <c r="AG38" s="523"/>
      <c r="AH38" s="524"/>
      <c r="AI38" s="536"/>
      <c r="AJ38" s="530"/>
      <c r="AK38" s="530"/>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c r="BI38" s="530"/>
      <c r="BJ38" s="530"/>
      <c r="BK38" s="530"/>
      <c r="BL38" s="530"/>
      <c r="BM38" s="530"/>
      <c r="BN38" s="530"/>
      <c r="BO38" s="530"/>
    </row>
    <row r="39" spans="1:67" s="45" customFormat="1" ht="20.100000000000001" customHeight="1">
      <c r="A39" s="534" t="s">
        <v>863</v>
      </c>
      <c r="B39" s="534"/>
      <c r="C39" s="534"/>
      <c r="D39" s="534"/>
      <c r="E39" s="530"/>
      <c r="F39" s="530"/>
      <c r="G39" s="530"/>
      <c r="H39" s="530"/>
      <c r="I39" s="531"/>
      <c r="J39" s="528" t="s">
        <v>864</v>
      </c>
      <c r="K39" s="528"/>
      <c r="L39" s="528"/>
      <c r="M39" s="528"/>
      <c r="N39" s="528"/>
      <c r="O39" s="528"/>
      <c r="P39" s="528"/>
      <c r="Q39" s="528"/>
      <c r="R39" s="528"/>
      <c r="S39" s="528"/>
      <c r="T39" s="528"/>
      <c r="U39" s="528"/>
      <c r="V39" s="518" t="s">
        <v>997</v>
      </c>
      <c r="W39" s="519"/>
      <c r="X39" s="519"/>
      <c r="Y39" s="519"/>
      <c r="Z39" s="519"/>
      <c r="AA39" s="520"/>
      <c r="AB39" s="72"/>
      <c r="AC39" s="517" t="s">
        <v>66</v>
      </c>
      <c r="AD39" s="517"/>
      <c r="AE39" s="525">
        <f>附錄二!AQ517</f>
        <v>7927443.5</v>
      </c>
      <c r="AF39" s="525"/>
      <c r="AG39" s="525"/>
      <c r="AH39" s="526"/>
      <c r="AI39" s="537"/>
      <c r="AJ39" s="489"/>
      <c r="AK39" s="489"/>
      <c r="AL39" s="489"/>
      <c r="AM39" s="489"/>
      <c r="AN39" s="489"/>
      <c r="AO39" s="489"/>
      <c r="AP39" s="489"/>
      <c r="AQ39" s="489"/>
      <c r="AR39" s="489"/>
      <c r="AS39" s="489"/>
      <c r="AT39" s="489"/>
      <c r="AU39" s="489"/>
      <c r="AV39" s="489"/>
      <c r="AW39" s="489"/>
      <c r="AX39" s="489"/>
      <c r="AY39" s="489"/>
      <c r="AZ39" s="489"/>
      <c r="BA39" s="489"/>
      <c r="BB39" s="489"/>
      <c r="BC39" s="489"/>
      <c r="BD39" s="489"/>
      <c r="BE39" s="489"/>
      <c r="BF39" s="489"/>
      <c r="BG39" s="489"/>
      <c r="BH39" s="489"/>
      <c r="BI39" s="489"/>
      <c r="BJ39" s="489"/>
      <c r="BK39" s="489"/>
      <c r="BL39" s="489"/>
      <c r="BM39" s="489"/>
      <c r="BN39" s="489"/>
      <c r="BO39" s="489"/>
    </row>
    <row r="40" spans="1:67" s="45" customFormat="1" ht="20.100000000000001" customHeight="1">
      <c r="A40" s="535"/>
      <c r="B40" s="535"/>
      <c r="C40" s="535"/>
      <c r="D40" s="535"/>
      <c r="E40" s="532"/>
      <c r="F40" s="532"/>
      <c r="G40" s="532"/>
      <c r="H40" s="532"/>
      <c r="I40" s="533"/>
      <c r="J40" s="528"/>
      <c r="K40" s="528"/>
      <c r="L40" s="528"/>
      <c r="M40" s="528"/>
      <c r="N40" s="528"/>
      <c r="O40" s="528"/>
      <c r="P40" s="528"/>
      <c r="Q40" s="528"/>
      <c r="R40" s="528"/>
      <c r="S40" s="528"/>
      <c r="T40" s="528"/>
      <c r="U40" s="528"/>
      <c r="V40" s="518" t="s">
        <v>998</v>
      </c>
      <c r="W40" s="519"/>
      <c r="X40" s="519"/>
      <c r="Y40" s="519"/>
      <c r="Z40" s="519"/>
      <c r="AA40" s="520"/>
      <c r="AB40" s="72"/>
      <c r="AC40" s="517" t="s">
        <v>66</v>
      </c>
      <c r="AD40" s="517"/>
      <c r="AE40" s="521"/>
      <c r="AF40" s="521"/>
      <c r="AG40" s="521"/>
      <c r="AH40" s="522"/>
      <c r="AI40" s="537"/>
      <c r="AJ40" s="489"/>
      <c r="AK40" s="489"/>
      <c r="AL40" s="489"/>
      <c r="AM40" s="489"/>
      <c r="AN40" s="489"/>
      <c r="AO40" s="489"/>
      <c r="AP40" s="489"/>
      <c r="AQ40" s="489"/>
      <c r="AR40" s="489"/>
      <c r="AS40" s="489"/>
      <c r="AT40" s="489"/>
      <c r="AU40" s="489"/>
      <c r="AV40" s="489"/>
      <c r="AW40" s="489"/>
      <c r="AX40" s="489"/>
      <c r="AY40" s="489"/>
      <c r="AZ40" s="489"/>
      <c r="BA40" s="489"/>
      <c r="BB40" s="489"/>
      <c r="BC40" s="489"/>
      <c r="BD40" s="489"/>
      <c r="BE40" s="489"/>
      <c r="BF40" s="489"/>
      <c r="BG40" s="489"/>
      <c r="BH40" s="489"/>
      <c r="BI40" s="489"/>
      <c r="BJ40" s="489"/>
      <c r="BK40" s="489"/>
      <c r="BL40" s="489"/>
      <c r="BM40" s="489"/>
      <c r="BN40" s="489"/>
      <c r="BO40" s="489"/>
    </row>
    <row r="41" spans="1:67" ht="20.100000000000001"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row>
    <row r="42" spans="1:67" ht="20.100000000000001"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row>
    <row r="43" spans="1:67" ht="20.100000000000001"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row>
    <row r="44" spans="1:67" ht="20.100000000000001"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row>
    <row r="45" spans="1:67" ht="20.100000000000001"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50"/>
      <c r="AE45" s="45"/>
      <c r="AF45" s="45"/>
      <c r="AG45" s="45"/>
      <c r="AH45" s="45"/>
      <c r="AI45" s="45"/>
      <c r="AJ45" s="45"/>
      <c r="AK45" s="45"/>
      <c r="AL45" s="45"/>
      <c r="AM45" s="45"/>
      <c r="AN45" s="45"/>
      <c r="AO45" s="45"/>
      <c r="AP45" s="45"/>
    </row>
    <row r="46" spans="1:67" ht="20.100000000000001"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50"/>
      <c r="Z46" s="45"/>
      <c r="AA46" s="45"/>
      <c r="AB46" s="45"/>
      <c r="AC46" s="45"/>
      <c r="AD46" s="45"/>
      <c r="AE46" s="45"/>
      <c r="AF46" s="45"/>
      <c r="AG46" s="45"/>
      <c r="AH46" s="45"/>
      <c r="AI46" s="45"/>
      <c r="AJ46" s="45"/>
      <c r="AK46" s="45"/>
      <c r="AL46" s="45"/>
      <c r="AM46" s="45"/>
      <c r="AN46" s="45"/>
      <c r="AO46" s="45"/>
      <c r="AP46" s="45"/>
    </row>
    <row r="47" spans="1:67" ht="20.100000000000001"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1:67" ht="20.100000000000001"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row>
    <row r="49" spans="1:55" ht="20.100000000000001"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50"/>
      <c r="AJ49" s="50"/>
      <c r="AK49" s="50"/>
      <c r="AL49" s="50"/>
      <c r="AM49" s="50"/>
      <c r="AN49" s="50"/>
      <c r="AO49" s="50"/>
      <c r="AP49" s="50"/>
      <c r="AQ49" s="37"/>
      <c r="AR49" s="37"/>
      <c r="AS49" s="37"/>
      <c r="AT49" s="37"/>
      <c r="AU49" s="37"/>
      <c r="AV49" s="37"/>
      <c r="AW49" s="37"/>
      <c r="AX49" s="37"/>
      <c r="AY49" s="37"/>
      <c r="AZ49" s="37"/>
      <c r="BA49" s="37"/>
      <c r="BB49" s="37"/>
      <c r="BC49" s="37"/>
    </row>
    <row r="50" spans="1:55" ht="20.100000000000001"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50"/>
      <c r="AJ50" s="50"/>
      <c r="AK50" s="50"/>
      <c r="AL50" s="50"/>
      <c r="AM50" s="50"/>
      <c r="AN50" s="50"/>
      <c r="AO50" s="50"/>
      <c r="AP50" s="50"/>
      <c r="AQ50" s="37"/>
      <c r="AR50" s="37"/>
      <c r="AS50" s="37"/>
      <c r="AT50" s="37"/>
      <c r="AU50" s="37"/>
      <c r="AV50" s="37"/>
      <c r="AW50" s="37"/>
      <c r="AX50" s="37"/>
      <c r="AY50" s="37"/>
      <c r="AZ50" s="37"/>
      <c r="BA50" s="37"/>
      <c r="BB50" s="37"/>
      <c r="BC50" s="37"/>
    </row>
    <row r="51" spans="1:55" ht="20.100000000000001"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50"/>
      <c r="AA51" s="45"/>
      <c r="AB51" s="45"/>
      <c r="AC51" s="45"/>
      <c r="AD51" s="45"/>
      <c r="AE51" s="45"/>
      <c r="AF51" s="45"/>
      <c r="AG51" s="45"/>
      <c r="AH51" s="45"/>
      <c r="AI51" s="45"/>
      <c r="AJ51" s="45"/>
      <c r="AK51" s="45"/>
      <c r="AL51" s="45"/>
      <c r="AM51" s="45"/>
      <c r="AN51" s="45"/>
      <c r="AO51" s="45"/>
      <c r="AP51" s="45"/>
      <c r="AQ51" s="37"/>
      <c r="AR51" s="37"/>
      <c r="AS51" s="37"/>
      <c r="AT51" s="37"/>
      <c r="AU51" s="37"/>
      <c r="AV51" s="37"/>
      <c r="AW51" s="37"/>
      <c r="AX51" s="37"/>
      <c r="AY51" s="37"/>
      <c r="AZ51" s="37"/>
      <c r="BA51" s="37"/>
      <c r="BB51" s="37"/>
      <c r="BC51" s="37"/>
    </row>
    <row r="52" spans="1:55" ht="20.100000000000001"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37"/>
      <c r="AR52" s="37"/>
      <c r="AS52" s="37"/>
      <c r="AT52" s="37"/>
      <c r="AU52" s="37"/>
      <c r="AV52" s="37"/>
      <c r="AW52" s="37"/>
      <c r="AX52" s="37"/>
      <c r="AY52" s="37"/>
      <c r="AZ52" s="37"/>
      <c r="BA52" s="37"/>
      <c r="BB52" s="37"/>
      <c r="BC52" s="37"/>
    </row>
    <row r="53" spans="1:55" ht="20.100000000000001"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50"/>
      <c r="Z53" s="45"/>
      <c r="AA53" s="45"/>
      <c r="AB53" s="45"/>
      <c r="AC53" s="45"/>
      <c r="AD53" s="45"/>
      <c r="AE53" s="45"/>
      <c r="AF53" s="45"/>
      <c r="AG53" s="45"/>
      <c r="AH53" s="45"/>
      <c r="AI53" s="45"/>
      <c r="AJ53" s="45"/>
      <c r="AK53" s="45"/>
      <c r="AL53" s="45"/>
      <c r="AM53" s="45"/>
      <c r="AN53" s="45"/>
      <c r="AO53" s="45"/>
      <c r="AP53" s="45"/>
      <c r="AQ53" s="37"/>
      <c r="AR53" s="37"/>
      <c r="AS53" s="37"/>
      <c r="AT53" s="37"/>
      <c r="AU53" s="37"/>
      <c r="AV53" s="37"/>
      <c r="AW53" s="37"/>
      <c r="AX53" s="37"/>
      <c r="AY53" s="37"/>
      <c r="AZ53" s="37"/>
      <c r="BA53" s="37"/>
      <c r="BB53" s="37"/>
      <c r="BC53" s="37"/>
    </row>
    <row r="54" spans="1:55" ht="20.100000000000001"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37"/>
      <c r="AR54" s="37"/>
      <c r="AS54" s="37"/>
      <c r="AT54" s="37"/>
      <c r="AU54" s="37"/>
      <c r="AV54" s="37"/>
      <c r="AW54" s="37"/>
      <c r="AX54" s="37"/>
      <c r="AY54" s="37"/>
      <c r="AZ54" s="37"/>
      <c r="BA54" s="37"/>
      <c r="BB54" s="37"/>
      <c r="BC54" s="37"/>
    </row>
    <row r="55" spans="1:55" ht="20.100000000000001"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50"/>
      <c r="AI55" s="45"/>
      <c r="AJ55" s="45"/>
      <c r="AK55" s="45"/>
      <c r="AL55" s="45"/>
      <c r="AM55" s="45"/>
      <c r="AN55" s="45"/>
      <c r="AO55" s="45"/>
      <c r="AP55" s="45"/>
      <c r="AQ55" s="37"/>
      <c r="AR55" s="37"/>
      <c r="AS55" s="37"/>
      <c r="AT55" s="37"/>
      <c r="AU55" s="37"/>
      <c r="AV55" s="37"/>
      <c r="AW55" s="37"/>
      <c r="AX55" s="37"/>
      <c r="AY55" s="37"/>
      <c r="AZ55" s="37"/>
      <c r="BA55" s="37"/>
      <c r="BB55" s="37"/>
      <c r="BC55" s="37"/>
    </row>
    <row r="56" spans="1:55" ht="20.100000000000001" customHeight="1">
      <c r="A56" s="45"/>
      <c r="B56" s="45"/>
      <c r="C56" s="45"/>
      <c r="D56" s="50"/>
      <c r="E56" s="45"/>
      <c r="F56" s="45"/>
      <c r="G56" s="45"/>
      <c r="H56" s="50"/>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50"/>
      <c r="AI56" s="45"/>
      <c r="AJ56" s="45"/>
      <c r="AK56" s="45"/>
      <c r="AL56" s="45"/>
      <c r="AM56" s="45"/>
      <c r="AN56" s="45"/>
      <c r="AO56" s="45"/>
      <c r="AP56" s="45"/>
      <c r="AQ56" s="37"/>
      <c r="AR56" s="37"/>
      <c r="AS56" s="37"/>
      <c r="AT56" s="37"/>
      <c r="AU56" s="37"/>
      <c r="AV56" s="37"/>
      <c r="AW56" s="37"/>
      <c r="AX56" s="37"/>
      <c r="AY56" s="37"/>
      <c r="AZ56" s="37"/>
      <c r="BA56" s="37"/>
      <c r="BB56" s="37"/>
      <c r="BC56" s="37"/>
    </row>
    <row r="57" spans="1:55" ht="20.100000000000001" customHeight="1">
      <c r="A57" s="45"/>
      <c r="B57" s="45"/>
      <c r="C57" s="45"/>
      <c r="D57" s="50"/>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37"/>
      <c r="AR57" s="37"/>
      <c r="AS57" s="37"/>
      <c r="AT57" s="37"/>
      <c r="AU57" s="37"/>
      <c r="AV57" s="37"/>
      <c r="AW57" s="37"/>
      <c r="AX57" s="37"/>
      <c r="AY57" s="37"/>
      <c r="AZ57" s="37"/>
      <c r="BA57" s="37"/>
      <c r="BB57" s="37"/>
      <c r="BC57" s="37"/>
    </row>
    <row r="58" spans="1:55" ht="20.100000000000001"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37"/>
      <c r="AR58" s="37"/>
      <c r="AS58" s="37"/>
      <c r="AT58" s="37"/>
      <c r="AU58" s="37"/>
      <c r="AV58" s="37"/>
      <c r="AW58" s="37"/>
      <c r="AX58" s="37"/>
      <c r="AY58" s="37"/>
      <c r="AZ58" s="37"/>
      <c r="BA58" s="37"/>
      <c r="BB58" s="37"/>
      <c r="BC58" s="37"/>
    </row>
    <row r="59" spans="1:55" ht="20.100000000000001"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37"/>
      <c r="AR59" s="37"/>
      <c r="AS59" s="37"/>
      <c r="AT59" s="37"/>
      <c r="AU59" s="37"/>
      <c r="AV59" s="37"/>
      <c r="AW59" s="37"/>
      <c r="AX59" s="37"/>
      <c r="AY59" s="37"/>
      <c r="AZ59" s="37"/>
      <c r="BA59" s="37"/>
      <c r="BB59" s="37"/>
      <c r="BC59" s="37"/>
    </row>
    <row r="60" spans="1:55" ht="20.100000000000001"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37"/>
      <c r="AR60" s="37"/>
      <c r="AS60" s="37"/>
      <c r="AT60" s="37"/>
      <c r="AU60" s="37"/>
      <c r="AV60" s="37"/>
      <c r="AW60" s="37"/>
      <c r="AX60" s="37"/>
      <c r="AY60" s="37"/>
      <c r="AZ60" s="37"/>
      <c r="BA60" s="37"/>
      <c r="BB60" s="37"/>
      <c r="BC60" s="37"/>
    </row>
    <row r="61" spans="1:55" ht="20.100000000000001"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37"/>
      <c r="AR61" s="37"/>
      <c r="AS61" s="37"/>
      <c r="AT61" s="37"/>
      <c r="AU61" s="37"/>
      <c r="AV61" s="37"/>
      <c r="AW61" s="37"/>
      <c r="AX61" s="37"/>
      <c r="AY61" s="37"/>
      <c r="AZ61" s="37"/>
      <c r="BA61" s="37"/>
      <c r="BB61" s="37"/>
      <c r="BC61" s="37"/>
    </row>
    <row r="62" spans="1:55" ht="20.100000000000001" customHeight="1">
      <c r="A62" s="4"/>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37"/>
      <c r="AR62" s="37"/>
      <c r="AS62" s="37"/>
      <c r="AT62" s="37"/>
      <c r="AU62" s="37"/>
      <c r="AV62" s="37"/>
      <c r="AW62" s="37"/>
      <c r="AX62" s="37"/>
      <c r="AY62" s="37"/>
      <c r="AZ62" s="37"/>
      <c r="BA62" s="37"/>
      <c r="BB62" s="37"/>
      <c r="BC62" s="37"/>
    </row>
    <row r="63" spans="1:55" ht="20.100000000000001" customHeight="1">
      <c r="A63" s="4"/>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37"/>
      <c r="AR63" s="37"/>
      <c r="AS63" s="37"/>
      <c r="AT63" s="37"/>
      <c r="AU63" s="37"/>
      <c r="AV63" s="37"/>
      <c r="AW63" s="37"/>
      <c r="AX63" s="37"/>
      <c r="AY63" s="37"/>
      <c r="AZ63" s="37"/>
      <c r="BA63" s="37"/>
      <c r="BB63" s="37"/>
      <c r="BC63" s="37"/>
    </row>
    <row r="64" spans="1:55" ht="20.100000000000001"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37"/>
      <c r="AR64" s="37"/>
      <c r="AS64" s="37"/>
      <c r="AT64" s="37"/>
      <c r="AU64" s="37"/>
      <c r="AV64" s="37"/>
      <c r="AW64" s="37"/>
      <c r="AX64" s="37"/>
      <c r="AY64" s="37"/>
      <c r="AZ64" s="37"/>
      <c r="BA64" s="37"/>
      <c r="BB64" s="37"/>
      <c r="BC64" s="37"/>
    </row>
    <row r="65" spans="1:55" ht="20.100000000000001" customHeight="1">
      <c r="A65" s="4"/>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37"/>
      <c r="AR65" s="37"/>
      <c r="AS65" s="37"/>
      <c r="AT65" s="37"/>
      <c r="AU65" s="37"/>
      <c r="AV65" s="37"/>
      <c r="AW65" s="37"/>
      <c r="AX65" s="37"/>
      <c r="AY65" s="37"/>
      <c r="AZ65" s="37"/>
      <c r="BA65" s="37"/>
      <c r="BB65" s="37"/>
      <c r="BC65" s="37"/>
    </row>
    <row r="66" spans="1:55" ht="20.100000000000001" customHeight="1">
      <c r="A66" s="4"/>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37"/>
      <c r="AR66" s="37"/>
      <c r="AS66" s="37"/>
      <c r="AT66" s="37"/>
      <c r="AU66" s="37"/>
      <c r="AV66" s="37"/>
      <c r="AW66" s="37"/>
      <c r="AX66" s="37"/>
      <c r="AY66" s="37"/>
      <c r="AZ66" s="37"/>
      <c r="BA66" s="37"/>
      <c r="BB66" s="37"/>
      <c r="BC66" s="37"/>
    </row>
    <row r="67" spans="1:55" ht="20.100000000000001"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37"/>
      <c r="AR67" s="37"/>
      <c r="AS67" s="37"/>
      <c r="AT67" s="37"/>
      <c r="AU67" s="37"/>
      <c r="AV67" s="37"/>
      <c r="AW67" s="37"/>
      <c r="AX67" s="37"/>
      <c r="AY67" s="37"/>
      <c r="AZ67" s="37"/>
      <c r="BA67" s="37"/>
      <c r="BB67" s="37"/>
      <c r="BC67" s="37"/>
    </row>
    <row r="68" spans="1:55" ht="20.100000000000001"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37"/>
      <c r="AR68" s="37"/>
      <c r="AS68" s="37"/>
      <c r="AT68" s="37"/>
      <c r="AU68" s="37"/>
      <c r="AV68" s="37"/>
      <c r="AW68" s="37"/>
      <c r="AX68" s="37"/>
      <c r="AY68" s="37"/>
      <c r="AZ68" s="37"/>
      <c r="BA68" s="37"/>
      <c r="BB68" s="37"/>
      <c r="BC68" s="37"/>
    </row>
    <row r="69" spans="1:55" ht="20.100000000000001"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37"/>
      <c r="AR69" s="37"/>
      <c r="AS69" s="37"/>
      <c r="AT69" s="37"/>
      <c r="AU69" s="37"/>
      <c r="AV69" s="37"/>
      <c r="AW69" s="37"/>
      <c r="AX69" s="37"/>
      <c r="AY69" s="37"/>
      <c r="AZ69" s="37"/>
      <c r="BA69" s="37"/>
      <c r="BB69" s="37"/>
      <c r="BC69" s="37"/>
    </row>
    <row r="70" spans="1:55" ht="20.100000000000001"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37"/>
      <c r="AR70" s="37"/>
      <c r="AS70" s="37"/>
      <c r="AT70" s="37"/>
      <c r="AU70" s="37"/>
      <c r="AV70" s="37"/>
      <c r="AW70" s="37"/>
      <c r="AX70" s="37"/>
      <c r="AY70" s="37"/>
      <c r="AZ70" s="37"/>
      <c r="BA70" s="37"/>
      <c r="BB70" s="37"/>
      <c r="BC70" s="37"/>
    </row>
    <row r="71" spans="1:55" ht="20.100000000000001"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37"/>
      <c r="AR71" s="37"/>
      <c r="AS71" s="37"/>
      <c r="AT71" s="37"/>
      <c r="AU71" s="37"/>
      <c r="AV71" s="37"/>
      <c r="AW71" s="37"/>
      <c r="AX71" s="37"/>
      <c r="AY71" s="37"/>
      <c r="AZ71" s="37"/>
      <c r="BA71" s="37"/>
      <c r="BB71" s="37"/>
      <c r="BC71" s="37"/>
    </row>
    <row r="72" spans="1:55" ht="20.100000000000001" customHeight="1">
      <c r="A72" s="4"/>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37"/>
      <c r="AR72" s="37"/>
      <c r="AS72" s="37"/>
      <c r="AT72" s="37"/>
      <c r="AU72" s="37"/>
      <c r="AV72" s="37"/>
      <c r="AW72" s="37"/>
      <c r="AX72" s="37"/>
      <c r="AY72" s="37"/>
      <c r="AZ72" s="37"/>
      <c r="BA72" s="37"/>
      <c r="BB72" s="37"/>
      <c r="BC72" s="37"/>
    </row>
    <row r="73" spans="1:55" ht="20.100000000000001"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37"/>
      <c r="AR73" s="37"/>
      <c r="AS73" s="37"/>
      <c r="AT73" s="37"/>
      <c r="AU73" s="37"/>
      <c r="AV73" s="37"/>
      <c r="AW73" s="37"/>
      <c r="AX73" s="37"/>
      <c r="AY73" s="37"/>
      <c r="AZ73" s="37"/>
      <c r="BA73" s="37"/>
      <c r="BB73" s="37"/>
      <c r="BC73" s="37"/>
    </row>
    <row r="74" spans="1:55" ht="20.100000000000001"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37"/>
      <c r="AR74" s="37"/>
      <c r="AS74" s="37"/>
      <c r="AT74" s="37"/>
      <c r="AU74" s="37"/>
      <c r="AV74" s="37"/>
      <c r="AW74" s="37"/>
      <c r="AX74" s="37"/>
      <c r="AY74" s="37"/>
      <c r="AZ74" s="37"/>
      <c r="BA74" s="37"/>
      <c r="BB74" s="37"/>
      <c r="BC74" s="37"/>
    </row>
    <row r="75" spans="1:55" ht="20.100000000000001"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37"/>
      <c r="AR75" s="37"/>
      <c r="AS75" s="37"/>
      <c r="AT75" s="37"/>
      <c r="AU75" s="37"/>
      <c r="AV75" s="37"/>
      <c r="AW75" s="37"/>
      <c r="AX75" s="37"/>
      <c r="AY75" s="37"/>
      <c r="AZ75" s="37"/>
      <c r="BA75" s="37"/>
      <c r="BB75" s="37"/>
      <c r="BC75" s="37"/>
    </row>
    <row r="76" spans="1:55" ht="20.100000000000001"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37"/>
      <c r="AR76" s="37"/>
      <c r="AS76" s="37"/>
      <c r="AT76" s="37"/>
      <c r="AU76" s="37"/>
      <c r="AV76" s="37"/>
      <c r="AW76" s="37"/>
      <c r="AX76" s="37"/>
      <c r="AY76" s="37"/>
      <c r="AZ76" s="37"/>
      <c r="BA76" s="37"/>
      <c r="BB76" s="37"/>
      <c r="BC76" s="37"/>
    </row>
    <row r="77" spans="1:55" ht="20.100000000000001"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37"/>
      <c r="AR77" s="37"/>
      <c r="AS77" s="37"/>
      <c r="AT77" s="37"/>
      <c r="AU77" s="37"/>
      <c r="AV77" s="37"/>
      <c r="AW77" s="37"/>
      <c r="AX77" s="37"/>
      <c r="AY77" s="37"/>
      <c r="AZ77" s="37"/>
      <c r="BA77" s="37"/>
      <c r="BB77" s="37"/>
      <c r="BC77" s="37"/>
    </row>
    <row r="78" spans="1:55" ht="20.100000000000001"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37"/>
      <c r="AR78" s="37"/>
      <c r="AS78" s="37"/>
      <c r="AT78" s="37"/>
      <c r="AU78" s="37"/>
      <c r="AV78" s="37"/>
      <c r="AW78" s="37"/>
      <c r="AX78" s="37"/>
      <c r="AY78" s="37"/>
      <c r="AZ78" s="37"/>
      <c r="BA78" s="37"/>
      <c r="BB78" s="37"/>
      <c r="BC78" s="37"/>
    </row>
    <row r="79" spans="1:55" ht="20.100000000000001"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37"/>
      <c r="AR79" s="37"/>
      <c r="AS79" s="37"/>
      <c r="AT79" s="37"/>
      <c r="AU79" s="37"/>
      <c r="AV79" s="37"/>
      <c r="AW79" s="37"/>
      <c r="AX79" s="37"/>
      <c r="AY79" s="37"/>
      <c r="AZ79" s="37"/>
      <c r="BA79" s="37"/>
      <c r="BB79" s="37"/>
      <c r="BC79" s="37"/>
    </row>
    <row r="80" spans="1:55" ht="20.100000000000001" customHeight="1">
      <c r="A80" s="51"/>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37"/>
      <c r="AR80" s="37"/>
      <c r="AS80" s="37"/>
      <c r="AT80" s="37"/>
      <c r="AU80" s="37"/>
      <c r="AV80" s="37"/>
      <c r="AW80" s="37"/>
      <c r="AX80" s="37"/>
      <c r="AY80" s="37"/>
      <c r="AZ80" s="37"/>
      <c r="BA80" s="37"/>
      <c r="BB80" s="37"/>
      <c r="BC80" s="37"/>
    </row>
    <row r="81" spans="1:55" ht="20.100000000000001" customHeight="1">
      <c r="A81" s="51"/>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37"/>
      <c r="AR81" s="37"/>
      <c r="AS81" s="37"/>
      <c r="AT81" s="37"/>
      <c r="AU81" s="37"/>
      <c r="AV81" s="37"/>
      <c r="AW81" s="37"/>
      <c r="AX81" s="37"/>
      <c r="AY81" s="37"/>
      <c r="AZ81" s="37"/>
      <c r="BA81" s="37"/>
      <c r="BB81" s="37"/>
      <c r="BC81" s="37"/>
    </row>
    <row r="82" spans="1:55" ht="20.100000000000001" customHeight="1">
      <c r="A82" s="51"/>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
      <c r="AJ82" s="4"/>
      <c r="AK82" s="4"/>
      <c r="AL82" s="4"/>
      <c r="AM82" s="4"/>
      <c r="AN82" s="4"/>
      <c r="AO82" s="4"/>
      <c r="AP82" s="4"/>
      <c r="AQ82" s="37"/>
      <c r="AR82" s="37"/>
      <c r="AS82" s="37"/>
      <c r="AT82" s="37"/>
      <c r="AU82" s="37"/>
      <c r="AV82" s="37"/>
      <c r="AW82" s="37"/>
      <c r="AX82" s="37"/>
      <c r="AY82" s="37"/>
      <c r="AZ82" s="37"/>
      <c r="BA82" s="37"/>
      <c r="BB82" s="37"/>
      <c r="BC82" s="37"/>
    </row>
    <row r="83" spans="1:55" ht="20.100000000000001" customHeight="1">
      <c r="A83" s="51"/>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
      <c r="AJ83" s="4"/>
      <c r="AK83" s="4"/>
      <c r="AL83" s="4"/>
      <c r="AM83" s="4"/>
      <c r="AN83" s="4"/>
      <c r="AO83" s="4"/>
      <c r="AP83" s="4"/>
      <c r="AQ83" s="37"/>
      <c r="AR83" s="37"/>
      <c r="AS83" s="37"/>
      <c r="AT83" s="37"/>
      <c r="AU83" s="37"/>
      <c r="AV83" s="37"/>
      <c r="AW83" s="37"/>
      <c r="AX83" s="37"/>
      <c r="AY83" s="37"/>
      <c r="AZ83" s="37"/>
      <c r="BA83" s="37"/>
      <c r="BB83" s="37"/>
      <c r="BC83" s="37"/>
    </row>
    <row r="84" spans="1:55" ht="20.100000000000001" customHeight="1">
      <c r="A84" s="51"/>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37"/>
      <c r="AR84" s="37"/>
      <c r="AS84" s="37"/>
      <c r="AT84" s="37"/>
      <c r="AU84" s="37"/>
      <c r="AV84" s="37"/>
      <c r="AW84" s="37"/>
      <c r="AX84" s="37"/>
      <c r="AY84" s="37"/>
      <c r="AZ84" s="37"/>
      <c r="BA84" s="37"/>
      <c r="BB84" s="37"/>
      <c r="BC84" s="37"/>
    </row>
    <row r="85" spans="1:55" ht="20.100000000000001" customHeight="1">
      <c r="A85" s="51"/>
      <c r="B85" s="45"/>
      <c r="C85" s="45"/>
      <c r="D85" s="45"/>
      <c r="E85" s="45"/>
      <c r="F85" s="45"/>
      <c r="G85" s="45"/>
      <c r="H85" s="45"/>
      <c r="I85" s="45"/>
      <c r="J85" s="45"/>
      <c r="K85" s="45"/>
      <c r="L85" s="45"/>
      <c r="M85" s="45"/>
      <c r="N85" s="45"/>
      <c r="O85" s="45"/>
      <c r="P85" s="45"/>
      <c r="Q85" s="45"/>
      <c r="R85" s="45"/>
      <c r="S85" s="45"/>
      <c r="T85" s="45"/>
      <c r="U85" s="50"/>
      <c r="V85" s="45"/>
      <c r="W85" s="45"/>
      <c r="X85" s="45"/>
      <c r="Y85" s="45"/>
      <c r="Z85" s="45"/>
      <c r="AA85" s="45"/>
      <c r="AB85" s="45"/>
      <c r="AC85" s="45"/>
      <c r="AD85" s="45"/>
      <c r="AE85" s="45"/>
      <c r="AF85" s="45"/>
      <c r="AG85" s="45"/>
      <c r="AH85" s="45"/>
      <c r="AI85" s="4"/>
      <c r="AJ85" s="4"/>
      <c r="AK85" s="4"/>
      <c r="AL85" s="4"/>
      <c r="AM85" s="4"/>
      <c r="AN85" s="4"/>
      <c r="AO85" s="4"/>
      <c r="AP85" s="4"/>
      <c r="AQ85" s="37"/>
      <c r="AR85" s="37"/>
      <c r="AS85" s="37"/>
      <c r="AT85" s="37"/>
      <c r="AU85" s="37"/>
      <c r="AV85" s="37"/>
      <c r="AW85" s="37"/>
      <c r="AX85" s="37"/>
      <c r="AY85" s="37"/>
      <c r="AZ85" s="37"/>
      <c r="BA85" s="37"/>
      <c r="BB85" s="37"/>
      <c r="BC85" s="37"/>
    </row>
    <row r="86" spans="1:55" ht="20.100000000000001" customHeight="1">
      <c r="A86" s="51"/>
      <c r="B86" s="45"/>
      <c r="C86" s="45"/>
      <c r="D86" s="45"/>
      <c r="E86" s="45"/>
      <c r="F86" s="45"/>
      <c r="G86" s="45"/>
      <c r="H86" s="45"/>
      <c r="I86" s="45"/>
      <c r="J86" s="45"/>
      <c r="K86" s="45"/>
      <c r="L86" s="45"/>
      <c r="M86" s="45"/>
      <c r="N86" s="45"/>
      <c r="O86" s="45"/>
      <c r="P86" s="45"/>
      <c r="Q86" s="45"/>
      <c r="R86" s="45"/>
      <c r="S86" s="45"/>
      <c r="T86" s="50"/>
      <c r="U86" s="45"/>
      <c r="V86" s="45"/>
      <c r="W86" s="45"/>
      <c r="X86" s="45"/>
      <c r="Y86" s="45"/>
      <c r="Z86" s="45"/>
      <c r="AA86" s="45"/>
      <c r="AB86" s="45"/>
      <c r="AC86" s="45"/>
      <c r="AD86" s="45"/>
      <c r="AE86" s="45"/>
      <c r="AF86" s="45"/>
      <c r="AG86" s="45"/>
      <c r="AH86" s="45"/>
      <c r="AI86" s="50"/>
      <c r="AJ86" s="50"/>
      <c r="AK86" s="50"/>
      <c r="AL86" s="50"/>
      <c r="AM86" s="50"/>
      <c r="AN86" s="50"/>
      <c r="AO86" s="50"/>
      <c r="AP86" s="50"/>
      <c r="AQ86" s="37"/>
      <c r="AR86" s="37"/>
      <c r="AS86" s="37"/>
      <c r="AT86" s="37"/>
      <c r="AU86" s="37"/>
      <c r="AV86" s="37"/>
      <c r="AW86" s="37"/>
      <c r="AX86" s="37"/>
      <c r="AY86" s="37"/>
      <c r="AZ86" s="37"/>
      <c r="BA86" s="37"/>
      <c r="BB86" s="37"/>
      <c r="BC86" s="37"/>
    </row>
    <row r="87" spans="1:55" ht="20.100000000000001" customHeight="1">
      <c r="A87" s="51"/>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
      <c r="AJ87" s="4"/>
      <c r="AK87" s="4"/>
      <c r="AL87" s="4"/>
      <c r="AM87" s="4"/>
      <c r="AN87" s="4"/>
      <c r="AO87" s="4"/>
      <c r="AP87" s="4"/>
      <c r="AQ87" s="37"/>
      <c r="AR87" s="37"/>
      <c r="AS87" s="37"/>
      <c r="AT87" s="37"/>
      <c r="AU87" s="37"/>
      <c r="AV87" s="37"/>
      <c r="AW87" s="37"/>
      <c r="AX87" s="37"/>
      <c r="AY87" s="37"/>
      <c r="AZ87" s="37"/>
      <c r="BA87" s="37"/>
      <c r="BB87" s="37"/>
      <c r="BC87" s="37"/>
    </row>
    <row r="88" spans="1:55" ht="20.100000000000001" customHeight="1">
      <c r="A88" s="45"/>
      <c r="B88" s="45"/>
      <c r="C88" s="4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5"/>
      <c r="AJ88" s="45"/>
      <c r="AK88" s="45"/>
      <c r="AL88" s="45"/>
      <c r="AM88" s="45"/>
      <c r="AN88" s="45"/>
      <c r="AO88" s="45"/>
      <c r="AP88" s="45"/>
      <c r="AQ88" s="37"/>
      <c r="AR88" s="37"/>
      <c r="AS88" s="37"/>
      <c r="AT88" s="37"/>
      <c r="AU88" s="37"/>
      <c r="AV88" s="37"/>
      <c r="AW88" s="37"/>
      <c r="AX88" s="37"/>
      <c r="AY88" s="37"/>
      <c r="AZ88" s="37"/>
      <c r="BA88" s="37"/>
      <c r="BB88" s="37"/>
      <c r="BC88" s="37"/>
    </row>
    <row r="89" spans="1:55" ht="20.100000000000001" customHeight="1">
      <c r="A89" s="4"/>
      <c r="B89" s="45"/>
      <c r="C89" s="4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37"/>
      <c r="AR89" s="37"/>
      <c r="AS89" s="37"/>
      <c r="AT89" s="37"/>
      <c r="AU89" s="37"/>
      <c r="AV89" s="37"/>
      <c r="AW89" s="37"/>
      <c r="AX89" s="37"/>
      <c r="AY89" s="37"/>
      <c r="AZ89" s="37"/>
      <c r="BA89" s="37"/>
      <c r="BB89" s="37"/>
      <c r="BC89" s="37"/>
    </row>
    <row r="90" spans="1:55" ht="20.100000000000001" customHeight="1">
      <c r="A90" s="4"/>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
      <c r="AJ90" s="4"/>
      <c r="AK90" s="4"/>
      <c r="AL90" s="4"/>
      <c r="AM90" s="4"/>
      <c r="AN90" s="4"/>
      <c r="AO90" s="4"/>
      <c r="AP90" s="4"/>
      <c r="AQ90" s="37"/>
      <c r="AR90" s="37"/>
      <c r="AS90" s="37"/>
      <c r="AT90" s="37"/>
      <c r="AU90" s="37"/>
      <c r="AV90" s="37"/>
      <c r="AW90" s="37"/>
      <c r="AX90" s="37"/>
      <c r="AY90" s="37"/>
      <c r="AZ90" s="37"/>
      <c r="BA90" s="37"/>
      <c r="BB90" s="37"/>
      <c r="BC90" s="37"/>
    </row>
    <row r="91" spans="1:55" ht="20.100000000000001" customHeight="1">
      <c r="A91" s="45"/>
      <c r="B91" s="45"/>
      <c r="C91" s="4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37"/>
      <c r="AR91" s="37"/>
      <c r="AS91" s="37"/>
      <c r="AT91" s="37"/>
      <c r="AU91" s="37"/>
      <c r="AV91" s="37"/>
      <c r="AW91" s="37"/>
      <c r="AX91" s="37"/>
      <c r="AY91" s="37"/>
      <c r="AZ91" s="37"/>
      <c r="BA91" s="37"/>
      <c r="BB91" s="37"/>
      <c r="BC91" s="37"/>
    </row>
    <row r="92" spans="1:55" ht="20.100000000000001"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50"/>
      <c r="AI92" s="45"/>
      <c r="AJ92" s="45"/>
      <c r="AK92" s="45"/>
      <c r="AL92" s="45"/>
      <c r="AM92" s="45"/>
      <c r="AN92" s="45"/>
      <c r="AO92" s="45"/>
      <c r="AP92" s="45"/>
      <c r="AQ92" s="37"/>
      <c r="AR92" s="37"/>
      <c r="AS92" s="37"/>
      <c r="AT92" s="37"/>
      <c r="AU92" s="37"/>
      <c r="AV92" s="37"/>
      <c r="AW92" s="37"/>
      <c r="AX92" s="37"/>
      <c r="AY92" s="37"/>
      <c r="AZ92" s="37"/>
      <c r="BA92" s="37"/>
      <c r="BB92" s="37"/>
      <c r="BC92" s="37"/>
    </row>
    <row r="93" spans="1:55" ht="20.100000000000001" customHeight="1">
      <c r="A93" s="45"/>
      <c r="B93" s="45"/>
      <c r="C93" s="4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37"/>
      <c r="AR93" s="37"/>
      <c r="AS93" s="37"/>
      <c r="AT93" s="37"/>
      <c r="AU93" s="37"/>
      <c r="AV93" s="37"/>
      <c r="AW93" s="37"/>
      <c r="AX93" s="37"/>
      <c r="AY93" s="37"/>
      <c r="AZ93" s="37"/>
      <c r="BA93" s="37"/>
      <c r="BB93" s="37"/>
      <c r="BC93" s="37"/>
    </row>
    <row r="94" spans="1:55" ht="20.100000000000001"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37"/>
      <c r="AR94" s="37"/>
      <c r="AS94" s="37"/>
      <c r="AT94" s="37"/>
      <c r="AU94" s="37"/>
      <c r="AV94" s="37"/>
      <c r="AW94" s="37"/>
      <c r="AX94" s="37"/>
      <c r="AY94" s="37"/>
      <c r="AZ94" s="37"/>
      <c r="BA94" s="37"/>
      <c r="BB94" s="37"/>
      <c r="BC94" s="37"/>
    </row>
    <row r="95" spans="1:55" ht="20.100000000000001" customHeight="1">
      <c r="A95" s="45"/>
      <c r="B95" s="45"/>
      <c r="C95" s="4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5"/>
      <c r="AJ95" s="45"/>
      <c r="AK95" s="45"/>
      <c r="AL95" s="45"/>
      <c r="AM95" s="45"/>
      <c r="AN95" s="45"/>
      <c r="AO95" s="45"/>
      <c r="AP95" s="45"/>
      <c r="AQ95" s="37"/>
      <c r="AR95" s="37"/>
      <c r="AS95" s="37"/>
      <c r="AT95" s="37"/>
      <c r="AU95" s="37"/>
      <c r="AV95" s="37"/>
      <c r="AW95" s="37"/>
      <c r="AX95" s="37"/>
      <c r="AY95" s="37"/>
      <c r="AZ95" s="37"/>
      <c r="BA95" s="37"/>
      <c r="BB95" s="37"/>
      <c r="BC95" s="37"/>
    </row>
    <row r="96" spans="1:55" ht="20.100000000000001" customHeight="1">
      <c r="A96" s="45"/>
      <c r="B96" s="45"/>
      <c r="C96" s="4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5"/>
      <c r="AJ96" s="45"/>
      <c r="AK96" s="45"/>
      <c r="AL96" s="45"/>
      <c r="AM96" s="45"/>
      <c r="AN96" s="45"/>
      <c r="AO96" s="45"/>
      <c r="AP96" s="45"/>
      <c r="AQ96" s="37"/>
      <c r="AR96" s="37"/>
      <c r="AS96" s="37"/>
      <c r="AT96" s="37"/>
      <c r="AU96" s="37"/>
      <c r="AV96" s="37"/>
      <c r="AW96" s="37"/>
      <c r="AX96" s="37"/>
      <c r="AY96" s="37"/>
      <c r="AZ96" s="37"/>
      <c r="BA96" s="37"/>
      <c r="BB96" s="37"/>
      <c r="BC96" s="37"/>
    </row>
    <row r="97" spans="1:55" ht="20.100000000000001" customHeight="1">
      <c r="A97" s="45"/>
      <c r="B97" s="45"/>
      <c r="C97" s="4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5"/>
      <c r="AJ97" s="45"/>
      <c r="AK97" s="45"/>
      <c r="AL97" s="45"/>
      <c r="AM97" s="45"/>
      <c r="AN97" s="45"/>
      <c r="AO97" s="45"/>
      <c r="AP97" s="45"/>
      <c r="AQ97" s="37"/>
      <c r="AR97" s="37"/>
      <c r="AS97" s="37"/>
      <c r="AT97" s="37"/>
      <c r="AU97" s="37"/>
      <c r="AV97" s="37"/>
      <c r="AW97" s="37"/>
      <c r="AX97" s="37"/>
      <c r="AY97" s="37"/>
      <c r="AZ97" s="37"/>
      <c r="BA97" s="37"/>
      <c r="BB97" s="37"/>
      <c r="BC97" s="37"/>
    </row>
    <row r="98" spans="1:55" ht="20.100000000000001"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37"/>
      <c r="AR98" s="37"/>
      <c r="AS98" s="37"/>
      <c r="AT98" s="37"/>
      <c r="AU98" s="37"/>
      <c r="AV98" s="37"/>
      <c r="AW98" s="37"/>
      <c r="AX98" s="37"/>
      <c r="AY98" s="37"/>
      <c r="AZ98" s="37"/>
      <c r="BA98" s="37"/>
      <c r="BB98" s="37"/>
      <c r="BC98" s="37"/>
    </row>
    <row r="99" spans="1:55" ht="20.100000000000001" customHeight="1">
      <c r="A99" s="45"/>
      <c r="B99" s="45"/>
      <c r="C99" s="4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5"/>
      <c r="AJ99" s="45"/>
      <c r="AK99" s="45"/>
      <c r="AL99" s="45"/>
      <c r="AM99" s="45"/>
      <c r="AN99" s="45"/>
      <c r="AO99" s="45"/>
      <c r="AP99" s="45"/>
      <c r="AQ99" s="37"/>
      <c r="AR99" s="37"/>
      <c r="AS99" s="37"/>
      <c r="AT99" s="37"/>
      <c r="AU99" s="37"/>
      <c r="AV99" s="37"/>
      <c r="AW99" s="37"/>
      <c r="AX99" s="37"/>
      <c r="AY99" s="37"/>
      <c r="AZ99" s="37"/>
      <c r="BA99" s="37"/>
      <c r="BB99" s="37"/>
      <c r="BC99" s="37"/>
    </row>
    <row r="100" spans="1:55" ht="20.100000000000001"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37"/>
      <c r="AR100" s="37"/>
      <c r="AS100" s="37"/>
      <c r="AT100" s="37"/>
      <c r="AU100" s="37"/>
      <c r="AV100" s="37"/>
      <c r="AW100" s="37"/>
      <c r="AX100" s="37"/>
      <c r="AY100" s="37"/>
      <c r="AZ100" s="37"/>
      <c r="BA100" s="37"/>
      <c r="BB100" s="37"/>
      <c r="BC100" s="37"/>
    </row>
    <row r="101" spans="1:55" ht="20.100000000000001"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37"/>
      <c r="AR101" s="37"/>
      <c r="AS101" s="37"/>
      <c r="AT101" s="37"/>
      <c r="AU101" s="37"/>
      <c r="AV101" s="37"/>
      <c r="AW101" s="37"/>
      <c r="AX101" s="37"/>
      <c r="AY101" s="37"/>
      <c r="AZ101" s="37"/>
      <c r="BA101" s="37"/>
      <c r="BB101" s="37"/>
      <c r="BC101" s="37"/>
    </row>
    <row r="102" spans="1:55" ht="20.100000000000001"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37"/>
      <c r="AR102" s="37"/>
      <c r="AS102" s="37"/>
      <c r="AT102" s="37"/>
      <c r="AU102" s="37"/>
      <c r="AV102" s="37"/>
      <c r="AW102" s="37"/>
      <c r="AX102" s="37"/>
      <c r="AY102" s="37"/>
      <c r="AZ102" s="37"/>
      <c r="BA102" s="37"/>
      <c r="BB102" s="37"/>
      <c r="BC102" s="37"/>
    </row>
    <row r="103" spans="1:55" ht="20.100000000000001"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37"/>
      <c r="AR103" s="37"/>
      <c r="AS103" s="37"/>
      <c r="AT103" s="37"/>
      <c r="AU103" s="37"/>
      <c r="AV103" s="37"/>
      <c r="AW103" s="37"/>
      <c r="AX103" s="37"/>
      <c r="AY103" s="37"/>
      <c r="AZ103" s="37"/>
      <c r="BA103" s="37"/>
      <c r="BB103" s="37"/>
      <c r="BC103" s="37"/>
    </row>
    <row r="104" spans="1:55" ht="20.100000000000001"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37"/>
      <c r="AR104" s="37"/>
      <c r="AS104" s="37"/>
      <c r="AT104" s="37"/>
      <c r="AU104" s="37"/>
      <c r="AV104" s="37"/>
      <c r="AW104" s="37"/>
      <c r="AX104" s="37"/>
      <c r="AY104" s="37"/>
      <c r="AZ104" s="37"/>
      <c r="BA104" s="37"/>
      <c r="BB104" s="37"/>
      <c r="BC104" s="37"/>
    </row>
    <row r="105" spans="1:55" ht="20.100000000000001" customHeight="1">
      <c r="A105" s="51"/>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37"/>
      <c r="AR105" s="37"/>
      <c r="AS105" s="37"/>
      <c r="AT105" s="37"/>
      <c r="AU105" s="37"/>
      <c r="AV105" s="37"/>
      <c r="AW105" s="37"/>
      <c r="AX105" s="37"/>
      <c r="AY105" s="37"/>
      <c r="AZ105" s="37"/>
      <c r="BA105" s="37"/>
      <c r="BB105" s="37"/>
      <c r="BC105" s="37"/>
    </row>
    <row r="106" spans="1:55" ht="20.100000000000001" customHeight="1">
      <c r="A106" s="51"/>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37"/>
      <c r="AR106" s="37"/>
      <c r="AS106" s="37"/>
      <c r="AT106" s="37"/>
      <c r="AU106" s="37"/>
      <c r="AV106" s="37"/>
      <c r="AW106" s="37"/>
      <c r="AX106" s="37"/>
      <c r="AY106" s="37"/>
      <c r="AZ106" s="37"/>
      <c r="BA106" s="37"/>
      <c r="BB106" s="37"/>
      <c r="BC106" s="37"/>
    </row>
    <row r="107" spans="1:55" ht="20.100000000000001" customHeight="1">
      <c r="A107" s="51"/>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37"/>
      <c r="AR107" s="37"/>
      <c r="AS107" s="37"/>
      <c r="AT107" s="37"/>
      <c r="AU107" s="37"/>
      <c r="AV107" s="37"/>
      <c r="AW107" s="37"/>
      <c r="AX107" s="37"/>
      <c r="AY107" s="37"/>
      <c r="AZ107" s="37"/>
      <c r="BA107" s="37"/>
      <c r="BB107" s="37"/>
      <c r="BC107" s="37"/>
    </row>
    <row r="108" spans="1:55" ht="20.100000000000001" customHeight="1">
      <c r="A108" s="51"/>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37"/>
      <c r="AR108" s="37"/>
      <c r="AS108" s="37"/>
      <c r="AT108" s="37"/>
      <c r="AU108" s="37"/>
      <c r="AV108" s="37"/>
      <c r="AW108" s="37"/>
      <c r="AX108" s="37"/>
      <c r="AY108" s="37"/>
      <c r="AZ108" s="37"/>
      <c r="BA108" s="37"/>
      <c r="BB108" s="37"/>
      <c r="BC108" s="37"/>
    </row>
    <row r="109" spans="1:55" ht="20.100000000000001" customHeight="1">
      <c r="A109" s="51"/>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37"/>
      <c r="AR109" s="37"/>
      <c r="AS109" s="37"/>
      <c r="AT109" s="37"/>
      <c r="AU109" s="37"/>
      <c r="AV109" s="37"/>
      <c r="AW109" s="37"/>
      <c r="AX109" s="37"/>
      <c r="AY109" s="37"/>
      <c r="AZ109" s="37"/>
      <c r="BA109" s="37"/>
      <c r="BB109" s="37"/>
      <c r="BC109" s="37"/>
    </row>
    <row r="110" spans="1:55" ht="20.100000000000001" customHeight="1">
      <c r="A110" s="51"/>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37"/>
      <c r="AR110" s="37"/>
      <c r="AS110" s="37"/>
      <c r="AT110" s="37"/>
      <c r="AU110" s="37"/>
      <c r="AV110" s="37"/>
      <c r="AW110" s="37"/>
      <c r="AX110" s="37"/>
      <c r="AY110" s="37"/>
      <c r="AZ110" s="37"/>
      <c r="BA110" s="37"/>
      <c r="BB110" s="37"/>
      <c r="BC110" s="37"/>
    </row>
    <row r="111" spans="1:55" ht="20.100000000000001" customHeight="1">
      <c r="A111" s="51"/>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37"/>
      <c r="AR111" s="37"/>
      <c r="AS111" s="37"/>
      <c r="AT111" s="37"/>
      <c r="AU111" s="37"/>
      <c r="AV111" s="37"/>
      <c r="AW111" s="37"/>
      <c r="AX111" s="37"/>
      <c r="AY111" s="37"/>
      <c r="AZ111" s="37"/>
      <c r="BA111" s="37"/>
      <c r="BB111" s="37"/>
      <c r="BC111" s="37"/>
    </row>
    <row r="112" spans="1:55" ht="20.100000000000001" customHeight="1">
      <c r="A112" s="51"/>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37"/>
      <c r="AR112" s="37"/>
      <c r="AS112" s="37"/>
      <c r="AT112" s="37"/>
      <c r="AU112" s="37"/>
      <c r="AV112" s="37"/>
      <c r="AW112" s="37"/>
      <c r="AX112" s="37"/>
      <c r="AY112" s="37"/>
      <c r="AZ112" s="37"/>
      <c r="BA112" s="37"/>
      <c r="BB112" s="37"/>
      <c r="BC112" s="37"/>
    </row>
    <row r="113" spans="1:55" ht="20.100000000000001" customHeight="1">
      <c r="A113" s="51"/>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37"/>
      <c r="AR113" s="37"/>
      <c r="AS113" s="37"/>
      <c r="AT113" s="37"/>
      <c r="AU113" s="37"/>
      <c r="AV113" s="37"/>
      <c r="AW113" s="37"/>
      <c r="AX113" s="37"/>
      <c r="AY113" s="37"/>
      <c r="AZ113" s="37"/>
      <c r="BA113" s="37"/>
      <c r="BB113" s="37"/>
      <c r="BC113" s="37"/>
    </row>
    <row r="114" spans="1:55" ht="20.100000000000001" customHeight="1">
      <c r="A114" s="51"/>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37"/>
      <c r="AR114" s="37"/>
      <c r="AS114" s="37"/>
      <c r="AT114" s="37"/>
      <c r="AU114" s="37"/>
      <c r="AV114" s="37"/>
      <c r="AW114" s="37"/>
      <c r="AX114" s="37"/>
      <c r="AY114" s="37"/>
      <c r="AZ114" s="37"/>
      <c r="BA114" s="37"/>
      <c r="BB114" s="37"/>
      <c r="BC114" s="37"/>
    </row>
    <row r="115" spans="1:55" ht="20.100000000000001" customHeight="1">
      <c r="A115" s="51"/>
      <c r="B115" s="45"/>
      <c r="C115" s="45"/>
      <c r="D115" s="50"/>
      <c r="E115" s="45"/>
      <c r="F115" s="45"/>
      <c r="G115" s="45"/>
      <c r="H115" s="50"/>
      <c r="I115" s="45"/>
      <c r="J115" s="45"/>
      <c r="K115" s="45"/>
      <c r="L115" s="50"/>
      <c r="M115" s="50"/>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37"/>
      <c r="AR115" s="37"/>
      <c r="AS115" s="37"/>
      <c r="AT115" s="37"/>
      <c r="AU115" s="37"/>
      <c r="AV115" s="37"/>
      <c r="AW115" s="37"/>
      <c r="AX115" s="37"/>
      <c r="AY115" s="37"/>
      <c r="AZ115" s="37"/>
      <c r="BA115" s="37"/>
      <c r="BB115" s="37"/>
      <c r="BC115" s="37"/>
    </row>
    <row r="116" spans="1:55" ht="20.100000000000001"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37"/>
      <c r="AR116" s="37"/>
      <c r="AS116" s="37"/>
      <c r="AT116" s="37"/>
      <c r="AU116" s="37"/>
      <c r="AV116" s="37"/>
      <c r="AW116" s="37"/>
      <c r="AX116" s="37"/>
      <c r="AY116" s="37"/>
      <c r="AZ116" s="37"/>
      <c r="BA116" s="37"/>
      <c r="BB116" s="37"/>
      <c r="BC116" s="37"/>
    </row>
    <row r="117" spans="1:55" ht="20.100000000000001"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37"/>
      <c r="AR117" s="37"/>
      <c r="AS117" s="37"/>
      <c r="AT117" s="37"/>
      <c r="AU117" s="37"/>
      <c r="AV117" s="37"/>
      <c r="AW117" s="37"/>
      <c r="AX117" s="37"/>
      <c r="AY117" s="37"/>
      <c r="AZ117" s="37"/>
      <c r="BA117" s="37"/>
      <c r="BB117" s="37"/>
      <c r="BC117" s="37"/>
    </row>
    <row r="118" spans="1:55" ht="20.100000000000001" customHeight="1">
      <c r="A118" s="50"/>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37"/>
      <c r="AR118" s="37"/>
      <c r="AS118" s="37"/>
      <c r="AT118" s="37"/>
      <c r="AU118" s="37"/>
      <c r="AV118" s="37"/>
      <c r="AW118" s="37"/>
      <c r="AX118" s="37"/>
      <c r="AY118" s="37"/>
      <c r="AZ118" s="37"/>
      <c r="BA118" s="37"/>
      <c r="BB118" s="37"/>
      <c r="BC118" s="37"/>
    </row>
    <row r="119" spans="1:55" ht="20.100000000000001"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37"/>
      <c r="AR119" s="37"/>
      <c r="AS119" s="37"/>
      <c r="AT119" s="37"/>
      <c r="AU119" s="37"/>
      <c r="AV119" s="37"/>
      <c r="AW119" s="37"/>
      <c r="AX119" s="37"/>
      <c r="AY119" s="37"/>
      <c r="AZ119" s="37"/>
      <c r="BA119" s="37"/>
      <c r="BB119" s="37"/>
      <c r="BC119" s="37"/>
    </row>
    <row r="120" spans="1:55" ht="20.100000000000001"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37"/>
      <c r="AR120" s="37"/>
      <c r="AS120" s="37"/>
      <c r="AT120" s="37"/>
      <c r="AU120" s="37"/>
      <c r="AV120" s="37"/>
      <c r="AW120" s="37"/>
      <c r="AX120" s="37"/>
      <c r="AY120" s="37"/>
      <c r="AZ120" s="37"/>
      <c r="BA120" s="37"/>
      <c r="BB120" s="37"/>
      <c r="BC120" s="37"/>
    </row>
    <row r="121" spans="1:55" ht="20.100000000000001"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37"/>
      <c r="AR121" s="37"/>
      <c r="AS121" s="37"/>
      <c r="AT121" s="37"/>
      <c r="AU121" s="37"/>
      <c r="AV121" s="37"/>
      <c r="AW121" s="37"/>
      <c r="AX121" s="37"/>
      <c r="AY121" s="37"/>
      <c r="AZ121" s="37"/>
      <c r="BA121" s="37"/>
      <c r="BB121" s="37"/>
      <c r="BC121" s="37"/>
    </row>
    <row r="122" spans="1:55" ht="20.100000000000001"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37"/>
      <c r="AR122" s="37"/>
      <c r="AS122" s="37"/>
      <c r="AT122" s="37"/>
      <c r="AU122" s="37"/>
      <c r="AV122" s="37"/>
      <c r="AW122" s="37"/>
      <c r="AX122" s="37"/>
      <c r="AY122" s="37"/>
      <c r="AZ122" s="37"/>
      <c r="BA122" s="37"/>
      <c r="BB122" s="37"/>
      <c r="BC122" s="37"/>
    </row>
    <row r="123" spans="1:55" ht="20.100000000000001"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37"/>
      <c r="AR123" s="37"/>
      <c r="AS123" s="37"/>
      <c r="AT123" s="37"/>
      <c r="AU123" s="37"/>
      <c r="AV123" s="37"/>
      <c r="AW123" s="37"/>
      <c r="AX123" s="37"/>
      <c r="AY123" s="37"/>
      <c r="AZ123" s="37"/>
      <c r="BA123" s="37"/>
      <c r="BB123" s="37"/>
      <c r="BC123" s="37"/>
    </row>
    <row r="124" spans="1:55" ht="20.100000000000001"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37"/>
      <c r="AR124" s="37"/>
      <c r="AS124" s="37"/>
      <c r="AT124" s="37"/>
      <c r="AU124" s="37"/>
      <c r="AV124" s="37"/>
      <c r="AW124" s="37"/>
      <c r="AX124" s="37"/>
      <c r="AY124" s="37"/>
      <c r="AZ124" s="37"/>
      <c r="BA124" s="37"/>
      <c r="BB124" s="37"/>
      <c r="BC124" s="37"/>
    </row>
    <row r="125" spans="1:55" ht="20.100000000000001"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37"/>
      <c r="AR125" s="37"/>
      <c r="AS125" s="37"/>
      <c r="AT125" s="37"/>
      <c r="AU125" s="37"/>
      <c r="AV125" s="37"/>
      <c r="AW125" s="37"/>
      <c r="AX125" s="37"/>
      <c r="AY125" s="37"/>
      <c r="AZ125" s="37"/>
      <c r="BA125" s="37"/>
      <c r="BB125" s="37"/>
      <c r="BC125" s="37"/>
    </row>
    <row r="126" spans="1:55" ht="20.100000000000001"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37"/>
      <c r="AR126" s="37"/>
      <c r="AS126" s="37"/>
      <c r="AT126" s="37"/>
      <c r="AU126" s="37"/>
      <c r="AV126" s="37"/>
      <c r="AW126" s="37"/>
      <c r="AX126" s="37"/>
      <c r="AY126" s="37"/>
      <c r="AZ126" s="37"/>
      <c r="BA126" s="37"/>
      <c r="BB126" s="37"/>
      <c r="BC126" s="37"/>
    </row>
    <row r="127" spans="1:55" ht="20.100000000000001"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37"/>
      <c r="AR127" s="37"/>
      <c r="AS127" s="37"/>
      <c r="AT127" s="37"/>
      <c r="AU127" s="37"/>
      <c r="AV127" s="37"/>
      <c r="AW127" s="37"/>
      <c r="AX127" s="37"/>
      <c r="AY127" s="37"/>
      <c r="AZ127" s="37"/>
      <c r="BA127" s="37"/>
      <c r="BB127" s="37"/>
      <c r="BC127" s="37"/>
    </row>
    <row r="128" spans="1:55" ht="20.100000000000001"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37"/>
      <c r="AR128" s="37"/>
      <c r="AS128" s="37"/>
      <c r="AT128" s="37"/>
      <c r="AU128" s="37"/>
      <c r="AV128" s="37"/>
      <c r="AW128" s="37"/>
      <c r="AX128" s="37"/>
      <c r="AY128" s="37"/>
      <c r="AZ128" s="37"/>
      <c r="BA128" s="37"/>
      <c r="BB128" s="37"/>
      <c r="BC128" s="37"/>
    </row>
    <row r="129" spans="1:55" ht="20.100000000000001"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37"/>
      <c r="AR129" s="37"/>
      <c r="AS129" s="37"/>
      <c r="AT129" s="37"/>
      <c r="AU129" s="37"/>
      <c r="AV129" s="37"/>
      <c r="AW129" s="37"/>
      <c r="AX129" s="37"/>
      <c r="AY129" s="37"/>
      <c r="AZ129" s="37"/>
      <c r="BA129" s="37"/>
      <c r="BB129" s="37"/>
      <c r="BC129" s="37"/>
    </row>
    <row r="130" spans="1:55" ht="20.100000000000001"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37"/>
      <c r="AR130" s="37"/>
      <c r="AS130" s="37"/>
      <c r="AT130" s="37"/>
      <c r="AU130" s="37"/>
      <c r="AV130" s="37"/>
      <c r="AW130" s="37"/>
      <c r="AX130" s="37"/>
      <c r="AY130" s="37"/>
      <c r="AZ130" s="37"/>
      <c r="BA130" s="37"/>
      <c r="BB130" s="37"/>
      <c r="BC130" s="37"/>
    </row>
    <row r="131" spans="1:55" ht="20.100000000000001"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
      <c r="AJ131" s="4"/>
      <c r="AK131" s="4"/>
      <c r="AL131" s="4"/>
      <c r="AM131" s="4"/>
      <c r="AN131" s="4"/>
      <c r="AO131" s="4"/>
      <c r="AP131" s="4"/>
      <c r="AQ131" s="37"/>
      <c r="AR131" s="37"/>
      <c r="AS131" s="37"/>
      <c r="AT131" s="37"/>
      <c r="AU131" s="37"/>
      <c r="AV131" s="37"/>
      <c r="AW131" s="37"/>
      <c r="AX131" s="37"/>
      <c r="AY131" s="37"/>
      <c r="AZ131" s="37"/>
      <c r="BA131" s="37"/>
      <c r="BB131" s="37"/>
      <c r="BC131" s="37"/>
    </row>
    <row r="132" spans="1:55" ht="20.100000000000001"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37"/>
      <c r="AR132" s="37"/>
      <c r="AS132" s="37"/>
      <c r="AT132" s="37"/>
      <c r="AU132" s="37"/>
      <c r="AV132" s="37"/>
      <c r="AW132" s="37"/>
      <c r="AX132" s="37"/>
      <c r="AY132" s="37"/>
      <c r="AZ132" s="37"/>
      <c r="BA132" s="37"/>
      <c r="BB132" s="37"/>
      <c r="BC132" s="37"/>
    </row>
    <row r="133" spans="1:55" ht="20.100000000000001"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37"/>
      <c r="AR133" s="37"/>
      <c r="AS133" s="37"/>
      <c r="AT133" s="37"/>
      <c r="AU133" s="37"/>
      <c r="AV133" s="37"/>
      <c r="AW133" s="37"/>
      <c r="AX133" s="37"/>
      <c r="AY133" s="37"/>
      <c r="AZ133" s="37"/>
      <c r="BA133" s="37"/>
      <c r="BB133" s="37"/>
      <c r="BC133" s="37"/>
    </row>
    <row r="134" spans="1:55" ht="20.100000000000001"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37"/>
      <c r="AR134" s="37"/>
      <c r="AS134" s="37"/>
      <c r="AT134" s="37"/>
      <c r="AU134" s="37"/>
      <c r="AV134" s="37"/>
      <c r="AW134" s="37"/>
      <c r="AX134" s="37"/>
      <c r="AY134" s="37"/>
      <c r="AZ134" s="37"/>
      <c r="BA134" s="37"/>
      <c r="BB134" s="37"/>
      <c r="BC134" s="37"/>
    </row>
    <row r="135" spans="1:55" ht="20.100000000000001"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37"/>
      <c r="AR135" s="37"/>
      <c r="AS135" s="37"/>
      <c r="AT135" s="37"/>
      <c r="AU135" s="37"/>
      <c r="AV135" s="37"/>
      <c r="AW135" s="37"/>
      <c r="AX135" s="37"/>
      <c r="AY135" s="37"/>
      <c r="AZ135" s="37"/>
      <c r="BA135" s="37"/>
      <c r="BB135" s="37"/>
      <c r="BC135" s="37"/>
    </row>
    <row r="136" spans="1:55" ht="20.100000000000001"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37"/>
      <c r="AR136" s="37"/>
      <c r="AS136" s="37"/>
      <c r="AT136" s="37"/>
      <c r="AU136" s="37"/>
      <c r="AV136" s="37"/>
      <c r="AW136" s="37"/>
      <c r="AX136" s="37"/>
      <c r="AY136" s="37"/>
      <c r="AZ136" s="37"/>
      <c r="BA136" s="37"/>
      <c r="BB136" s="37"/>
      <c r="BC136" s="37"/>
    </row>
    <row r="137" spans="1:55" ht="20.100000000000001" customHeight="1">
      <c r="A137" s="45"/>
      <c r="B137" s="45"/>
      <c r="C137" s="45"/>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5"/>
      <c r="AJ137" s="45"/>
      <c r="AK137" s="45"/>
      <c r="AL137" s="45"/>
      <c r="AM137" s="45"/>
      <c r="AN137" s="45"/>
      <c r="AO137" s="45"/>
      <c r="AP137" s="45"/>
      <c r="AQ137" s="37"/>
      <c r="AR137" s="37"/>
      <c r="AS137" s="37"/>
      <c r="AT137" s="37"/>
      <c r="AU137" s="37"/>
      <c r="AV137" s="37"/>
      <c r="AW137" s="37"/>
      <c r="AX137" s="37"/>
      <c r="AY137" s="37"/>
      <c r="AZ137" s="37"/>
      <c r="BA137" s="37"/>
      <c r="BB137" s="37"/>
      <c r="BC137" s="37"/>
    </row>
    <row r="138" spans="1:55" ht="20.100000000000001" customHeight="1">
      <c r="A138" s="45"/>
      <c r="B138" s="45"/>
      <c r="C138" s="50"/>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
      <c r="AJ138" s="4"/>
      <c r="AK138" s="4"/>
      <c r="AL138" s="4"/>
      <c r="AM138" s="4"/>
      <c r="AN138" s="4"/>
      <c r="AO138" s="4"/>
      <c r="AP138" s="4"/>
      <c r="AQ138" s="37"/>
      <c r="AR138" s="37"/>
      <c r="AS138" s="37"/>
      <c r="AT138" s="37"/>
      <c r="AU138" s="37"/>
      <c r="AV138" s="37"/>
      <c r="AW138" s="37"/>
      <c r="AX138" s="37"/>
      <c r="AY138" s="37"/>
      <c r="AZ138" s="37"/>
      <c r="BA138" s="37"/>
      <c r="BB138" s="37"/>
      <c r="BC138" s="37"/>
    </row>
    <row r="139" spans="1:55" ht="20.100000000000001" customHeight="1">
      <c r="A139" s="45"/>
      <c r="B139" s="45"/>
      <c r="C139" s="50"/>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37"/>
      <c r="AR139" s="37"/>
      <c r="AS139" s="37"/>
      <c r="AT139" s="37"/>
      <c r="AU139" s="37"/>
      <c r="AV139" s="37"/>
      <c r="AW139" s="37"/>
      <c r="AX139" s="37"/>
      <c r="AY139" s="37"/>
      <c r="AZ139" s="37"/>
      <c r="BA139" s="37"/>
      <c r="BB139" s="37"/>
      <c r="BC139" s="37"/>
    </row>
    <row r="140" spans="1:55" ht="20.100000000000001" customHeight="1">
      <c r="A140" s="45"/>
      <c r="B140" s="45"/>
      <c r="C140" s="50"/>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37"/>
      <c r="AR140" s="37"/>
      <c r="AS140" s="37"/>
      <c r="AT140" s="37"/>
      <c r="AU140" s="37"/>
      <c r="AV140" s="37"/>
      <c r="AW140" s="37"/>
      <c r="AX140" s="37"/>
      <c r="AY140" s="37"/>
      <c r="AZ140" s="37"/>
      <c r="BA140" s="37"/>
      <c r="BB140" s="37"/>
      <c r="BC140" s="37"/>
    </row>
    <row r="141" spans="1:55" ht="20.100000000000001" customHeight="1">
      <c r="A141" s="45"/>
      <c r="B141" s="45"/>
      <c r="C141" s="50"/>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37"/>
      <c r="AR141" s="37"/>
      <c r="AS141" s="37"/>
      <c r="AT141" s="37"/>
      <c r="AU141" s="37"/>
      <c r="AV141" s="37"/>
      <c r="AW141" s="37"/>
      <c r="AX141" s="37"/>
      <c r="AY141" s="37"/>
      <c r="AZ141" s="37"/>
      <c r="BA141" s="37"/>
      <c r="BB141" s="37"/>
      <c r="BC141" s="37"/>
    </row>
    <row r="142" spans="1:55" ht="20.100000000000001" customHeight="1">
      <c r="A142" s="45"/>
      <c r="B142" s="45"/>
      <c r="C142" s="50"/>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37"/>
      <c r="AR142" s="37"/>
      <c r="AS142" s="37"/>
      <c r="AT142" s="37"/>
      <c r="AU142" s="37"/>
      <c r="AV142" s="37"/>
      <c r="AW142" s="37"/>
      <c r="AX142" s="37"/>
      <c r="AY142" s="37"/>
      <c r="AZ142" s="37"/>
      <c r="BA142" s="37"/>
      <c r="BB142" s="37"/>
      <c r="BC142" s="37"/>
    </row>
    <row r="143" spans="1:55" ht="20.100000000000001"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37"/>
      <c r="AR143" s="37"/>
      <c r="AS143" s="37"/>
      <c r="AT143" s="37"/>
      <c r="AU143" s="37"/>
      <c r="AV143" s="37"/>
      <c r="AW143" s="37"/>
      <c r="AX143" s="37"/>
      <c r="AY143" s="37"/>
      <c r="AZ143" s="37"/>
      <c r="BA143" s="37"/>
      <c r="BB143" s="37"/>
      <c r="BC143" s="37"/>
    </row>
    <row r="144" spans="1:55" ht="20.100000000000001" customHeight="1">
      <c r="A144" s="45"/>
      <c r="B144" s="45"/>
      <c r="C144" s="45"/>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5"/>
      <c r="AJ144" s="45"/>
      <c r="AK144" s="45"/>
      <c r="AL144" s="45"/>
      <c r="AM144" s="45"/>
      <c r="AN144" s="45"/>
      <c r="AO144" s="45"/>
      <c r="AP144" s="45"/>
      <c r="AQ144" s="37"/>
      <c r="AR144" s="37"/>
      <c r="AS144" s="37"/>
      <c r="AT144" s="37"/>
      <c r="AU144" s="37"/>
      <c r="AV144" s="37"/>
      <c r="AW144" s="37"/>
      <c r="AX144" s="37"/>
      <c r="AY144" s="37"/>
      <c r="AZ144" s="37"/>
      <c r="BA144" s="37"/>
      <c r="BB144" s="37"/>
      <c r="BC144" s="37"/>
    </row>
    <row r="145" spans="1:55" ht="20.100000000000001"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37"/>
      <c r="AR145" s="37"/>
      <c r="AS145" s="37"/>
      <c r="AT145" s="37"/>
      <c r="AU145" s="37"/>
      <c r="AV145" s="37"/>
      <c r="AW145" s="37"/>
      <c r="AX145" s="37"/>
      <c r="AY145" s="37"/>
      <c r="AZ145" s="37"/>
      <c r="BA145" s="37"/>
      <c r="BB145" s="37"/>
      <c r="BC145" s="37"/>
    </row>
    <row r="146" spans="1:55" ht="20.100000000000001"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37"/>
      <c r="AR146" s="37"/>
      <c r="AS146" s="37"/>
      <c r="AT146" s="37"/>
      <c r="AU146" s="37"/>
      <c r="AV146" s="37"/>
      <c r="AW146" s="37"/>
      <c r="AX146" s="37"/>
      <c r="AY146" s="37"/>
      <c r="AZ146" s="37"/>
      <c r="BA146" s="37"/>
      <c r="BB146" s="37"/>
      <c r="BC146" s="37"/>
    </row>
    <row r="147" spans="1:55" ht="20.100000000000001"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37"/>
      <c r="AR147" s="37"/>
      <c r="AS147" s="37"/>
      <c r="AT147" s="37"/>
      <c r="AU147" s="37"/>
      <c r="AV147" s="37"/>
      <c r="AW147" s="37"/>
      <c r="AX147" s="37"/>
      <c r="AY147" s="37"/>
      <c r="AZ147" s="37"/>
      <c r="BA147" s="37"/>
      <c r="BB147" s="37"/>
      <c r="BC147" s="37"/>
    </row>
    <row r="148" spans="1:55" ht="20.100000000000001"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37"/>
      <c r="AR148" s="37"/>
      <c r="AS148" s="37"/>
      <c r="AT148" s="37"/>
      <c r="AU148" s="37"/>
      <c r="AV148" s="37"/>
      <c r="AW148" s="37"/>
      <c r="AX148" s="37"/>
      <c r="AY148" s="37"/>
      <c r="AZ148" s="37"/>
      <c r="BA148" s="37"/>
      <c r="BB148" s="37"/>
      <c r="BC148" s="37"/>
    </row>
    <row r="149" spans="1:55" ht="20.100000000000001"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37"/>
      <c r="AR149" s="37"/>
      <c r="AS149" s="37"/>
      <c r="AT149" s="37"/>
      <c r="AU149" s="37"/>
      <c r="AV149" s="37"/>
      <c r="AW149" s="37"/>
      <c r="AX149" s="37"/>
      <c r="AY149" s="37"/>
      <c r="AZ149" s="37"/>
      <c r="BA149" s="37"/>
      <c r="BB149" s="37"/>
      <c r="BC149" s="37"/>
    </row>
    <row r="150" spans="1:55" ht="20.100000000000001"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37"/>
      <c r="AR150" s="37"/>
      <c r="AS150" s="37"/>
      <c r="AT150" s="37"/>
      <c r="AU150" s="37"/>
      <c r="AV150" s="37"/>
      <c r="AW150" s="37"/>
      <c r="AX150" s="37"/>
      <c r="AY150" s="37"/>
      <c r="AZ150" s="37"/>
      <c r="BA150" s="37"/>
      <c r="BB150" s="37"/>
      <c r="BC150" s="37"/>
    </row>
    <row r="151" spans="1:55" ht="20.100000000000001"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37"/>
      <c r="AR151" s="37"/>
      <c r="AS151" s="37"/>
      <c r="AT151" s="37"/>
      <c r="AU151" s="37"/>
      <c r="AV151" s="37"/>
      <c r="AW151" s="37"/>
      <c r="AX151" s="37"/>
      <c r="AY151" s="37"/>
      <c r="AZ151" s="37"/>
      <c r="BA151" s="37"/>
      <c r="BB151" s="37"/>
      <c r="BC151" s="37"/>
    </row>
    <row r="152" spans="1:55" ht="20.100000000000001"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37"/>
      <c r="AR152" s="37"/>
      <c r="AS152" s="37"/>
      <c r="AT152" s="37"/>
      <c r="AU152" s="37"/>
      <c r="AV152" s="37"/>
      <c r="AW152" s="37"/>
      <c r="AX152" s="37"/>
      <c r="AY152" s="37"/>
      <c r="AZ152" s="37"/>
      <c r="BA152" s="37"/>
      <c r="BB152" s="37"/>
      <c r="BC152" s="37"/>
    </row>
    <row r="153" spans="1:55" ht="20.100000000000001"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37"/>
      <c r="AR153" s="37"/>
      <c r="AS153" s="37"/>
      <c r="AT153" s="37"/>
      <c r="AU153" s="37"/>
      <c r="AV153" s="37"/>
      <c r="AW153" s="37"/>
      <c r="AX153" s="37"/>
      <c r="AY153" s="37"/>
      <c r="AZ153" s="37"/>
      <c r="BA153" s="37"/>
      <c r="BB153" s="37"/>
      <c r="BC153" s="37"/>
    </row>
    <row r="154" spans="1:55" ht="20.100000000000001"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37"/>
      <c r="AR154" s="37"/>
      <c r="AS154" s="37"/>
      <c r="AT154" s="37"/>
      <c r="AU154" s="37"/>
      <c r="AV154" s="37"/>
      <c r="AW154" s="37"/>
      <c r="AX154" s="37"/>
      <c r="AY154" s="37"/>
      <c r="AZ154" s="37"/>
      <c r="BA154" s="37"/>
      <c r="BB154" s="37"/>
      <c r="BC154" s="37"/>
    </row>
    <row r="155" spans="1:55" ht="20.100000000000001"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37"/>
      <c r="AR155" s="37"/>
      <c r="AS155" s="37"/>
      <c r="AT155" s="37"/>
      <c r="AU155" s="37"/>
      <c r="AV155" s="37"/>
      <c r="AW155" s="37"/>
      <c r="AX155" s="37"/>
      <c r="AY155" s="37"/>
      <c r="AZ155" s="37"/>
      <c r="BA155" s="37"/>
      <c r="BB155" s="37"/>
      <c r="BC155" s="37"/>
    </row>
    <row r="156" spans="1:55" ht="20.100000000000001"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37"/>
      <c r="AR156" s="37"/>
      <c r="AS156" s="37"/>
      <c r="AT156" s="37"/>
      <c r="AU156" s="37"/>
      <c r="AV156" s="37"/>
      <c r="AW156" s="37"/>
      <c r="AX156" s="37"/>
      <c r="AY156" s="37"/>
      <c r="AZ156" s="37"/>
      <c r="BA156" s="37"/>
      <c r="BB156" s="37"/>
      <c r="BC156" s="37"/>
    </row>
    <row r="157" spans="1:55" ht="20.100000000000001"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37"/>
      <c r="AR157" s="37"/>
      <c r="AS157" s="37"/>
      <c r="AT157" s="37"/>
      <c r="AU157" s="37"/>
      <c r="AV157" s="37"/>
      <c r="AW157" s="37"/>
      <c r="AX157" s="37"/>
      <c r="AY157" s="37"/>
      <c r="AZ157" s="37"/>
      <c r="BA157" s="37"/>
      <c r="BB157" s="37"/>
      <c r="BC157" s="37"/>
    </row>
    <row r="158" spans="1:55" ht="20.100000000000001"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37"/>
      <c r="AR158" s="37"/>
      <c r="AS158" s="37"/>
      <c r="AT158" s="37"/>
      <c r="AU158" s="37"/>
      <c r="AV158" s="37"/>
      <c r="AW158" s="37"/>
      <c r="AX158" s="37"/>
      <c r="AY158" s="37"/>
      <c r="AZ158" s="37"/>
      <c r="BA158" s="37"/>
      <c r="BB158" s="37"/>
      <c r="BC158" s="37"/>
    </row>
    <row r="159" spans="1:55" ht="20.100000000000001"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37"/>
      <c r="AR159" s="37"/>
      <c r="AS159" s="37"/>
      <c r="AT159" s="37"/>
      <c r="AU159" s="37"/>
      <c r="AV159" s="37"/>
      <c r="AW159" s="37"/>
      <c r="AX159" s="37"/>
      <c r="AY159" s="37"/>
      <c r="AZ159" s="37"/>
      <c r="BA159" s="37"/>
      <c r="BB159" s="37"/>
      <c r="BC159" s="37"/>
    </row>
    <row r="160" spans="1:55" ht="20.100000000000001"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37"/>
      <c r="AR160" s="37"/>
      <c r="AS160" s="37"/>
      <c r="AT160" s="37"/>
      <c r="AU160" s="37"/>
      <c r="AV160" s="37"/>
      <c r="AW160" s="37"/>
      <c r="AX160" s="37"/>
      <c r="AY160" s="37"/>
      <c r="AZ160" s="37"/>
      <c r="BA160" s="37"/>
      <c r="BB160" s="37"/>
      <c r="BC160" s="37"/>
    </row>
    <row r="161" spans="1:55" ht="20.100000000000001"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37"/>
      <c r="AR161" s="37"/>
      <c r="AS161" s="37"/>
      <c r="AT161" s="37"/>
      <c r="AU161" s="37"/>
      <c r="AV161" s="37"/>
      <c r="AW161" s="37"/>
      <c r="AX161" s="37"/>
      <c r="AY161" s="37"/>
      <c r="AZ161" s="37"/>
      <c r="BA161" s="37"/>
      <c r="BB161" s="37"/>
      <c r="BC161" s="37"/>
    </row>
    <row r="162" spans="1:55" ht="20.100000000000001"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37"/>
      <c r="AR162" s="37"/>
      <c r="AS162" s="37"/>
      <c r="AT162" s="37"/>
      <c r="AU162" s="37"/>
      <c r="AV162" s="37"/>
      <c r="AW162" s="37"/>
      <c r="AX162" s="37"/>
      <c r="AY162" s="37"/>
      <c r="AZ162" s="37"/>
      <c r="BA162" s="37"/>
      <c r="BB162" s="37"/>
      <c r="BC162" s="37"/>
    </row>
    <row r="163" spans="1:55" ht="20.100000000000001"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37"/>
      <c r="AR163" s="37"/>
      <c r="AS163" s="37"/>
      <c r="AT163" s="37"/>
      <c r="AU163" s="37"/>
      <c r="AV163" s="37"/>
      <c r="AW163" s="37"/>
      <c r="AX163" s="37"/>
      <c r="AY163" s="37"/>
      <c r="AZ163" s="37"/>
      <c r="BA163" s="37"/>
      <c r="BB163" s="37"/>
      <c r="BC163" s="37"/>
    </row>
    <row r="164" spans="1:55" ht="20.100000000000001"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37"/>
      <c r="AR164" s="37"/>
      <c r="AS164" s="37"/>
      <c r="AT164" s="37"/>
      <c r="AU164" s="37"/>
      <c r="AV164" s="37"/>
      <c r="AW164" s="37"/>
      <c r="AX164" s="37"/>
      <c r="AY164" s="37"/>
      <c r="AZ164" s="37"/>
      <c r="BA164" s="37"/>
      <c r="BB164" s="37"/>
      <c r="BC164" s="37"/>
    </row>
    <row r="165" spans="1:55" ht="20.100000000000001"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37"/>
      <c r="AR165" s="37"/>
      <c r="AS165" s="37"/>
      <c r="AT165" s="37"/>
      <c r="AU165" s="37"/>
      <c r="AV165" s="37"/>
      <c r="AW165" s="37"/>
      <c r="AX165" s="37"/>
      <c r="AY165" s="37"/>
      <c r="AZ165" s="37"/>
      <c r="BA165" s="37"/>
      <c r="BB165" s="37"/>
      <c r="BC165" s="37"/>
    </row>
    <row r="166" spans="1:55" ht="20.100000000000001"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37"/>
      <c r="AR166" s="37"/>
      <c r="AS166" s="37"/>
      <c r="AT166" s="37"/>
      <c r="AU166" s="37"/>
      <c r="AV166" s="37"/>
      <c r="AW166" s="37"/>
      <c r="AX166" s="37"/>
      <c r="AY166" s="37"/>
      <c r="AZ166" s="37"/>
      <c r="BA166" s="37"/>
      <c r="BB166" s="37"/>
      <c r="BC166" s="37"/>
    </row>
    <row r="167" spans="1:55" ht="20.100000000000001"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37"/>
      <c r="AR167" s="37"/>
      <c r="AS167" s="37"/>
      <c r="AT167" s="37"/>
      <c r="AU167" s="37"/>
      <c r="AV167" s="37"/>
      <c r="AW167" s="37"/>
      <c r="AX167" s="37"/>
      <c r="AY167" s="37"/>
      <c r="AZ167" s="37"/>
      <c r="BA167" s="37"/>
      <c r="BB167" s="37"/>
      <c r="BC167" s="37"/>
    </row>
    <row r="168" spans="1:55" ht="20.100000000000001"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37"/>
      <c r="AR168" s="37"/>
      <c r="AS168" s="37"/>
      <c r="AT168" s="37"/>
      <c r="AU168" s="37"/>
      <c r="AV168" s="37"/>
      <c r="AW168" s="37"/>
      <c r="AX168" s="37"/>
      <c r="AY168" s="37"/>
      <c r="AZ168" s="37"/>
      <c r="BA168" s="37"/>
      <c r="BB168" s="37"/>
      <c r="BC168" s="37"/>
    </row>
    <row r="169" spans="1:55" ht="20.100000000000001"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37"/>
      <c r="AR169" s="37"/>
      <c r="AS169" s="37"/>
      <c r="AT169" s="37"/>
      <c r="AU169" s="37"/>
      <c r="AV169" s="37"/>
      <c r="AW169" s="37"/>
      <c r="AX169" s="37"/>
      <c r="AY169" s="37"/>
      <c r="AZ169" s="37"/>
      <c r="BA169" s="37"/>
      <c r="BB169" s="37"/>
      <c r="BC169" s="37"/>
    </row>
    <row r="170" spans="1:55" ht="20.100000000000001"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37"/>
      <c r="AR170" s="37"/>
      <c r="AS170" s="37"/>
      <c r="AT170" s="37"/>
      <c r="AU170" s="37"/>
      <c r="AV170" s="37"/>
      <c r="AW170" s="37"/>
      <c r="AX170" s="37"/>
      <c r="AY170" s="37"/>
      <c r="AZ170" s="37"/>
      <c r="BA170" s="37"/>
      <c r="BB170" s="37"/>
      <c r="BC170" s="37"/>
    </row>
    <row r="171" spans="1:55" ht="20.100000000000001"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37"/>
      <c r="AR171" s="37"/>
      <c r="AS171" s="37"/>
      <c r="AT171" s="37"/>
      <c r="AU171" s="37"/>
      <c r="AV171" s="37"/>
      <c r="AW171" s="37"/>
      <c r="AX171" s="37"/>
      <c r="AY171" s="37"/>
      <c r="AZ171" s="37"/>
      <c r="BA171" s="37"/>
      <c r="BB171" s="37"/>
      <c r="BC171" s="37"/>
    </row>
    <row r="172" spans="1:55" ht="20.100000000000001"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37"/>
      <c r="AR172" s="37"/>
      <c r="AS172" s="37"/>
      <c r="AT172" s="37"/>
      <c r="AU172" s="37"/>
      <c r="AV172" s="37"/>
      <c r="AW172" s="37"/>
      <c r="AX172" s="37"/>
      <c r="AY172" s="37"/>
      <c r="AZ172" s="37"/>
      <c r="BA172" s="37"/>
      <c r="BB172" s="37"/>
      <c r="BC172" s="37"/>
    </row>
    <row r="173" spans="1:55" ht="20.100000000000001"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37"/>
      <c r="AR173" s="37"/>
      <c r="AS173" s="37"/>
      <c r="AT173" s="37"/>
      <c r="AU173" s="37"/>
      <c r="AV173" s="37"/>
      <c r="AW173" s="37"/>
      <c r="AX173" s="37"/>
      <c r="AY173" s="37"/>
      <c r="AZ173" s="37"/>
      <c r="BA173" s="37"/>
      <c r="BB173" s="37"/>
      <c r="BC173" s="37"/>
    </row>
    <row r="174" spans="1:55" ht="20.100000000000001"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37"/>
      <c r="AR174" s="37"/>
      <c r="AS174" s="37"/>
      <c r="AT174" s="37"/>
      <c r="AU174" s="37"/>
      <c r="AV174" s="37"/>
      <c r="AW174" s="37"/>
      <c r="AX174" s="37"/>
      <c r="AY174" s="37"/>
      <c r="AZ174" s="37"/>
      <c r="BA174" s="37"/>
      <c r="BB174" s="37"/>
      <c r="BC174" s="37"/>
    </row>
    <row r="175" spans="1:55" ht="20.100000000000001"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37"/>
      <c r="AR175" s="37"/>
      <c r="AS175" s="37"/>
      <c r="AT175" s="37"/>
      <c r="AU175" s="37"/>
      <c r="AV175" s="37"/>
      <c r="AW175" s="37"/>
      <c r="AX175" s="37"/>
      <c r="AY175" s="37"/>
      <c r="AZ175" s="37"/>
      <c r="BA175" s="37"/>
      <c r="BB175" s="37"/>
      <c r="BC175" s="37"/>
    </row>
    <row r="176" spans="1:55" ht="20.100000000000001"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37"/>
      <c r="AR176" s="37"/>
      <c r="AS176" s="37"/>
      <c r="AT176" s="37"/>
      <c r="AU176" s="37"/>
      <c r="AV176" s="37"/>
      <c r="AW176" s="37"/>
      <c r="AX176" s="37"/>
      <c r="AY176" s="37"/>
      <c r="AZ176" s="37"/>
      <c r="BA176" s="37"/>
      <c r="BB176" s="37"/>
      <c r="BC176" s="37"/>
    </row>
    <row r="177" spans="1:55" ht="20.100000000000001"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37"/>
      <c r="AR177" s="37"/>
      <c r="AS177" s="37"/>
      <c r="AT177" s="37"/>
      <c r="AU177" s="37"/>
      <c r="AV177" s="37"/>
      <c r="AW177" s="37"/>
      <c r="AX177" s="37"/>
      <c r="AY177" s="37"/>
      <c r="AZ177" s="37"/>
      <c r="BA177" s="37"/>
      <c r="BB177" s="37"/>
      <c r="BC177" s="37"/>
    </row>
    <row r="178" spans="1:55" ht="20.100000000000001"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37"/>
      <c r="AR178" s="37"/>
      <c r="AS178" s="37"/>
      <c r="AT178" s="37"/>
      <c r="AU178" s="37"/>
      <c r="AV178" s="37"/>
      <c r="AW178" s="37"/>
      <c r="AX178" s="37"/>
      <c r="AY178" s="37"/>
      <c r="AZ178" s="37"/>
      <c r="BA178" s="37"/>
      <c r="BB178" s="37"/>
      <c r="BC178" s="37"/>
    </row>
    <row r="179" spans="1:55" ht="20.100000000000001"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37"/>
      <c r="AR179" s="37"/>
      <c r="AS179" s="37"/>
      <c r="AT179" s="37"/>
      <c r="AU179" s="37"/>
      <c r="AV179" s="37"/>
      <c r="AW179" s="37"/>
      <c r="AX179" s="37"/>
      <c r="AY179" s="37"/>
      <c r="AZ179" s="37"/>
      <c r="BA179" s="37"/>
      <c r="BB179" s="37"/>
      <c r="BC179" s="37"/>
    </row>
    <row r="180" spans="1:55" ht="20.100000000000001"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37"/>
      <c r="AR180" s="37"/>
      <c r="AS180" s="37"/>
      <c r="AT180" s="37"/>
      <c r="AU180" s="37"/>
      <c r="AV180" s="37"/>
      <c r="AW180" s="37"/>
      <c r="AX180" s="37"/>
      <c r="AY180" s="37"/>
      <c r="AZ180" s="37"/>
      <c r="BA180" s="37"/>
      <c r="BB180" s="37"/>
      <c r="BC180" s="37"/>
    </row>
    <row r="181" spans="1:55" ht="20.100000000000001"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37"/>
      <c r="AR181" s="37"/>
      <c r="AS181" s="37"/>
      <c r="AT181" s="37"/>
      <c r="AU181" s="37"/>
      <c r="AV181" s="37"/>
      <c r="AW181" s="37"/>
      <c r="AX181" s="37"/>
      <c r="AY181" s="37"/>
      <c r="AZ181" s="37"/>
      <c r="BA181" s="37"/>
      <c r="BB181" s="37"/>
      <c r="BC181" s="37"/>
    </row>
    <row r="182" spans="1:55" ht="20.100000000000001"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37"/>
      <c r="AR182" s="37"/>
      <c r="AS182" s="37"/>
      <c r="AT182" s="37"/>
      <c r="AU182" s="37"/>
      <c r="AV182" s="37"/>
      <c r="AW182" s="37"/>
      <c r="AX182" s="37"/>
      <c r="AY182" s="37"/>
      <c r="AZ182" s="37"/>
      <c r="BA182" s="37"/>
      <c r="BB182" s="37"/>
      <c r="BC182" s="37"/>
    </row>
    <row r="183" spans="1:55" ht="20.100000000000001"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37"/>
      <c r="AR183" s="37"/>
      <c r="AS183" s="37"/>
      <c r="AT183" s="37"/>
      <c r="AU183" s="37"/>
      <c r="AV183" s="37"/>
      <c r="AW183" s="37"/>
      <c r="AX183" s="37"/>
      <c r="AY183" s="37"/>
      <c r="AZ183" s="37"/>
      <c r="BA183" s="37"/>
      <c r="BB183" s="37"/>
      <c r="BC183" s="37"/>
    </row>
    <row r="184" spans="1:55" ht="20.100000000000001"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37"/>
      <c r="AR184" s="37"/>
      <c r="AS184" s="37"/>
      <c r="AT184" s="37"/>
      <c r="AU184" s="37"/>
      <c r="AV184" s="37"/>
      <c r="AW184" s="37"/>
      <c r="AX184" s="37"/>
      <c r="AY184" s="37"/>
      <c r="AZ184" s="37"/>
      <c r="BA184" s="37"/>
      <c r="BB184" s="37"/>
      <c r="BC184" s="37"/>
    </row>
    <row r="185" spans="1:55" ht="20.100000000000001"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37"/>
      <c r="AR185" s="37"/>
      <c r="AS185" s="37"/>
      <c r="AT185" s="37"/>
      <c r="AU185" s="37"/>
      <c r="AV185" s="37"/>
      <c r="AW185" s="37"/>
      <c r="AX185" s="37"/>
      <c r="AY185" s="37"/>
      <c r="AZ185" s="37"/>
      <c r="BA185" s="37"/>
      <c r="BB185" s="37"/>
      <c r="BC185" s="37"/>
    </row>
    <row r="186" spans="1:55" ht="20.100000000000001"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37"/>
      <c r="AR186" s="37"/>
      <c r="AS186" s="37"/>
      <c r="AT186" s="37"/>
      <c r="AU186" s="37"/>
      <c r="AV186" s="37"/>
      <c r="AW186" s="37"/>
      <c r="AX186" s="37"/>
      <c r="AY186" s="37"/>
      <c r="AZ186" s="37"/>
      <c r="BA186" s="37"/>
      <c r="BB186" s="37"/>
      <c r="BC186" s="37"/>
    </row>
    <row r="187" spans="1:55" ht="20.100000000000001"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37"/>
      <c r="AR187" s="37"/>
      <c r="AS187" s="37"/>
      <c r="AT187" s="37"/>
      <c r="AU187" s="37"/>
      <c r="AV187" s="37"/>
      <c r="AW187" s="37"/>
      <c r="AX187" s="37"/>
      <c r="AY187" s="37"/>
      <c r="AZ187" s="37"/>
      <c r="BA187" s="37"/>
      <c r="BB187" s="37"/>
      <c r="BC187" s="37"/>
    </row>
    <row r="188" spans="1:55" ht="20.100000000000001"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37"/>
      <c r="AR188" s="37"/>
      <c r="AS188" s="37"/>
      <c r="AT188" s="37"/>
      <c r="AU188" s="37"/>
      <c r="AV188" s="37"/>
      <c r="AW188" s="37"/>
      <c r="AX188" s="37"/>
      <c r="AY188" s="37"/>
      <c r="AZ188" s="37"/>
      <c r="BA188" s="37"/>
      <c r="BB188" s="37"/>
      <c r="BC188" s="37"/>
    </row>
    <row r="189" spans="1:55" ht="20.100000000000001"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37"/>
      <c r="AR189" s="37"/>
      <c r="AS189" s="37"/>
      <c r="AT189" s="37"/>
      <c r="AU189" s="37"/>
      <c r="AV189" s="37"/>
      <c r="AW189" s="37"/>
      <c r="AX189" s="37"/>
      <c r="AY189" s="37"/>
      <c r="AZ189" s="37"/>
      <c r="BA189" s="37"/>
      <c r="BB189" s="37"/>
      <c r="BC189" s="37"/>
    </row>
    <row r="190" spans="1:55" ht="20.100000000000001"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37"/>
      <c r="AR190" s="37"/>
      <c r="AS190" s="37"/>
      <c r="AT190" s="37"/>
      <c r="AU190" s="37"/>
      <c r="AV190" s="37"/>
      <c r="AW190" s="37"/>
      <c r="AX190" s="37"/>
      <c r="AY190" s="37"/>
      <c r="AZ190" s="37"/>
      <c r="BA190" s="37"/>
      <c r="BB190" s="37"/>
      <c r="BC190" s="37"/>
    </row>
    <row r="191" spans="1:55" ht="20.100000000000001"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37"/>
      <c r="AR191" s="37"/>
      <c r="AS191" s="37"/>
      <c r="AT191" s="37"/>
      <c r="AU191" s="37"/>
      <c r="AV191" s="37"/>
      <c r="AW191" s="37"/>
      <c r="AX191" s="37"/>
      <c r="AY191" s="37"/>
      <c r="AZ191" s="37"/>
      <c r="BA191" s="37"/>
      <c r="BB191" s="37"/>
      <c r="BC191" s="37"/>
    </row>
    <row r="192" spans="1:55" ht="20.100000000000001"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37"/>
      <c r="AR192" s="37"/>
      <c r="AS192" s="37"/>
      <c r="AT192" s="37"/>
      <c r="AU192" s="37"/>
      <c r="AV192" s="37"/>
      <c r="AW192" s="37"/>
      <c r="AX192" s="37"/>
      <c r="AY192" s="37"/>
      <c r="AZ192" s="37"/>
      <c r="BA192" s="37"/>
      <c r="BB192" s="37"/>
      <c r="BC192" s="37"/>
    </row>
    <row r="193" spans="1:55" ht="20.100000000000001"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37"/>
      <c r="AR193" s="37"/>
      <c r="AS193" s="37"/>
      <c r="AT193" s="37"/>
      <c r="AU193" s="37"/>
      <c r="AV193" s="37"/>
      <c r="AW193" s="37"/>
      <c r="AX193" s="37"/>
      <c r="AY193" s="37"/>
      <c r="AZ193" s="37"/>
      <c r="BA193" s="37"/>
      <c r="BB193" s="37"/>
      <c r="BC193" s="37"/>
    </row>
    <row r="194" spans="1:55" ht="20.100000000000001"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37"/>
      <c r="AR194" s="37"/>
      <c r="AS194" s="37"/>
      <c r="AT194" s="37"/>
      <c r="AU194" s="37"/>
      <c r="AV194" s="37"/>
      <c r="AW194" s="37"/>
      <c r="AX194" s="37"/>
      <c r="AY194" s="37"/>
      <c r="AZ194" s="37"/>
      <c r="BA194" s="37"/>
      <c r="BB194" s="37"/>
      <c r="BC194" s="37"/>
    </row>
    <row r="195" spans="1:55" ht="20.100000000000001"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37"/>
      <c r="AR195" s="37"/>
      <c r="AS195" s="37"/>
      <c r="AT195" s="37"/>
      <c r="AU195" s="37"/>
      <c r="AV195" s="37"/>
      <c r="AW195" s="37"/>
      <c r="AX195" s="37"/>
      <c r="AY195" s="37"/>
      <c r="AZ195" s="37"/>
      <c r="BA195" s="37"/>
      <c r="BB195" s="37"/>
      <c r="BC195" s="37"/>
    </row>
    <row r="196" spans="1:55" ht="20.100000000000001"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37"/>
      <c r="AR196" s="37"/>
      <c r="AS196" s="37"/>
      <c r="AT196" s="37"/>
      <c r="AU196" s="37"/>
      <c r="AV196" s="37"/>
      <c r="AW196" s="37"/>
      <c r="AX196" s="37"/>
      <c r="AY196" s="37"/>
      <c r="AZ196" s="37"/>
      <c r="BA196" s="37"/>
      <c r="BB196" s="37"/>
      <c r="BC196" s="37"/>
    </row>
    <row r="197" spans="1:55" ht="20.100000000000001"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37"/>
      <c r="AR197" s="37"/>
      <c r="AS197" s="37"/>
      <c r="AT197" s="37"/>
      <c r="AU197" s="37"/>
      <c r="AV197" s="37"/>
      <c r="AW197" s="37"/>
      <c r="AX197" s="37"/>
      <c r="AY197" s="37"/>
      <c r="AZ197" s="37"/>
      <c r="BA197" s="37"/>
      <c r="BB197" s="37"/>
      <c r="BC197" s="37"/>
    </row>
    <row r="198" spans="1:55" ht="20.100000000000001"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37"/>
      <c r="AR198" s="37"/>
      <c r="AS198" s="37"/>
      <c r="AT198" s="37"/>
      <c r="AU198" s="37"/>
      <c r="AV198" s="37"/>
      <c r="AW198" s="37"/>
      <c r="AX198" s="37"/>
      <c r="AY198" s="37"/>
      <c r="AZ198" s="37"/>
      <c r="BA198" s="37"/>
      <c r="BB198" s="37"/>
      <c r="BC198" s="37"/>
    </row>
    <row r="199" spans="1:55" ht="20.100000000000001"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37"/>
      <c r="AR199" s="37"/>
      <c r="AS199" s="37"/>
      <c r="AT199" s="37"/>
      <c r="AU199" s="37"/>
      <c r="AV199" s="37"/>
      <c r="AW199" s="37"/>
      <c r="AX199" s="37"/>
      <c r="AY199" s="37"/>
      <c r="AZ199" s="37"/>
      <c r="BA199" s="37"/>
      <c r="BB199" s="37"/>
      <c r="BC199" s="37"/>
    </row>
    <row r="200" spans="1:55" ht="20.100000000000001"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37"/>
      <c r="AR200" s="37"/>
      <c r="AS200" s="37"/>
      <c r="AT200" s="37"/>
      <c r="AU200" s="37"/>
      <c r="AV200" s="37"/>
      <c r="AW200" s="37"/>
      <c r="AX200" s="37"/>
      <c r="AY200" s="37"/>
      <c r="AZ200" s="37"/>
      <c r="BA200" s="37"/>
      <c r="BB200" s="37"/>
      <c r="BC200" s="37"/>
    </row>
    <row r="201" spans="1:55" ht="20.100000000000001"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37"/>
      <c r="AR201" s="37"/>
      <c r="AS201" s="37"/>
      <c r="AT201" s="37"/>
      <c r="AU201" s="37"/>
      <c r="AV201" s="37"/>
      <c r="AW201" s="37"/>
      <c r="AX201" s="37"/>
      <c r="AY201" s="37"/>
      <c r="AZ201" s="37"/>
      <c r="BA201" s="37"/>
      <c r="BB201" s="37"/>
      <c r="BC201" s="37"/>
    </row>
    <row r="202" spans="1:55" ht="20.100000000000001"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37"/>
      <c r="AR202" s="37"/>
      <c r="AS202" s="37"/>
      <c r="AT202" s="37"/>
      <c r="AU202" s="37"/>
      <c r="AV202" s="37"/>
      <c r="AW202" s="37"/>
      <c r="AX202" s="37"/>
      <c r="AY202" s="37"/>
      <c r="AZ202" s="37"/>
      <c r="BA202" s="37"/>
      <c r="BB202" s="37"/>
      <c r="BC202" s="37"/>
    </row>
    <row r="203" spans="1:55" ht="20.100000000000001"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37"/>
      <c r="AR203" s="37"/>
      <c r="AS203" s="37"/>
      <c r="AT203" s="37"/>
      <c r="AU203" s="37"/>
      <c r="AV203" s="37"/>
      <c r="AW203" s="37"/>
      <c r="AX203" s="37"/>
      <c r="AY203" s="37"/>
      <c r="AZ203" s="37"/>
      <c r="BA203" s="37"/>
      <c r="BB203" s="37"/>
      <c r="BC203" s="37"/>
    </row>
    <row r="204" spans="1:55" ht="20.100000000000001"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37"/>
      <c r="AR204" s="37"/>
      <c r="AS204" s="37"/>
      <c r="AT204" s="37"/>
      <c r="AU204" s="37"/>
      <c r="AV204" s="37"/>
      <c r="AW204" s="37"/>
      <c r="AX204" s="37"/>
      <c r="AY204" s="37"/>
      <c r="AZ204" s="37"/>
      <c r="BA204" s="37"/>
      <c r="BB204" s="37"/>
      <c r="BC204" s="37"/>
    </row>
    <row r="205" spans="1:55" ht="20.100000000000001"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37"/>
      <c r="AR205" s="37"/>
      <c r="AS205" s="37"/>
      <c r="AT205" s="37"/>
      <c r="AU205" s="37"/>
      <c r="AV205" s="37"/>
      <c r="AW205" s="37"/>
      <c r="AX205" s="37"/>
      <c r="AY205" s="37"/>
      <c r="AZ205" s="37"/>
      <c r="BA205" s="37"/>
      <c r="BB205" s="37"/>
      <c r="BC205" s="37"/>
    </row>
    <row r="206" spans="1:55" ht="20.100000000000001"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37"/>
      <c r="AR206" s="37"/>
      <c r="AS206" s="37"/>
      <c r="AT206" s="37"/>
      <c r="AU206" s="37"/>
      <c r="AV206" s="37"/>
      <c r="AW206" s="37"/>
      <c r="AX206" s="37"/>
      <c r="AY206" s="37"/>
      <c r="AZ206" s="37"/>
      <c r="BA206" s="37"/>
      <c r="BB206" s="37"/>
      <c r="BC206" s="37"/>
    </row>
    <row r="207" spans="1:55" ht="20.100000000000001"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37"/>
      <c r="AR207" s="37"/>
      <c r="AS207" s="37"/>
      <c r="AT207" s="37"/>
      <c r="AU207" s="37"/>
      <c r="AV207" s="37"/>
      <c r="AW207" s="37"/>
      <c r="AX207" s="37"/>
      <c r="AY207" s="37"/>
      <c r="AZ207" s="37"/>
      <c r="BA207" s="37"/>
      <c r="BB207" s="37"/>
      <c r="BC207" s="37"/>
    </row>
    <row r="208" spans="1:55" ht="20.100000000000001"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37"/>
      <c r="AR208" s="37"/>
      <c r="AS208" s="37"/>
      <c r="AT208" s="37"/>
      <c r="AU208" s="37"/>
      <c r="AV208" s="37"/>
      <c r="AW208" s="37"/>
      <c r="AX208" s="37"/>
      <c r="AY208" s="37"/>
      <c r="AZ208" s="37"/>
      <c r="BA208" s="37"/>
      <c r="BB208" s="37"/>
      <c r="BC208" s="37"/>
    </row>
    <row r="209" spans="1:55" ht="20.100000000000001"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37"/>
      <c r="AR209" s="37"/>
      <c r="AS209" s="37"/>
      <c r="AT209" s="37"/>
      <c r="AU209" s="37"/>
      <c r="AV209" s="37"/>
      <c r="AW209" s="37"/>
      <c r="AX209" s="37"/>
      <c r="AY209" s="37"/>
      <c r="AZ209" s="37"/>
      <c r="BA209" s="37"/>
      <c r="BB209" s="37"/>
      <c r="BC209" s="37"/>
    </row>
    <row r="210" spans="1:55" ht="20.100000000000001"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37"/>
      <c r="AR210" s="37"/>
      <c r="AS210" s="37"/>
      <c r="AT210" s="37"/>
      <c r="AU210" s="37"/>
      <c r="AV210" s="37"/>
      <c r="AW210" s="37"/>
      <c r="AX210" s="37"/>
      <c r="AY210" s="37"/>
      <c r="AZ210" s="37"/>
      <c r="BA210" s="37"/>
      <c r="BB210" s="37"/>
      <c r="BC210" s="37"/>
    </row>
    <row r="211" spans="1:55" ht="20.100000000000001"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37"/>
      <c r="AR211" s="37"/>
      <c r="AS211" s="37"/>
      <c r="AT211" s="37"/>
      <c r="AU211" s="37"/>
      <c r="AV211" s="37"/>
      <c r="AW211" s="37"/>
      <c r="AX211" s="37"/>
      <c r="AY211" s="37"/>
      <c r="AZ211" s="37"/>
      <c r="BA211" s="37"/>
      <c r="BB211" s="37"/>
      <c r="BC211" s="37"/>
    </row>
    <row r="212" spans="1:55" ht="20.100000000000001"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37"/>
      <c r="AR212" s="37"/>
      <c r="AS212" s="37"/>
      <c r="AT212" s="37"/>
      <c r="AU212" s="37"/>
      <c r="AV212" s="37"/>
      <c r="AW212" s="37"/>
      <c r="AX212" s="37"/>
      <c r="AY212" s="37"/>
      <c r="AZ212" s="37"/>
      <c r="BA212" s="37"/>
      <c r="BB212" s="37"/>
      <c r="BC212" s="37"/>
    </row>
    <row r="213" spans="1:55" ht="20.100000000000001"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37"/>
      <c r="AR213" s="37"/>
      <c r="AS213" s="37"/>
      <c r="AT213" s="37"/>
      <c r="AU213" s="37"/>
      <c r="AV213" s="37"/>
      <c r="AW213" s="37"/>
      <c r="AX213" s="37"/>
      <c r="AY213" s="37"/>
      <c r="AZ213" s="37"/>
      <c r="BA213" s="37"/>
      <c r="BB213" s="37"/>
      <c r="BC213" s="37"/>
    </row>
    <row r="214" spans="1:55" ht="20.100000000000001"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37"/>
      <c r="AR214" s="37"/>
      <c r="AS214" s="37"/>
      <c r="AT214" s="37"/>
      <c r="AU214" s="37"/>
      <c r="AV214" s="37"/>
      <c r="AW214" s="37"/>
      <c r="AX214" s="37"/>
      <c r="AY214" s="37"/>
      <c r="AZ214" s="37"/>
      <c r="BA214" s="37"/>
      <c r="BB214" s="37"/>
      <c r="BC214" s="37"/>
    </row>
    <row r="215" spans="1:55" ht="20.100000000000001"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37"/>
      <c r="AR215" s="37"/>
      <c r="AS215" s="37"/>
      <c r="AT215" s="37"/>
      <c r="AU215" s="37"/>
      <c r="AV215" s="37"/>
      <c r="AW215" s="37"/>
      <c r="AX215" s="37"/>
      <c r="AY215" s="37"/>
      <c r="AZ215" s="37"/>
      <c r="BA215" s="37"/>
      <c r="BB215" s="37"/>
      <c r="BC215" s="37"/>
    </row>
    <row r="216" spans="1:55" ht="20.100000000000001"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37"/>
      <c r="AR216" s="37"/>
      <c r="AS216" s="37"/>
      <c r="AT216" s="37"/>
      <c r="AU216" s="37"/>
      <c r="AV216" s="37"/>
      <c r="AW216" s="37"/>
      <c r="AX216" s="37"/>
      <c r="AY216" s="37"/>
      <c r="AZ216" s="37"/>
      <c r="BA216" s="37"/>
      <c r="BB216" s="37"/>
      <c r="BC216" s="37"/>
    </row>
    <row r="217" spans="1:55" ht="20.100000000000001"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37"/>
      <c r="AR217" s="37"/>
      <c r="AS217" s="37"/>
      <c r="AT217" s="37"/>
      <c r="AU217" s="37"/>
      <c r="AV217" s="37"/>
      <c r="AW217" s="37"/>
      <c r="AX217" s="37"/>
      <c r="AY217" s="37"/>
      <c r="AZ217" s="37"/>
      <c r="BA217" s="37"/>
      <c r="BB217" s="37"/>
      <c r="BC217" s="37"/>
    </row>
    <row r="218" spans="1:55" ht="20.100000000000001"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37"/>
      <c r="AR218" s="37"/>
      <c r="AS218" s="37"/>
      <c r="AT218" s="37"/>
      <c r="AU218" s="37"/>
      <c r="AV218" s="37"/>
      <c r="AW218" s="37"/>
      <c r="AX218" s="37"/>
      <c r="AY218" s="37"/>
      <c r="AZ218" s="37"/>
      <c r="BA218" s="37"/>
      <c r="BB218" s="37"/>
      <c r="BC218" s="37"/>
    </row>
    <row r="219" spans="1:55" ht="20.100000000000001"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37"/>
      <c r="AR219" s="37"/>
      <c r="AS219" s="37"/>
      <c r="AT219" s="37"/>
      <c r="AU219" s="37"/>
      <c r="AV219" s="37"/>
      <c r="AW219" s="37"/>
      <c r="AX219" s="37"/>
      <c r="AY219" s="37"/>
      <c r="AZ219" s="37"/>
      <c r="BA219" s="37"/>
      <c r="BB219" s="37"/>
      <c r="BC219" s="37"/>
    </row>
    <row r="220" spans="1:55" ht="20.100000000000001"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37"/>
      <c r="AR220" s="37"/>
      <c r="AS220" s="37"/>
      <c r="AT220" s="37"/>
      <c r="AU220" s="37"/>
      <c r="AV220" s="37"/>
      <c r="AW220" s="37"/>
      <c r="AX220" s="37"/>
      <c r="AY220" s="37"/>
      <c r="AZ220" s="37"/>
      <c r="BA220" s="37"/>
      <c r="BB220" s="37"/>
      <c r="BC220" s="37"/>
    </row>
    <row r="221" spans="1:55" ht="20.100000000000001"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37"/>
      <c r="AR221" s="37"/>
      <c r="AS221" s="37"/>
      <c r="AT221" s="37"/>
      <c r="AU221" s="37"/>
      <c r="AV221" s="37"/>
      <c r="AW221" s="37"/>
      <c r="AX221" s="37"/>
      <c r="AY221" s="37"/>
      <c r="AZ221" s="37"/>
      <c r="BA221" s="37"/>
      <c r="BB221" s="37"/>
      <c r="BC221" s="37"/>
    </row>
    <row r="222" spans="1:55" ht="20.100000000000001"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37"/>
      <c r="AR222" s="37"/>
      <c r="AS222" s="37"/>
      <c r="AT222" s="37"/>
      <c r="AU222" s="37"/>
      <c r="AV222" s="37"/>
      <c r="AW222" s="37"/>
      <c r="AX222" s="37"/>
      <c r="AY222" s="37"/>
      <c r="AZ222" s="37"/>
      <c r="BA222" s="37"/>
      <c r="BB222" s="37"/>
      <c r="BC222" s="37"/>
    </row>
    <row r="223" spans="1:55" ht="20.100000000000001"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37"/>
      <c r="AR223" s="37"/>
      <c r="AS223" s="37"/>
      <c r="AT223" s="37"/>
      <c r="AU223" s="37"/>
      <c r="AV223" s="37"/>
      <c r="AW223" s="37"/>
      <c r="AX223" s="37"/>
      <c r="AY223" s="37"/>
      <c r="AZ223" s="37"/>
      <c r="BA223" s="37"/>
      <c r="BB223" s="37"/>
      <c r="BC223" s="37"/>
    </row>
    <row r="224" spans="1:55" ht="20.100000000000001"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37"/>
      <c r="AR224" s="37"/>
      <c r="AS224" s="37"/>
      <c r="AT224" s="37"/>
      <c r="AU224" s="37"/>
      <c r="AV224" s="37"/>
      <c r="AW224" s="37"/>
      <c r="AX224" s="37"/>
      <c r="AY224" s="37"/>
      <c r="AZ224" s="37"/>
      <c r="BA224" s="37"/>
      <c r="BB224" s="37"/>
      <c r="BC224" s="37"/>
    </row>
    <row r="225" spans="1:55" ht="20.100000000000001"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37"/>
      <c r="AR225" s="37"/>
      <c r="AS225" s="37"/>
      <c r="AT225" s="37"/>
      <c r="AU225" s="37"/>
      <c r="AV225" s="37"/>
      <c r="AW225" s="37"/>
      <c r="AX225" s="37"/>
      <c r="AY225" s="37"/>
      <c r="AZ225" s="37"/>
      <c r="BA225" s="37"/>
      <c r="BB225" s="37"/>
      <c r="BC225" s="37"/>
    </row>
    <row r="226" spans="1:55" ht="20.100000000000001"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37"/>
      <c r="AR226" s="37"/>
      <c r="AS226" s="37"/>
      <c r="AT226" s="37"/>
      <c r="AU226" s="37"/>
      <c r="AV226" s="37"/>
      <c r="AW226" s="37"/>
      <c r="AX226" s="37"/>
      <c r="AY226" s="37"/>
      <c r="AZ226" s="37"/>
      <c r="BA226" s="37"/>
      <c r="BB226" s="37"/>
      <c r="BC226" s="37"/>
    </row>
    <row r="227" spans="1:55" ht="20.100000000000001"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37"/>
      <c r="AR227" s="37"/>
      <c r="AS227" s="37"/>
      <c r="AT227" s="37"/>
      <c r="AU227" s="37"/>
      <c r="AV227" s="37"/>
      <c r="AW227" s="37"/>
      <c r="AX227" s="37"/>
      <c r="AY227" s="37"/>
      <c r="AZ227" s="37"/>
      <c r="BA227" s="37"/>
      <c r="BB227" s="37"/>
      <c r="BC227" s="37"/>
    </row>
    <row r="228" spans="1:55" ht="20.100000000000001"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37"/>
      <c r="AR228" s="37"/>
      <c r="AS228" s="37"/>
      <c r="AT228" s="37"/>
      <c r="AU228" s="37"/>
      <c r="AV228" s="37"/>
      <c r="AW228" s="37"/>
      <c r="AX228" s="37"/>
      <c r="AY228" s="37"/>
      <c r="AZ228" s="37"/>
      <c r="BA228" s="37"/>
      <c r="BB228" s="37"/>
      <c r="BC228" s="37"/>
    </row>
    <row r="229" spans="1:55" ht="20.100000000000001"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37"/>
      <c r="AR229" s="37"/>
      <c r="AS229" s="37"/>
      <c r="AT229" s="37"/>
      <c r="AU229" s="37"/>
      <c r="AV229" s="37"/>
      <c r="AW229" s="37"/>
      <c r="AX229" s="37"/>
      <c r="AY229" s="37"/>
      <c r="AZ229" s="37"/>
      <c r="BA229" s="37"/>
      <c r="BB229" s="37"/>
      <c r="BC229" s="37"/>
    </row>
    <row r="230" spans="1:55" ht="20.100000000000001"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37"/>
      <c r="AR230" s="37"/>
      <c r="AS230" s="37"/>
      <c r="AT230" s="37"/>
      <c r="AU230" s="37"/>
      <c r="AV230" s="37"/>
      <c r="AW230" s="37"/>
      <c r="AX230" s="37"/>
      <c r="AY230" s="37"/>
      <c r="AZ230" s="37"/>
      <c r="BA230" s="37"/>
      <c r="BB230" s="37"/>
      <c r="BC230" s="37"/>
    </row>
    <row r="231" spans="1:55" ht="20.100000000000001"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37"/>
      <c r="AR231" s="37"/>
      <c r="AS231" s="37"/>
      <c r="AT231" s="37"/>
      <c r="AU231" s="37"/>
      <c r="AV231" s="37"/>
      <c r="AW231" s="37"/>
      <c r="AX231" s="37"/>
      <c r="AY231" s="37"/>
      <c r="AZ231" s="37"/>
      <c r="BA231" s="37"/>
      <c r="BB231" s="37"/>
      <c r="BC231" s="37"/>
    </row>
    <row r="232" spans="1:55" ht="20.100000000000001"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37"/>
      <c r="AR232" s="37"/>
      <c r="AS232" s="37"/>
      <c r="AT232" s="37"/>
      <c r="AU232" s="37"/>
      <c r="AV232" s="37"/>
      <c r="AW232" s="37"/>
      <c r="AX232" s="37"/>
      <c r="AY232" s="37"/>
      <c r="AZ232" s="37"/>
      <c r="BA232" s="37"/>
      <c r="BB232" s="37"/>
      <c r="BC232" s="37"/>
    </row>
    <row r="233" spans="1:55" ht="20.100000000000001"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37"/>
      <c r="AR233" s="37"/>
      <c r="AS233" s="37"/>
      <c r="AT233" s="37"/>
      <c r="AU233" s="37"/>
      <c r="AV233" s="37"/>
      <c r="AW233" s="37"/>
      <c r="AX233" s="37"/>
      <c r="AY233" s="37"/>
      <c r="AZ233" s="37"/>
      <c r="BA233" s="37"/>
      <c r="BB233" s="37"/>
      <c r="BC233" s="37"/>
    </row>
    <row r="234" spans="1:55" ht="20.100000000000001"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37"/>
      <c r="AR234" s="37"/>
      <c r="AS234" s="37"/>
      <c r="AT234" s="37"/>
      <c r="AU234" s="37"/>
      <c r="AV234" s="37"/>
      <c r="AW234" s="37"/>
      <c r="AX234" s="37"/>
      <c r="AY234" s="37"/>
      <c r="AZ234" s="37"/>
      <c r="BA234" s="37"/>
      <c r="BB234" s="37"/>
      <c r="BC234" s="37"/>
    </row>
    <row r="235" spans="1:55" ht="20.100000000000001"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37"/>
      <c r="AR235" s="37"/>
      <c r="AS235" s="37"/>
      <c r="AT235" s="37"/>
      <c r="AU235" s="37"/>
      <c r="AV235" s="37"/>
      <c r="AW235" s="37"/>
      <c r="AX235" s="37"/>
      <c r="AY235" s="37"/>
      <c r="AZ235" s="37"/>
      <c r="BA235" s="37"/>
      <c r="BB235" s="37"/>
      <c r="BC235" s="37"/>
    </row>
    <row r="236" spans="1:55" ht="20.100000000000001"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37"/>
      <c r="AR236" s="37"/>
      <c r="AS236" s="37"/>
      <c r="AT236" s="37"/>
      <c r="AU236" s="37"/>
      <c r="AV236" s="37"/>
      <c r="AW236" s="37"/>
      <c r="AX236" s="37"/>
      <c r="AY236" s="37"/>
      <c r="AZ236" s="37"/>
      <c r="BA236" s="37"/>
      <c r="BB236" s="37"/>
      <c r="BC236" s="37"/>
    </row>
    <row r="237" spans="1:55" ht="20.100000000000001"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37"/>
      <c r="AR237" s="37"/>
      <c r="AS237" s="37"/>
      <c r="AT237" s="37"/>
      <c r="AU237" s="37"/>
      <c r="AV237" s="37"/>
      <c r="AW237" s="37"/>
      <c r="AX237" s="37"/>
      <c r="AY237" s="37"/>
      <c r="AZ237" s="37"/>
      <c r="BA237" s="37"/>
      <c r="BB237" s="37"/>
      <c r="BC237" s="37"/>
    </row>
    <row r="238" spans="1:55" ht="20.100000000000001"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37"/>
      <c r="AR238" s="37"/>
      <c r="AS238" s="37"/>
      <c r="AT238" s="37"/>
      <c r="AU238" s="37"/>
      <c r="AV238" s="37"/>
      <c r="AW238" s="37"/>
      <c r="AX238" s="37"/>
      <c r="AY238" s="37"/>
      <c r="AZ238" s="37"/>
      <c r="BA238" s="37"/>
      <c r="BB238" s="37"/>
      <c r="BC238" s="37"/>
    </row>
    <row r="239" spans="1:55" ht="20.100000000000001"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37"/>
      <c r="AR239" s="37"/>
      <c r="AS239" s="37"/>
      <c r="AT239" s="37"/>
      <c r="AU239" s="37"/>
      <c r="AV239" s="37"/>
      <c r="AW239" s="37"/>
      <c r="AX239" s="37"/>
      <c r="AY239" s="37"/>
      <c r="AZ239" s="37"/>
      <c r="BA239" s="37"/>
      <c r="BB239" s="37"/>
      <c r="BC239" s="37"/>
    </row>
    <row r="240" spans="1:55" ht="20.100000000000001"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37"/>
      <c r="AR240" s="37"/>
      <c r="AS240" s="37"/>
      <c r="AT240" s="37"/>
      <c r="AU240" s="37"/>
      <c r="AV240" s="37"/>
      <c r="AW240" s="37"/>
      <c r="AX240" s="37"/>
      <c r="AY240" s="37"/>
      <c r="AZ240" s="37"/>
      <c r="BA240" s="37"/>
      <c r="BB240" s="37"/>
      <c r="BC240" s="37"/>
    </row>
    <row r="241" spans="1:55" ht="20.100000000000001"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37"/>
      <c r="AR241" s="37"/>
      <c r="AS241" s="37"/>
      <c r="AT241" s="37"/>
      <c r="AU241" s="37"/>
      <c r="AV241" s="37"/>
      <c r="AW241" s="37"/>
      <c r="AX241" s="37"/>
      <c r="AY241" s="37"/>
      <c r="AZ241" s="37"/>
      <c r="BA241" s="37"/>
      <c r="BB241" s="37"/>
      <c r="BC241" s="37"/>
    </row>
    <row r="242" spans="1:55" ht="20.100000000000001"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37"/>
      <c r="AR242" s="37"/>
      <c r="AS242" s="37"/>
      <c r="AT242" s="37"/>
      <c r="AU242" s="37"/>
      <c r="AV242" s="37"/>
      <c r="AW242" s="37"/>
      <c r="AX242" s="37"/>
      <c r="AY242" s="37"/>
      <c r="AZ242" s="37"/>
      <c r="BA242" s="37"/>
      <c r="BB242" s="37"/>
      <c r="BC242" s="37"/>
    </row>
    <row r="243" spans="1:55" ht="20.100000000000001"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37"/>
      <c r="AR243" s="37"/>
      <c r="AS243" s="37"/>
      <c r="AT243" s="37"/>
      <c r="AU243" s="37"/>
      <c r="AV243" s="37"/>
      <c r="AW243" s="37"/>
      <c r="AX243" s="37"/>
      <c r="AY243" s="37"/>
      <c r="AZ243" s="37"/>
      <c r="BA243" s="37"/>
      <c r="BB243" s="37"/>
      <c r="BC243" s="37"/>
    </row>
    <row r="244" spans="1:55" ht="20.100000000000001"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37"/>
      <c r="AR244" s="37"/>
      <c r="AS244" s="37"/>
      <c r="AT244" s="37"/>
      <c r="AU244" s="37"/>
      <c r="AV244" s="37"/>
      <c r="AW244" s="37"/>
      <c r="AX244" s="37"/>
      <c r="AY244" s="37"/>
      <c r="AZ244" s="37"/>
      <c r="BA244" s="37"/>
      <c r="BB244" s="37"/>
      <c r="BC244" s="37"/>
    </row>
    <row r="245" spans="1:55" ht="20.100000000000001"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37"/>
      <c r="AR245" s="37"/>
      <c r="AS245" s="37"/>
      <c r="AT245" s="37"/>
      <c r="AU245" s="37"/>
      <c r="AV245" s="37"/>
      <c r="AW245" s="37"/>
      <c r="AX245" s="37"/>
      <c r="AY245" s="37"/>
      <c r="AZ245" s="37"/>
      <c r="BA245" s="37"/>
      <c r="BB245" s="37"/>
      <c r="BC245" s="37"/>
    </row>
    <row r="246" spans="1:55" ht="20.100000000000001"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37"/>
      <c r="AR246" s="37"/>
      <c r="AS246" s="37"/>
      <c r="AT246" s="37"/>
      <c r="AU246" s="37"/>
      <c r="AV246" s="37"/>
      <c r="AW246" s="37"/>
      <c r="AX246" s="37"/>
      <c r="AY246" s="37"/>
      <c r="AZ246" s="37"/>
      <c r="BA246" s="37"/>
      <c r="BB246" s="37"/>
      <c r="BC246" s="37"/>
    </row>
    <row r="247" spans="1:55" ht="20.100000000000001"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37"/>
      <c r="AR247" s="37"/>
      <c r="AS247" s="37"/>
      <c r="AT247" s="37"/>
      <c r="AU247" s="37"/>
      <c r="AV247" s="37"/>
      <c r="AW247" s="37"/>
      <c r="AX247" s="37"/>
      <c r="AY247" s="37"/>
      <c r="AZ247" s="37"/>
      <c r="BA247" s="37"/>
      <c r="BB247" s="37"/>
      <c r="BC247" s="37"/>
    </row>
    <row r="248" spans="1:55" ht="20.100000000000001"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37"/>
      <c r="AR248" s="37"/>
      <c r="AS248" s="37"/>
      <c r="AT248" s="37"/>
      <c r="AU248" s="37"/>
      <c r="AV248" s="37"/>
      <c r="AW248" s="37"/>
      <c r="AX248" s="37"/>
      <c r="AY248" s="37"/>
      <c r="AZ248" s="37"/>
      <c r="BA248" s="37"/>
      <c r="BB248" s="37"/>
      <c r="BC248" s="37"/>
    </row>
    <row r="249" spans="1:55" ht="20.100000000000001"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37"/>
      <c r="AR249" s="37"/>
      <c r="AS249" s="37"/>
      <c r="AT249" s="37"/>
      <c r="AU249" s="37"/>
      <c r="AV249" s="37"/>
      <c r="AW249" s="37"/>
      <c r="AX249" s="37"/>
      <c r="AY249" s="37"/>
      <c r="AZ249" s="37"/>
      <c r="BA249" s="37"/>
      <c r="BB249" s="37"/>
      <c r="BC249" s="37"/>
    </row>
    <row r="250" spans="1:55" ht="20.100000000000001"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37"/>
      <c r="AR250" s="37"/>
      <c r="AS250" s="37"/>
      <c r="AT250" s="37"/>
      <c r="AU250" s="37"/>
      <c r="AV250" s="37"/>
      <c r="AW250" s="37"/>
      <c r="AX250" s="37"/>
      <c r="AY250" s="37"/>
      <c r="AZ250" s="37"/>
      <c r="BA250" s="37"/>
      <c r="BB250" s="37"/>
      <c r="BC250" s="37"/>
    </row>
    <row r="251" spans="1:55" ht="20.100000000000001"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37"/>
      <c r="AR251" s="37"/>
      <c r="AS251" s="37"/>
      <c r="AT251" s="37"/>
      <c r="AU251" s="37"/>
      <c r="AV251" s="37"/>
      <c r="AW251" s="37"/>
      <c r="AX251" s="37"/>
      <c r="AY251" s="37"/>
      <c r="AZ251" s="37"/>
      <c r="BA251" s="37"/>
      <c r="BB251" s="37"/>
      <c r="BC251" s="37"/>
    </row>
    <row r="252" spans="1:55" ht="20.100000000000001"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37"/>
      <c r="AR252" s="37"/>
      <c r="AS252" s="37"/>
      <c r="AT252" s="37"/>
      <c r="AU252" s="37"/>
      <c r="AV252" s="37"/>
      <c r="AW252" s="37"/>
      <c r="AX252" s="37"/>
      <c r="AY252" s="37"/>
      <c r="AZ252" s="37"/>
      <c r="BA252" s="37"/>
      <c r="BB252" s="37"/>
      <c r="BC252" s="37"/>
    </row>
    <row r="253" spans="1:55" ht="20.100000000000001"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37"/>
      <c r="AR253" s="37"/>
      <c r="AS253" s="37"/>
      <c r="AT253" s="37"/>
      <c r="AU253" s="37"/>
      <c r="AV253" s="37"/>
      <c r="AW253" s="37"/>
      <c r="AX253" s="37"/>
      <c r="AY253" s="37"/>
      <c r="AZ253" s="37"/>
      <c r="BA253" s="37"/>
      <c r="BB253" s="37"/>
      <c r="BC253" s="37"/>
    </row>
    <row r="254" spans="1:5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37"/>
      <c r="AR254" s="37"/>
      <c r="AS254" s="37"/>
      <c r="AT254" s="37"/>
      <c r="AU254" s="37"/>
      <c r="AV254" s="37"/>
      <c r="AW254" s="37"/>
      <c r="AX254" s="37"/>
      <c r="AY254" s="37"/>
      <c r="AZ254" s="37"/>
      <c r="BA254" s="37"/>
      <c r="BB254" s="37"/>
      <c r="BC254" s="37"/>
    </row>
    <row r="255" spans="1:5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37"/>
      <c r="AR255" s="37"/>
      <c r="AS255" s="37"/>
      <c r="AT255" s="37"/>
      <c r="AU255" s="37"/>
      <c r="AV255" s="37"/>
      <c r="AW255" s="37"/>
      <c r="AX255" s="37"/>
      <c r="AY255" s="37"/>
      <c r="AZ255" s="37"/>
      <c r="BA255" s="37"/>
      <c r="BB255" s="37"/>
      <c r="BC255" s="37"/>
    </row>
    <row r="256" spans="1:5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37"/>
      <c r="AR256" s="37"/>
      <c r="AS256" s="37"/>
      <c r="AT256" s="37"/>
      <c r="AU256" s="37"/>
      <c r="AV256" s="37"/>
      <c r="AW256" s="37"/>
      <c r="AX256" s="37"/>
      <c r="AY256" s="37"/>
      <c r="AZ256" s="37"/>
      <c r="BA256" s="37"/>
      <c r="BB256" s="37"/>
      <c r="BC256" s="37"/>
    </row>
    <row r="257" spans="1:5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37"/>
      <c r="AR257" s="37"/>
      <c r="AS257" s="37"/>
      <c r="AT257" s="37"/>
      <c r="AU257" s="37"/>
      <c r="AV257" s="37"/>
      <c r="AW257" s="37"/>
      <c r="AX257" s="37"/>
      <c r="AY257" s="37"/>
      <c r="AZ257" s="37"/>
      <c r="BA257" s="37"/>
      <c r="BB257" s="37"/>
      <c r="BC257" s="37"/>
    </row>
    <row r="258" spans="1:5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37"/>
      <c r="AR258" s="37"/>
      <c r="AS258" s="37"/>
      <c r="AT258" s="37"/>
      <c r="AU258" s="37"/>
      <c r="AV258" s="37"/>
      <c r="AW258" s="37"/>
      <c r="AX258" s="37"/>
      <c r="AY258" s="37"/>
      <c r="AZ258" s="37"/>
      <c r="BA258" s="37"/>
      <c r="BB258" s="37"/>
      <c r="BC258" s="37"/>
    </row>
    <row r="259" spans="1:5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37"/>
      <c r="AR259" s="37"/>
      <c r="AS259" s="37"/>
      <c r="AT259" s="37"/>
      <c r="AU259" s="37"/>
      <c r="AV259" s="37"/>
      <c r="AW259" s="37"/>
      <c r="AX259" s="37"/>
      <c r="AY259" s="37"/>
      <c r="AZ259" s="37"/>
      <c r="BA259" s="37"/>
      <c r="BB259" s="37"/>
      <c r="BC259" s="37"/>
    </row>
    <row r="260" spans="1:5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37"/>
      <c r="AR260" s="37"/>
      <c r="AS260" s="37"/>
      <c r="AT260" s="37"/>
      <c r="AU260" s="37"/>
      <c r="AV260" s="37"/>
      <c r="AW260" s="37"/>
      <c r="AX260" s="37"/>
      <c r="AY260" s="37"/>
      <c r="AZ260" s="37"/>
      <c r="BA260" s="37"/>
      <c r="BB260" s="37"/>
      <c r="BC260" s="37"/>
    </row>
    <row r="261" spans="1:5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37"/>
      <c r="AR261" s="37"/>
      <c r="AS261" s="37"/>
      <c r="AT261" s="37"/>
      <c r="AU261" s="37"/>
      <c r="AV261" s="37"/>
      <c r="AW261" s="37"/>
      <c r="AX261" s="37"/>
      <c r="AY261" s="37"/>
      <c r="AZ261" s="37"/>
      <c r="BA261" s="37"/>
      <c r="BB261" s="37"/>
      <c r="BC261" s="37"/>
    </row>
    <row r="262" spans="1:5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37"/>
      <c r="AR262" s="37"/>
      <c r="AS262" s="37"/>
      <c r="AT262" s="37"/>
      <c r="AU262" s="37"/>
      <c r="AV262" s="37"/>
      <c r="AW262" s="37"/>
      <c r="AX262" s="37"/>
      <c r="AY262" s="37"/>
      <c r="AZ262" s="37"/>
      <c r="BA262" s="37"/>
      <c r="BB262" s="37"/>
      <c r="BC262" s="37"/>
    </row>
    <row r="263" spans="1:5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37"/>
      <c r="AR263" s="37"/>
      <c r="AS263" s="37"/>
      <c r="AT263" s="37"/>
      <c r="AU263" s="37"/>
      <c r="AV263" s="37"/>
      <c r="AW263" s="37"/>
      <c r="AX263" s="37"/>
      <c r="AY263" s="37"/>
      <c r="AZ263" s="37"/>
      <c r="BA263" s="37"/>
      <c r="BB263" s="37"/>
      <c r="BC263" s="37"/>
    </row>
    <row r="264" spans="1:5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37"/>
      <c r="AR264" s="37"/>
      <c r="AS264" s="37"/>
      <c r="AT264" s="37"/>
      <c r="AU264" s="37"/>
      <c r="AV264" s="37"/>
      <c r="AW264" s="37"/>
      <c r="AX264" s="37"/>
      <c r="AY264" s="37"/>
      <c r="AZ264" s="37"/>
      <c r="BA264" s="37"/>
      <c r="BB264" s="37"/>
      <c r="BC264" s="37"/>
    </row>
    <row r="265" spans="1:5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37"/>
      <c r="AR265" s="37"/>
      <c r="AS265" s="37"/>
      <c r="AT265" s="37"/>
      <c r="AU265" s="37"/>
      <c r="AV265" s="37"/>
      <c r="AW265" s="37"/>
      <c r="AX265" s="37"/>
      <c r="AY265" s="37"/>
      <c r="AZ265" s="37"/>
      <c r="BA265" s="37"/>
      <c r="BB265" s="37"/>
      <c r="BC265" s="37"/>
    </row>
    <row r="266" spans="1:5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37"/>
      <c r="AR266" s="37"/>
      <c r="AS266" s="37"/>
      <c r="AT266" s="37"/>
      <c r="AU266" s="37"/>
      <c r="AV266" s="37"/>
      <c r="AW266" s="37"/>
      <c r="AX266" s="37"/>
      <c r="AY266" s="37"/>
      <c r="AZ266" s="37"/>
      <c r="BA266" s="37"/>
      <c r="BB266" s="37"/>
      <c r="BC266" s="37"/>
    </row>
    <row r="267" spans="1:5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37"/>
      <c r="AR267" s="37"/>
      <c r="AS267" s="37"/>
      <c r="AT267" s="37"/>
      <c r="AU267" s="37"/>
      <c r="AV267" s="37"/>
      <c r="AW267" s="37"/>
      <c r="AX267" s="37"/>
      <c r="AY267" s="37"/>
      <c r="AZ267" s="37"/>
      <c r="BA267" s="37"/>
      <c r="BB267" s="37"/>
      <c r="BC267" s="37"/>
    </row>
    <row r="268" spans="1:5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37"/>
      <c r="AR268" s="37"/>
      <c r="AS268" s="37"/>
      <c r="AT268" s="37"/>
      <c r="AU268" s="37"/>
      <c r="AV268" s="37"/>
      <c r="AW268" s="37"/>
      <c r="AX268" s="37"/>
      <c r="AY268" s="37"/>
      <c r="AZ268" s="37"/>
      <c r="BA268" s="37"/>
      <c r="BB268" s="37"/>
      <c r="BC268" s="37"/>
    </row>
    <row r="269" spans="1:5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37"/>
      <c r="AR269" s="37"/>
      <c r="AS269" s="37"/>
      <c r="AT269" s="37"/>
      <c r="AU269" s="37"/>
      <c r="AV269" s="37"/>
      <c r="AW269" s="37"/>
      <c r="AX269" s="37"/>
      <c r="AY269" s="37"/>
      <c r="AZ269" s="37"/>
      <c r="BA269" s="37"/>
      <c r="BB269" s="37"/>
      <c r="BC269" s="37"/>
    </row>
    <row r="270" spans="1:5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37"/>
      <c r="AR270" s="37"/>
      <c r="AS270" s="37"/>
      <c r="AT270" s="37"/>
      <c r="AU270" s="37"/>
      <c r="AV270" s="37"/>
      <c r="AW270" s="37"/>
      <c r="AX270" s="37"/>
      <c r="AY270" s="37"/>
      <c r="AZ270" s="37"/>
      <c r="BA270" s="37"/>
      <c r="BB270" s="37"/>
      <c r="BC270" s="37"/>
    </row>
    <row r="271" spans="1:5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37"/>
      <c r="AR271" s="37"/>
      <c r="AS271" s="37"/>
      <c r="AT271" s="37"/>
      <c r="AU271" s="37"/>
      <c r="AV271" s="37"/>
      <c r="AW271" s="37"/>
      <c r="AX271" s="37"/>
      <c r="AY271" s="37"/>
      <c r="AZ271" s="37"/>
      <c r="BA271" s="37"/>
      <c r="BB271" s="37"/>
      <c r="BC271" s="37"/>
    </row>
    <row r="272" spans="1:5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37"/>
      <c r="AR272" s="37"/>
      <c r="AS272" s="37"/>
      <c r="AT272" s="37"/>
      <c r="AU272" s="37"/>
      <c r="AV272" s="37"/>
      <c r="AW272" s="37"/>
      <c r="AX272" s="37"/>
      <c r="AY272" s="37"/>
      <c r="AZ272" s="37"/>
      <c r="BA272" s="37"/>
      <c r="BB272" s="37"/>
      <c r="BC272" s="37"/>
    </row>
    <row r="273" spans="1:5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37"/>
      <c r="AR273" s="37"/>
      <c r="AS273" s="37"/>
      <c r="AT273" s="37"/>
      <c r="AU273" s="37"/>
      <c r="AV273" s="37"/>
      <c r="AW273" s="37"/>
      <c r="AX273" s="37"/>
      <c r="AY273" s="37"/>
      <c r="AZ273" s="37"/>
      <c r="BA273" s="37"/>
      <c r="BB273" s="37"/>
      <c r="BC273" s="37"/>
    </row>
    <row r="274" spans="1:5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37"/>
      <c r="AR274" s="37"/>
      <c r="AS274" s="37"/>
      <c r="AT274" s="37"/>
      <c r="AU274" s="37"/>
      <c r="AV274" s="37"/>
      <c r="AW274" s="37"/>
      <c r="AX274" s="37"/>
      <c r="AY274" s="37"/>
      <c r="AZ274" s="37"/>
      <c r="BA274" s="37"/>
      <c r="BB274" s="37"/>
      <c r="BC274" s="37"/>
    </row>
    <row r="275" spans="1:5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37"/>
      <c r="AR275" s="37"/>
      <c r="AS275" s="37"/>
      <c r="AT275" s="37"/>
      <c r="AU275" s="37"/>
      <c r="AV275" s="37"/>
      <c r="AW275" s="37"/>
      <c r="AX275" s="37"/>
      <c r="AY275" s="37"/>
      <c r="AZ275" s="37"/>
      <c r="BA275" s="37"/>
      <c r="BB275" s="37"/>
      <c r="BC275" s="37"/>
    </row>
    <row r="276" spans="1:5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37"/>
      <c r="AR276" s="37"/>
      <c r="AS276" s="37"/>
      <c r="AT276" s="37"/>
      <c r="AU276" s="37"/>
      <c r="AV276" s="37"/>
      <c r="AW276" s="37"/>
      <c r="AX276" s="37"/>
      <c r="AY276" s="37"/>
      <c r="AZ276" s="37"/>
      <c r="BA276" s="37"/>
      <c r="BB276" s="37"/>
      <c r="BC276" s="37"/>
    </row>
    <row r="277" spans="1:5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37"/>
      <c r="AR277" s="37"/>
      <c r="AS277" s="37"/>
      <c r="AT277" s="37"/>
      <c r="AU277" s="37"/>
      <c r="AV277" s="37"/>
      <c r="AW277" s="37"/>
      <c r="AX277" s="37"/>
      <c r="AY277" s="37"/>
      <c r="AZ277" s="37"/>
      <c r="BA277" s="37"/>
      <c r="BB277" s="37"/>
      <c r="BC277" s="37"/>
    </row>
    <row r="278" spans="1:5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37"/>
      <c r="AR278" s="37"/>
      <c r="AS278" s="37"/>
      <c r="AT278" s="37"/>
      <c r="AU278" s="37"/>
      <c r="AV278" s="37"/>
      <c r="AW278" s="37"/>
      <c r="AX278" s="37"/>
      <c r="AY278" s="37"/>
      <c r="AZ278" s="37"/>
      <c r="BA278" s="37"/>
      <c r="BB278" s="37"/>
      <c r="BC278" s="37"/>
    </row>
    <row r="279" spans="1:5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37"/>
      <c r="AR279" s="37"/>
      <c r="AS279" s="37"/>
      <c r="AT279" s="37"/>
      <c r="AU279" s="37"/>
      <c r="AV279" s="37"/>
      <c r="AW279" s="37"/>
      <c r="AX279" s="37"/>
      <c r="AY279" s="37"/>
      <c r="AZ279" s="37"/>
      <c r="BA279" s="37"/>
      <c r="BB279" s="37"/>
      <c r="BC279" s="37"/>
    </row>
    <row r="280" spans="1:5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37"/>
      <c r="AR280" s="37"/>
      <c r="AS280" s="37"/>
      <c r="AT280" s="37"/>
      <c r="AU280" s="37"/>
      <c r="AV280" s="37"/>
      <c r="AW280" s="37"/>
      <c r="AX280" s="37"/>
      <c r="AY280" s="37"/>
      <c r="AZ280" s="37"/>
      <c r="BA280" s="37"/>
      <c r="BB280" s="37"/>
      <c r="BC280" s="37"/>
    </row>
    <row r="281" spans="1:5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37"/>
      <c r="AR281" s="37"/>
      <c r="AS281" s="37"/>
      <c r="AT281" s="37"/>
      <c r="AU281" s="37"/>
      <c r="AV281" s="37"/>
      <c r="AW281" s="37"/>
      <c r="AX281" s="37"/>
      <c r="AY281" s="37"/>
      <c r="AZ281" s="37"/>
      <c r="BA281" s="37"/>
      <c r="BB281" s="37"/>
      <c r="BC281" s="37"/>
    </row>
    <row r="282" spans="1:5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37"/>
      <c r="AR282" s="37"/>
      <c r="AS282" s="37"/>
      <c r="AT282" s="37"/>
      <c r="AU282" s="37"/>
      <c r="AV282" s="37"/>
      <c r="AW282" s="37"/>
      <c r="AX282" s="37"/>
      <c r="AY282" s="37"/>
      <c r="AZ282" s="37"/>
      <c r="BA282" s="37"/>
      <c r="BB282" s="37"/>
      <c r="BC282" s="37"/>
    </row>
    <row r="283" spans="1:5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37"/>
      <c r="AR283" s="37"/>
      <c r="AS283" s="37"/>
      <c r="AT283" s="37"/>
      <c r="AU283" s="37"/>
      <c r="AV283" s="37"/>
      <c r="AW283" s="37"/>
      <c r="AX283" s="37"/>
      <c r="AY283" s="37"/>
      <c r="AZ283" s="37"/>
      <c r="BA283" s="37"/>
      <c r="BB283" s="37"/>
      <c r="BC283" s="37"/>
    </row>
    <row r="284" spans="1:5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37"/>
      <c r="AR284" s="37"/>
      <c r="AS284" s="37"/>
      <c r="AT284" s="37"/>
      <c r="AU284" s="37"/>
      <c r="AV284" s="37"/>
      <c r="AW284" s="37"/>
      <c r="AX284" s="37"/>
      <c r="AY284" s="37"/>
      <c r="AZ284" s="37"/>
      <c r="BA284" s="37"/>
      <c r="BB284" s="37"/>
      <c r="BC284" s="37"/>
    </row>
    <row r="285" spans="1:5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Q285" s="37"/>
      <c r="AR285" s="37"/>
      <c r="AS285" s="37"/>
      <c r="AT285" s="37"/>
      <c r="AU285" s="37"/>
      <c r="AV285" s="37"/>
      <c r="AW285" s="37"/>
      <c r="AX285" s="37"/>
      <c r="AY285" s="37"/>
      <c r="AZ285" s="37"/>
      <c r="BA285" s="37"/>
      <c r="BB285" s="37"/>
      <c r="BC285" s="37"/>
    </row>
    <row r="286" spans="1:5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Q286" s="37"/>
      <c r="AR286" s="37"/>
      <c r="AS286" s="37"/>
      <c r="AT286" s="37"/>
      <c r="AU286" s="37"/>
      <c r="AV286" s="37"/>
      <c r="AW286" s="37"/>
      <c r="AX286" s="37"/>
      <c r="AY286" s="37"/>
      <c r="AZ286" s="37"/>
      <c r="BA286" s="37"/>
      <c r="BB286" s="37"/>
      <c r="BC286" s="37"/>
    </row>
    <row r="287" spans="1:5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Q287" s="37"/>
      <c r="AR287" s="37"/>
      <c r="AS287" s="37"/>
      <c r="AT287" s="37"/>
      <c r="AU287" s="37"/>
      <c r="AV287" s="37"/>
      <c r="AW287" s="37"/>
      <c r="AX287" s="37"/>
      <c r="AY287" s="37"/>
      <c r="AZ287" s="37"/>
      <c r="BA287" s="37"/>
      <c r="BB287" s="37"/>
      <c r="BC287" s="37"/>
    </row>
    <row r="288" spans="1:5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Q288" s="37"/>
      <c r="AR288" s="37"/>
      <c r="AS288" s="37"/>
      <c r="AT288" s="37"/>
      <c r="AU288" s="37"/>
      <c r="AV288" s="37"/>
      <c r="AW288" s="37"/>
      <c r="AX288" s="37"/>
      <c r="AY288" s="37"/>
      <c r="AZ288" s="37"/>
      <c r="BA288" s="37"/>
      <c r="BB288" s="37"/>
      <c r="BC288" s="37"/>
    </row>
    <row r="289" spans="1:5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Q289" s="37"/>
      <c r="AR289" s="37"/>
      <c r="AS289" s="37"/>
      <c r="AT289" s="37"/>
      <c r="AU289" s="37"/>
      <c r="AV289" s="37"/>
      <c r="AW289" s="37"/>
      <c r="AX289" s="37"/>
      <c r="AY289" s="37"/>
      <c r="AZ289" s="37"/>
      <c r="BA289" s="37"/>
      <c r="BB289" s="37"/>
      <c r="BC289" s="37"/>
    </row>
    <row r="290" spans="1:5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Q290" s="37"/>
      <c r="AR290" s="37"/>
      <c r="AS290" s="37"/>
      <c r="AT290" s="37"/>
      <c r="AU290" s="37"/>
      <c r="AV290" s="37"/>
      <c r="AW290" s="37"/>
      <c r="AX290" s="37"/>
      <c r="AY290" s="37"/>
      <c r="AZ290" s="37"/>
      <c r="BA290" s="37"/>
      <c r="BB290" s="37"/>
      <c r="BC290" s="37"/>
    </row>
    <row r="291" spans="1:55">
      <c r="A291" s="45"/>
      <c r="B291" s="45"/>
      <c r="C291" s="45"/>
      <c r="D291" s="45"/>
      <c r="E291" s="45"/>
      <c r="F291" s="45"/>
      <c r="G291" s="45"/>
      <c r="H291" s="45"/>
      <c r="AQ291" s="37"/>
      <c r="AR291" s="37"/>
      <c r="AS291" s="37"/>
      <c r="AT291" s="37"/>
      <c r="AU291" s="37"/>
      <c r="AV291" s="37"/>
      <c r="AW291" s="37"/>
      <c r="AX291" s="37"/>
      <c r="AY291" s="37"/>
      <c r="AZ291" s="37"/>
      <c r="BA291" s="37"/>
      <c r="BB291" s="37"/>
      <c r="BC291" s="37"/>
    </row>
    <row r="292" spans="1:55">
      <c r="A292" s="45"/>
      <c r="B292" s="45"/>
      <c r="C292" s="45"/>
      <c r="D292" s="45"/>
      <c r="E292" s="45"/>
      <c r="F292" s="45"/>
      <c r="G292" s="45"/>
      <c r="H292" s="45"/>
      <c r="AQ292" s="37"/>
      <c r="AR292" s="37"/>
      <c r="AS292" s="37"/>
      <c r="AT292" s="37"/>
      <c r="AU292" s="37"/>
      <c r="AV292" s="37"/>
      <c r="AW292" s="37"/>
      <c r="AX292" s="37"/>
      <c r="AY292" s="37"/>
      <c r="AZ292" s="37"/>
      <c r="BA292" s="37"/>
      <c r="BB292" s="37"/>
      <c r="BC292" s="37"/>
    </row>
    <row r="293" spans="1:55">
      <c r="A293" s="45"/>
      <c r="B293" s="45"/>
      <c r="C293" s="45"/>
      <c r="D293" s="45"/>
      <c r="E293" s="45"/>
      <c r="F293" s="45"/>
      <c r="G293" s="45"/>
      <c r="H293" s="45"/>
      <c r="AQ293" s="37"/>
      <c r="AR293" s="37"/>
      <c r="AS293" s="37"/>
      <c r="AT293" s="37"/>
      <c r="AU293" s="37"/>
      <c r="AV293" s="37"/>
      <c r="AW293" s="37"/>
      <c r="AX293" s="37"/>
      <c r="AY293" s="37"/>
      <c r="AZ293" s="37"/>
      <c r="BA293" s="37"/>
      <c r="BB293" s="37"/>
      <c r="BC293" s="37"/>
    </row>
    <row r="294" spans="1:55">
      <c r="A294" s="45"/>
      <c r="B294" s="45"/>
      <c r="C294" s="45"/>
      <c r="D294" s="45"/>
      <c r="E294" s="45"/>
      <c r="F294" s="45"/>
      <c r="G294" s="45"/>
      <c r="H294" s="45"/>
      <c r="AQ294" s="37"/>
      <c r="AR294" s="37"/>
      <c r="AS294" s="37"/>
      <c r="AT294" s="37"/>
      <c r="AU294" s="37"/>
      <c r="AV294" s="37"/>
      <c r="AW294" s="37"/>
      <c r="AX294" s="37"/>
      <c r="AY294" s="37"/>
      <c r="AZ294" s="37"/>
      <c r="BA294" s="37"/>
      <c r="BB294" s="37"/>
      <c r="BC294" s="37"/>
    </row>
    <row r="295" spans="1:55">
      <c r="A295" s="45"/>
      <c r="B295" s="45"/>
      <c r="C295" s="45"/>
      <c r="D295" s="45"/>
      <c r="E295" s="45"/>
      <c r="F295" s="45"/>
      <c r="G295" s="45"/>
      <c r="H295" s="45"/>
      <c r="AQ295" s="37"/>
      <c r="AR295" s="37"/>
      <c r="AS295" s="37"/>
      <c r="AT295" s="37"/>
      <c r="AU295" s="37"/>
      <c r="AV295" s="37"/>
      <c r="AW295" s="37"/>
      <c r="AX295" s="37"/>
      <c r="AY295" s="37"/>
      <c r="AZ295" s="37"/>
      <c r="BA295" s="37"/>
      <c r="BB295" s="37"/>
      <c r="BC295" s="37"/>
    </row>
    <row r="296" spans="1:55">
      <c r="A296" s="45"/>
      <c r="B296" s="45"/>
      <c r="C296" s="45"/>
      <c r="D296" s="45"/>
      <c r="E296" s="45"/>
      <c r="F296" s="45"/>
      <c r="G296" s="45"/>
      <c r="H296" s="45"/>
      <c r="AQ296" s="37"/>
      <c r="AR296" s="37"/>
      <c r="AS296" s="37"/>
      <c r="AT296" s="37"/>
      <c r="AU296" s="37"/>
      <c r="AV296" s="37"/>
      <c r="AW296" s="37"/>
      <c r="AX296" s="37"/>
      <c r="AY296" s="37"/>
      <c r="AZ296" s="37"/>
      <c r="BA296" s="37"/>
      <c r="BB296" s="37"/>
      <c r="BC296" s="37"/>
    </row>
    <row r="297" spans="1:55">
      <c r="A297" s="45"/>
      <c r="B297" s="45"/>
      <c r="C297" s="45"/>
      <c r="D297" s="45"/>
      <c r="E297" s="45"/>
      <c r="F297" s="45"/>
      <c r="G297" s="45"/>
      <c r="H297" s="45"/>
      <c r="AQ297" s="37"/>
      <c r="AR297" s="37"/>
      <c r="AS297" s="37"/>
      <c r="AT297" s="37"/>
      <c r="AU297" s="37"/>
      <c r="AV297" s="37"/>
      <c r="AW297" s="37"/>
      <c r="AX297" s="37"/>
      <c r="AY297" s="37"/>
      <c r="AZ297" s="37"/>
      <c r="BA297" s="37"/>
      <c r="BB297" s="37"/>
      <c r="BC297" s="37"/>
    </row>
    <row r="298" spans="1:55">
      <c r="A298" s="45"/>
      <c r="B298" s="45"/>
      <c r="C298" s="45"/>
      <c r="D298" s="45"/>
      <c r="E298" s="45"/>
      <c r="F298" s="45"/>
      <c r="G298" s="45"/>
      <c r="H298" s="45"/>
      <c r="AQ298" s="37"/>
      <c r="AR298" s="37"/>
      <c r="AS298" s="37"/>
      <c r="AT298" s="37"/>
      <c r="AU298" s="37"/>
      <c r="AV298" s="37"/>
      <c r="AW298" s="37"/>
      <c r="AX298" s="37"/>
      <c r="AY298" s="37"/>
      <c r="AZ298" s="37"/>
      <c r="BA298" s="37"/>
      <c r="BB298" s="37"/>
      <c r="BC298" s="37"/>
    </row>
    <row r="299" spans="1:55">
      <c r="A299" s="45"/>
      <c r="B299" s="45"/>
      <c r="C299" s="45"/>
      <c r="D299" s="45"/>
      <c r="E299" s="45"/>
      <c r="F299" s="45"/>
      <c r="G299" s="45"/>
      <c r="H299" s="45"/>
      <c r="AQ299" s="37"/>
      <c r="AR299" s="37"/>
      <c r="AS299" s="37"/>
      <c r="AT299" s="37"/>
      <c r="AU299" s="37"/>
      <c r="AV299" s="37"/>
      <c r="AW299" s="37"/>
      <c r="AX299" s="37"/>
      <c r="AY299" s="37"/>
      <c r="AZ299" s="37"/>
      <c r="BA299" s="37"/>
      <c r="BB299" s="37"/>
      <c r="BC299" s="37"/>
    </row>
    <row r="300" spans="1:55">
      <c r="A300" s="45"/>
      <c r="B300" s="45"/>
      <c r="C300" s="45"/>
      <c r="D300" s="45"/>
      <c r="E300" s="45"/>
      <c r="F300" s="45"/>
      <c r="G300" s="45"/>
      <c r="H300" s="45"/>
      <c r="AQ300" s="37"/>
      <c r="AR300" s="37"/>
      <c r="AS300" s="37"/>
      <c r="AT300" s="37"/>
      <c r="AU300" s="37"/>
      <c r="AV300" s="37"/>
      <c r="AW300" s="37"/>
      <c r="AX300" s="37"/>
      <c r="AY300" s="37"/>
      <c r="AZ300" s="37"/>
      <c r="BA300" s="37"/>
      <c r="BB300" s="37"/>
      <c r="BC300" s="37"/>
    </row>
    <row r="301" spans="1:55">
      <c r="A301" s="45"/>
      <c r="B301" s="45"/>
      <c r="C301" s="45"/>
      <c r="D301" s="45"/>
      <c r="E301" s="45"/>
      <c r="F301" s="45"/>
      <c r="G301" s="45"/>
      <c r="H301" s="45"/>
      <c r="AQ301" s="37"/>
      <c r="AR301" s="37"/>
      <c r="AS301" s="37"/>
      <c r="AT301" s="37"/>
      <c r="AU301" s="37"/>
      <c r="AV301" s="37"/>
      <c r="AW301" s="37"/>
      <c r="AX301" s="37"/>
      <c r="AY301" s="37"/>
      <c r="AZ301" s="37"/>
      <c r="BA301" s="37"/>
      <c r="BB301" s="37"/>
      <c r="BC301" s="37"/>
    </row>
    <row r="302" spans="1:55">
      <c r="A302" s="45"/>
      <c r="B302" s="45"/>
      <c r="C302" s="45"/>
      <c r="D302" s="45"/>
      <c r="E302" s="45"/>
      <c r="F302" s="45"/>
      <c r="G302" s="45"/>
      <c r="H302" s="45"/>
      <c r="AQ302" s="37"/>
      <c r="AR302" s="37"/>
      <c r="AS302" s="37"/>
      <c r="AT302" s="37"/>
      <c r="AU302" s="37"/>
      <c r="AV302" s="37"/>
      <c r="AW302" s="37"/>
      <c r="AX302" s="37"/>
      <c r="AY302" s="37"/>
      <c r="AZ302" s="37"/>
      <c r="BA302" s="37"/>
      <c r="BB302" s="37"/>
      <c r="BC302" s="37"/>
    </row>
    <row r="303" spans="1:55">
      <c r="A303" s="45"/>
      <c r="B303" s="45"/>
      <c r="C303" s="45"/>
      <c r="D303" s="45"/>
      <c r="E303" s="45"/>
      <c r="F303" s="45"/>
      <c r="G303" s="45"/>
      <c r="H303" s="45"/>
      <c r="AQ303" s="37"/>
      <c r="AR303" s="37"/>
      <c r="AS303" s="37"/>
      <c r="AT303" s="37"/>
      <c r="AU303" s="37"/>
      <c r="AV303" s="37"/>
      <c r="AW303" s="37"/>
      <c r="AX303" s="37"/>
      <c r="AY303" s="37"/>
      <c r="AZ303" s="37"/>
      <c r="BA303" s="37"/>
      <c r="BB303" s="37"/>
      <c r="BC303" s="37"/>
    </row>
    <row r="304" spans="1:55">
      <c r="A304" s="45"/>
      <c r="B304" s="45"/>
      <c r="C304" s="45"/>
      <c r="D304" s="45"/>
      <c r="E304" s="45"/>
      <c r="F304" s="45"/>
      <c r="G304" s="45"/>
      <c r="H304" s="45"/>
      <c r="AQ304" s="37"/>
      <c r="AR304" s="37"/>
      <c r="AS304" s="37"/>
      <c r="AT304" s="37"/>
      <c r="AU304" s="37"/>
      <c r="AV304" s="37"/>
      <c r="AW304" s="37"/>
      <c r="AX304" s="37"/>
      <c r="AY304" s="37"/>
      <c r="AZ304" s="37"/>
      <c r="BA304" s="37"/>
      <c r="BB304" s="37"/>
      <c r="BC304" s="37"/>
    </row>
    <row r="305" spans="1:55">
      <c r="A305" s="45"/>
      <c r="B305" s="45"/>
      <c r="C305" s="45"/>
      <c r="D305" s="45"/>
      <c r="E305" s="45"/>
      <c r="F305" s="45"/>
      <c r="G305" s="45"/>
      <c r="H305" s="45"/>
      <c r="AQ305" s="37"/>
      <c r="AR305" s="37"/>
      <c r="AS305" s="37"/>
      <c r="AT305" s="37"/>
      <c r="AU305" s="37"/>
      <c r="AV305" s="37"/>
      <c r="AW305" s="37"/>
      <c r="AX305" s="37"/>
      <c r="AY305" s="37"/>
      <c r="AZ305" s="37"/>
      <c r="BA305" s="37"/>
      <c r="BB305" s="37"/>
      <c r="BC305" s="37"/>
    </row>
    <row r="306" spans="1:55">
      <c r="A306" s="45"/>
      <c r="B306" s="45"/>
      <c r="C306" s="45"/>
      <c r="D306" s="45"/>
      <c r="E306" s="45"/>
      <c r="F306" s="45"/>
      <c r="G306" s="45"/>
      <c r="H306" s="45"/>
      <c r="AQ306" s="37"/>
      <c r="AR306" s="37"/>
      <c r="AS306" s="37"/>
      <c r="AT306" s="37"/>
      <c r="AU306" s="37"/>
      <c r="AV306" s="37"/>
      <c r="AW306" s="37"/>
      <c r="AX306" s="37"/>
      <c r="AY306" s="37"/>
      <c r="AZ306" s="37"/>
      <c r="BA306" s="37"/>
      <c r="BB306" s="37"/>
      <c r="BC306" s="37"/>
    </row>
    <row r="307" spans="1:55">
      <c r="A307" s="45"/>
      <c r="B307" s="45"/>
      <c r="C307" s="45"/>
      <c r="D307" s="45"/>
      <c r="E307" s="45"/>
      <c r="F307" s="45"/>
      <c r="G307" s="45"/>
      <c r="H307" s="45"/>
      <c r="AQ307" s="37"/>
      <c r="AR307" s="37"/>
      <c r="AS307" s="37"/>
      <c r="AT307" s="37"/>
      <c r="AU307" s="37"/>
      <c r="AV307" s="37"/>
      <c r="AW307" s="37"/>
      <c r="AX307" s="37"/>
      <c r="AY307" s="37"/>
      <c r="AZ307" s="37"/>
      <c r="BA307" s="37"/>
      <c r="BB307" s="37"/>
      <c r="BC307" s="37"/>
    </row>
    <row r="308" spans="1:55">
      <c r="A308" s="45"/>
      <c r="B308" s="45"/>
      <c r="C308" s="45"/>
      <c r="D308" s="45"/>
      <c r="E308" s="45"/>
      <c r="F308" s="45"/>
      <c r="G308" s="45"/>
      <c r="H308" s="45"/>
      <c r="AQ308" s="37"/>
      <c r="AR308" s="37"/>
      <c r="AS308" s="37"/>
      <c r="AT308" s="37"/>
      <c r="AU308" s="37"/>
      <c r="AV308" s="37"/>
      <c r="AW308" s="37"/>
      <c r="AX308" s="37"/>
      <c r="AY308" s="37"/>
      <c r="AZ308" s="37"/>
      <c r="BA308" s="37"/>
      <c r="BB308" s="37"/>
      <c r="BC308" s="37"/>
    </row>
    <row r="309" spans="1:55">
      <c r="A309" s="45"/>
      <c r="B309" s="45"/>
      <c r="C309" s="45"/>
      <c r="D309" s="45"/>
      <c r="E309" s="45"/>
      <c r="F309" s="45"/>
      <c r="G309" s="45"/>
      <c r="H309" s="45"/>
      <c r="AQ309" s="37"/>
      <c r="AR309" s="37"/>
      <c r="AS309" s="37"/>
      <c r="AT309" s="37"/>
      <c r="AU309" s="37"/>
      <c r="AV309" s="37"/>
      <c r="AW309" s="37"/>
      <c r="AX309" s="37"/>
      <c r="AY309" s="37"/>
      <c r="AZ309" s="37"/>
      <c r="BA309" s="37"/>
      <c r="BB309" s="37"/>
      <c r="BC309" s="37"/>
    </row>
    <row r="310" spans="1:55">
      <c r="A310" s="45"/>
      <c r="B310" s="45"/>
      <c r="C310" s="45"/>
      <c r="D310" s="45"/>
      <c r="E310" s="45"/>
      <c r="F310" s="45"/>
      <c r="G310" s="45"/>
      <c r="H310" s="45"/>
      <c r="AQ310" s="37"/>
      <c r="AR310" s="37"/>
      <c r="AS310" s="37"/>
      <c r="AT310" s="37"/>
      <c r="AU310" s="37"/>
      <c r="AV310" s="37"/>
      <c r="AW310" s="37"/>
      <c r="AX310" s="37"/>
      <c r="AY310" s="37"/>
      <c r="AZ310" s="37"/>
      <c r="BA310" s="37"/>
      <c r="BB310" s="37"/>
      <c r="BC310" s="37"/>
    </row>
    <row r="311" spans="1:55">
      <c r="A311" s="45"/>
      <c r="B311" s="45"/>
      <c r="C311" s="45"/>
      <c r="D311" s="45"/>
      <c r="E311" s="45"/>
      <c r="F311" s="45"/>
      <c r="G311" s="45"/>
      <c r="H311" s="45"/>
      <c r="AQ311" s="37"/>
      <c r="AR311" s="37"/>
      <c r="AS311" s="37"/>
      <c r="AT311" s="37"/>
      <c r="AU311" s="37"/>
      <c r="AV311" s="37"/>
      <c r="AW311" s="37"/>
      <c r="AX311" s="37"/>
      <c r="AY311" s="37"/>
      <c r="AZ311" s="37"/>
      <c r="BA311" s="37"/>
      <c r="BB311" s="37"/>
      <c r="BC311" s="37"/>
    </row>
    <row r="312" spans="1:55">
      <c r="A312" s="45"/>
      <c r="B312" s="45"/>
      <c r="C312" s="45"/>
      <c r="D312" s="45"/>
      <c r="E312" s="45"/>
      <c r="F312" s="45"/>
      <c r="G312" s="45"/>
      <c r="H312" s="45"/>
      <c r="AQ312" s="37"/>
      <c r="AR312" s="37"/>
      <c r="AS312" s="37"/>
      <c r="AT312" s="37"/>
      <c r="AU312" s="37"/>
      <c r="AV312" s="37"/>
      <c r="AW312" s="37"/>
      <c r="AX312" s="37"/>
      <c r="AY312" s="37"/>
      <c r="AZ312" s="37"/>
      <c r="BA312" s="37"/>
      <c r="BB312" s="37"/>
      <c r="BC312" s="37"/>
    </row>
    <row r="313" spans="1:55">
      <c r="A313" s="45"/>
      <c r="B313" s="45"/>
      <c r="C313" s="45"/>
      <c r="D313" s="45"/>
      <c r="E313" s="45"/>
      <c r="F313" s="45"/>
      <c r="G313" s="45"/>
      <c r="H313" s="45"/>
      <c r="AQ313" s="37"/>
      <c r="AR313" s="37"/>
      <c r="AS313" s="37"/>
      <c r="AT313" s="37"/>
      <c r="AU313" s="37"/>
      <c r="AV313" s="37"/>
      <c r="AW313" s="37"/>
      <c r="AX313" s="37"/>
      <c r="AY313" s="37"/>
      <c r="AZ313" s="37"/>
      <c r="BA313" s="37"/>
      <c r="BB313" s="37"/>
      <c r="BC313" s="37"/>
    </row>
    <row r="314" spans="1:55">
      <c r="A314" s="45"/>
      <c r="B314" s="45"/>
      <c r="C314" s="45"/>
      <c r="D314" s="45"/>
      <c r="E314" s="45"/>
      <c r="F314" s="45"/>
      <c r="G314" s="45"/>
      <c r="H314" s="45"/>
      <c r="AQ314" s="37"/>
      <c r="AR314" s="37"/>
      <c r="AS314" s="37"/>
      <c r="AT314" s="37"/>
      <c r="AU314" s="37"/>
      <c r="AV314" s="37"/>
      <c r="AW314" s="37"/>
      <c r="AX314" s="37"/>
      <c r="AY314" s="37"/>
      <c r="AZ314" s="37"/>
      <c r="BA314" s="37"/>
      <c r="BB314" s="37"/>
      <c r="BC314" s="37"/>
    </row>
    <row r="315" spans="1:55">
      <c r="A315" s="45"/>
      <c r="B315" s="45"/>
      <c r="C315" s="45"/>
      <c r="D315" s="45"/>
      <c r="E315" s="45"/>
      <c r="F315" s="45"/>
      <c r="G315" s="45"/>
      <c r="H315" s="45"/>
      <c r="AQ315" s="37"/>
      <c r="AR315" s="37"/>
      <c r="AS315" s="37"/>
      <c r="AT315" s="37"/>
      <c r="AU315" s="37"/>
      <c r="AV315" s="37"/>
      <c r="AW315" s="37"/>
      <c r="AX315" s="37"/>
      <c r="AY315" s="37"/>
      <c r="AZ315" s="37"/>
      <c r="BA315" s="37"/>
      <c r="BB315" s="37"/>
      <c r="BC315" s="37"/>
    </row>
  </sheetData>
  <mergeCells count="540">
    <mergeCell ref="AI35:AP35"/>
    <mergeCell ref="AI38:BO38"/>
    <mergeCell ref="AI39:BO39"/>
    <mergeCell ref="AI40:BO40"/>
    <mergeCell ref="AI36:AP36"/>
    <mergeCell ref="AQ36:AS36"/>
    <mergeCell ref="AT36:AU36"/>
    <mergeCell ref="AV36:AY36"/>
    <mergeCell ref="AZ36:BC36"/>
    <mergeCell ref="BD36:BG36"/>
    <mergeCell ref="BH36:BK36"/>
    <mergeCell ref="BL36:BO36"/>
    <mergeCell ref="AQ37:AS37"/>
    <mergeCell ref="AT37:AU37"/>
    <mergeCell ref="AV37:AY37"/>
    <mergeCell ref="AZ37:BC37"/>
    <mergeCell ref="AI37:AP37"/>
    <mergeCell ref="BD37:BG37"/>
    <mergeCell ref="BH37:BK37"/>
    <mergeCell ref="BL37:BO37"/>
    <mergeCell ref="AT35:AU35"/>
    <mergeCell ref="AV35:AY35"/>
    <mergeCell ref="BH33:BK33"/>
    <mergeCell ref="BL33:BO33"/>
    <mergeCell ref="BH34:BK34"/>
    <mergeCell ref="BL34:BO34"/>
    <mergeCell ref="BH35:BK35"/>
    <mergeCell ref="BL35:BO35"/>
    <mergeCell ref="A34:B34"/>
    <mergeCell ref="H34:O34"/>
    <mergeCell ref="P34:U34"/>
    <mergeCell ref="Y34:Z34"/>
    <mergeCell ref="AA34:AD34"/>
    <mergeCell ref="AE34:AH34"/>
    <mergeCell ref="A33:B33"/>
    <mergeCell ref="H33:O33"/>
    <mergeCell ref="P33:U33"/>
    <mergeCell ref="Y33:Z33"/>
    <mergeCell ref="C33:G33"/>
    <mergeCell ref="C34:G34"/>
    <mergeCell ref="V33:X33"/>
    <mergeCell ref="V34:X34"/>
    <mergeCell ref="AA33:AD33"/>
    <mergeCell ref="AE33:AH33"/>
    <mergeCell ref="AI33:AP33"/>
    <mergeCell ref="AI34:AP34"/>
    <mergeCell ref="AC40:AD40"/>
    <mergeCell ref="AC38:AD38"/>
    <mergeCell ref="AC39:AD39"/>
    <mergeCell ref="J38:O38"/>
    <mergeCell ref="AE40:AH40"/>
    <mergeCell ref="AE38:AH38"/>
    <mergeCell ref="AE39:AH39"/>
    <mergeCell ref="P38:U38"/>
    <mergeCell ref="A38:D38"/>
    <mergeCell ref="P39:U40"/>
    <mergeCell ref="J39:O40"/>
    <mergeCell ref="E38:H38"/>
    <mergeCell ref="E39:I40"/>
    <mergeCell ref="V38:AA38"/>
    <mergeCell ref="V39:AA39"/>
    <mergeCell ref="V40:AA40"/>
    <mergeCell ref="A39:D40"/>
    <mergeCell ref="A37:B37"/>
    <mergeCell ref="H37:O37"/>
    <mergeCell ref="P37:U37"/>
    <mergeCell ref="Y37:Z37"/>
    <mergeCell ref="AA37:AD37"/>
    <mergeCell ref="AE37:AH37"/>
    <mergeCell ref="A35:B35"/>
    <mergeCell ref="H35:O35"/>
    <mergeCell ref="P35:U35"/>
    <mergeCell ref="Y35:Z35"/>
    <mergeCell ref="V35:X35"/>
    <mergeCell ref="V37:X37"/>
    <mergeCell ref="C35:G35"/>
    <mergeCell ref="C37:G37"/>
    <mergeCell ref="AA35:AD35"/>
    <mergeCell ref="A36:B36"/>
    <mergeCell ref="C36:G36"/>
    <mergeCell ref="H36:O36"/>
    <mergeCell ref="P36:U36"/>
    <mergeCell ref="V36:X36"/>
    <mergeCell ref="Y36:Z36"/>
    <mergeCell ref="AA36:AD36"/>
    <mergeCell ref="AE36:AH36"/>
    <mergeCell ref="AE35:AH35"/>
    <mergeCell ref="P32:U32"/>
    <mergeCell ref="Y32:Z32"/>
    <mergeCell ref="AA32:AD32"/>
    <mergeCell ref="AE32:AH32"/>
    <mergeCell ref="A31:B31"/>
    <mergeCell ref="H31:O31"/>
    <mergeCell ref="P31:U31"/>
    <mergeCell ref="Y31:Z31"/>
    <mergeCell ref="C31:G31"/>
    <mergeCell ref="C32:G32"/>
    <mergeCell ref="V31:X31"/>
    <mergeCell ref="V32:X32"/>
    <mergeCell ref="AA31:AD31"/>
    <mergeCell ref="AE31:AH31"/>
    <mergeCell ref="A32:B32"/>
    <mergeCell ref="H32:O32"/>
    <mergeCell ref="AA29:AD29"/>
    <mergeCell ref="AE29:AH29"/>
    <mergeCell ref="A30:B30"/>
    <mergeCell ref="H30:O30"/>
    <mergeCell ref="P30:U30"/>
    <mergeCell ref="Y30:Z30"/>
    <mergeCell ref="AA30:AD30"/>
    <mergeCell ref="AE30:AH30"/>
    <mergeCell ref="A29:B29"/>
    <mergeCell ref="H29:O29"/>
    <mergeCell ref="P29:U29"/>
    <mergeCell ref="Y29:Z29"/>
    <mergeCell ref="C29:G29"/>
    <mergeCell ref="C30:G30"/>
    <mergeCell ref="V29:X29"/>
    <mergeCell ref="V30:X30"/>
    <mergeCell ref="AA27:AD27"/>
    <mergeCell ref="AE27:AH27"/>
    <mergeCell ref="A28:B28"/>
    <mergeCell ref="H28:O28"/>
    <mergeCell ref="P28:U28"/>
    <mergeCell ref="Y28:Z28"/>
    <mergeCell ref="AA28:AD28"/>
    <mergeCell ref="AE28:AH28"/>
    <mergeCell ref="A27:B27"/>
    <mergeCell ref="H27:O27"/>
    <mergeCell ref="P27:U27"/>
    <mergeCell ref="Y27:Z27"/>
    <mergeCell ref="C27:G27"/>
    <mergeCell ref="C28:G28"/>
    <mergeCell ref="V28:X28"/>
    <mergeCell ref="V27:X27"/>
    <mergeCell ref="AA25:AD25"/>
    <mergeCell ref="AE25:AH25"/>
    <mergeCell ref="A26:B26"/>
    <mergeCell ref="H26:O26"/>
    <mergeCell ref="P26:U26"/>
    <mergeCell ref="Y26:Z26"/>
    <mergeCell ref="AA26:AD26"/>
    <mergeCell ref="AE26:AH26"/>
    <mergeCell ref="A25:B25"/>
    <mergeCell ref="H25:O25"/>
    <mergeCell ref="P25:U25"/>
    <mergeCell ref="Y25:Z25"/>
    <mergeCell ref="C25:G25"/>
    <mergeCell ref="C26:G26"/>
    <mergeCell ref="V25:X25"/>
    <mergeCell ref="V26:X26"/>
    <mergeCell ref="AA23:AD23"/>
    <mergeCell ref="AE23:AH23"/>
    <mergeCell ref="A24:B24"/>
    <mergeCell ref="H24:O24"/>
    <mergeCell ref="P24:U24"/>
    <mergeCell ref="Y24:Z24"/>
    <mergeCell ref="AA24:AD24"/>
    <mergeCell ref="AE24:AH24"/>
    <mergeCell ref="A23:B23"/>
    <mergeCell ref="H23:O23"/>
    <mergeCell ref="P23:U23"/>
    <mergeCell ref="Y23:Z23"/>
    <mergeCell ref="C23:G23"/>
    <mergeCell ref="C24:G24"/>
    <mergeCell ref="V24:X24"/>
    <mergeCell ref="V23:X23"/>
    <mergeCell ref="AA21:AD21"/>
    <mergeCell ref="AE21:AH21"/>
    <mergeCell ref="A22:B22"/>
    <mergeCell ref="H22:O22"/>
    <mergeCell ref="P22:U22"/>
    <mergeCell ref="Y22:Z22"/>
    <mergeCell ref="AA22:AD22"/>
    <mergeCell ref="AE22:AH22"/>
    <mergeCell ref="A21:B21"/>
    <mergeCell ref="H21:O21"/>
    <mergeCell ref="P21:U21"/>
    <mergeCell ref="Y21:Z21"/>
    <mergeCell ref="C21:G21"/>
    <mergeCell ref="C22:G22"/>
    <mergeCell ref="V21:X21"/>
    <mergeCell ref="V22:X22"/>
    <mergeCell ref="AA19:AD19"/>
    <mergeCell ref="AE19:AH19"/>
    <mergeCell ref="A20:B20"/>
    <mergeCell ref="H20:O20"/>
    <mergeCell ref="P20:U20"/>
    <mergeCell ref="Y20:Z20"/>
    <mergeCell ref="AA20:AD20"/>
    <mergeCell ref="AE20:AH20"/>
    <mergeCell ref="A19:B19"/>
    <mergeCell ref="H19:O19"/>
    <mergeCell ref="P19:U19"/>
    <mergeCell ref="Y19:Z19"/>
    <mergeCell ref="C19:G19"/>
    <mergeCell ref="C20:G20"/>
    <mergeCell ref="V19:X19"/>
    <mergeCell ref="V20:X20"/>
    <mergeCell ref="AA17:AD17"/>
    <mergeCell ref="AE17:AH17"/>
    <mergeCell ref="A18:B18"/>
    <mergeCell ref="H18:O18"/>
    <mergeCell ref="P18:U18"/>
    <mergeCell ref="Y18:Z18"/>
    <mergeCell ref="AA18:AD18"/>
    <mergeCell ref="AE18:AH18"/>
    <mergeCell ref="A17:B17"/>
    <mergeCell ref="H17:O17"/>
    <mergeCell ref="P17:U17"/>
    <mergeCell ref="Y17:Z17"/>
    <mergeCell ref="C17:G17"/>
    <mergeCell ref="C18:G18"/>
    <mergeCell ref="V17:X17"/>
    <mergeCell ref="V18:X18"/>
    <mergeCell ref="AA15:AD15"/>
    <mergeCell ref="AE15:AH15"/>
    <mergeCell ref="A16:B16"/>
    <mergeCell ref="H16:O16"/>
    <mergeCell ref="P16:U16"/>
    <mergeCell ref="Y16:Z16"/>
    <mergeCell ref="AA16:AD16"/>
    <mergeCell ref="AE16:AH16"/>
    <mergeCell ref="A15:B15"/>
    <mergeCell ref="H15:O15"/>
    <mergeCell ref="P15:U15"/>
    <mergeCell ref="Y15:Z15"/>
    <mergeCell ref="C15:G15"/>
    <mergeCell ref="C16:G16"/>
    <mergeCell ref="V15:X15"/>
    <mergeCell ref="V16:X16"/>
    <mergeCell ref="AA13:AD13"/>
    <mergeCell ref="AE13:AH13"/>
    <mergeCell ref="A14:B14"/>
    <mergeCell ref="H14:O14"/>
    <mergeCell ref="P14:U14"/>
    <mergeCell ref="Y14:Z14"/>
    <mergeCell ref="AA14:AD14"/>
    <mergeCell ref="AE14:AH14"/>
    <mergeCell ref="A13:B13"/>
    <mergeCell ref="H13:O13"/>
    <mergeCell ref="P13:U13"/>
    <mergeCell ref="Y13:Z13"/>
    <mergeCell ref="C13:G13"/>
    <mergeCell ref="C14:G14"/>
    <mergeCell ref="V13:X13"/>
    <mergeCell ref="V14:X14"/>
    <mergeCell ref="AA11:AD11"/>
    <mergeCell ref="AE11:AH11"/>
    <mergeCell ref="A12:B12"/>
    <mergeCell ref="H12:O12"/>
    <mergeCell ref="P12:U12"/>
    <mergeCell ref="Y12:Z12"/>
    <mergeCell ref="AA12:AD12"/>
    <mergeCell ref="AE12:AH12"/>
    <mergeCell ref="A11:B11"/>
    <mergeCell ref="H11:O11"/>
    <mergeCell ref="P11:U11"/>
    <mergeCell ref="Y11:Z11"/>
    <mergeCell ref="C11:G11"/>
    <mergeCell ref="C12:G12"/>
    <mergeCell ref="V11:X11"/>
    <mergeCell ref="V12:X12"/>
    <mergeCell ref="AA9:AD9"/>
    <mergeCell ref="AE9:AH9"/>
    <mergeCell ref="A10:B10"/>
    <mergeCell ref="H10:O10"/>
    <mergeCell ref="P10:U10"/>
    <mergeCell ref="Y10:Z10"/>
    <mergeCell ref="AA10:AD10"/>
    <mergeCell ref="AE10:AH10"/>
    <mergeCell ref="A9:B9"/>
    <mergeCell ref="H9:O9"/>
    <mergeCell ref="P9:U9"/>
    <mergeCell ref="Y9:Z9"/>
    <mergeCell ref="C9:G9"/>
    <mergeCell ref="C10:G10"/>
    <mergeCell ref="V9:X9"/>
    <mergeCell ref="V10:X10"/>
    <mergeCell ref="A8:B8"/>
    <mergeCell ref="H8:O8"/>
    <mergeCell ref="P8:U8"/>
    <mergeCell ref="Y8:Z8"/>
    <mergeCell ref="AA8:AD8"/>
    <mergeCell ref="AE8:AH8"/>
    <mergeCell ref="H7:O7"/>
    <mergeCell ref="P7:U7"/>
    <mergeCell ref="Y7:Z7"/>
    <mergeCell ref="AA7:AD7"/>
    <mergeCell ref="C7:G7"/>
    <mergeCell ref="C8:G8"/>
    <mergeCell ref="V7:X7"/>
    <mergeCell ref="V8:X8"/>
    <mergeCell ref="Y6:Z6"/>
    <mergeCell ref="AA6:AD6"/>
    <mergeCell ref="A5:AH5"/>
    <mergeCell ref="A6:B6"/>
    <mergeCell ref="AE6:AH6"/>
    <mergeCell ref="C6:G6"/>
    <mergeCell ref="V6:X6"/>
    <mergeCell ref="A4:E4"/>
    <mergeCell ref="F4:AH4"/>
    <mergeCell ref="AQ6:AS6"/>
    <mergeCell ref="AT6:AU6"/>
    <mergeCell ref="AV6:AY6"/>
    <mergeCell ref="AZ6:BC6"/>
    <mergeCell ref="AQ7:AS7"/>
    <mergeCell ref="AT7:AU7"/>
    <mergeCell ref="AV7:AY7"/>
    <mergeCell ref="AZ7:BC7"/>
    <mergeCell ref="A3:AH3"/>
    <mergeCell ref="A7:B7"/>
    <mergeCell ref="AE7:AH7"/>
    <mergeCell ref="AI6:AP6"/>
    <mergeCell ref="AI7:AP7"/>
    <mergeCell ref="AI1:BN5"/>
    <mergeCell ref="A1:N1"/>
    <mergeCell ref="O1:P1"/>
    <mergeCell ref="Q1:Y1"/>
    <mergeCell ref="Z1:AH1"/>
    <mergeCell ref="A2:N2"/>
    <mergeCell ref="O2:P2"/>
    <mergeCell ref="Q2:Y2"/>
    <mergeCell ref="Z2:AH2"/>
    <mergeCell ref="H6:O6"/>
    <mergeCell ref="P6:U6"/>
    <mergeCell ref="AQ8:AS8"/>
    <mergeCell ref="AT8:AU8"/>
    <mergeCell ref="AV8:AY8"/>
    <mergeCell ref="AZ8:BC8"/>
    <mergeCell ref="AQ9:AS9"/>
    <mergeCell ref="AT9:AU9"/>
    <mergeCell ref="AV9:AY9"/>
    <mergeCell ref="AZ9:BC9"/>
    <mergeCell ref="AQ10:AS10"/>
    <mergeCell ref="AT10:AU10"/>
    <mergeCell ref="AV10:AY10"/>
    <mergeCell ref="AZ10:BC10"/>
    <mergeCell ref="AT11:AU11"/>
    <mergeCell ref="AV11:AY11"/>
    <mergeCell ref="AZ11:BC11"/>
    <mergeCell ref="AQ12:AS12"/>
    <mergeCell ref="AT12:AU12"/>
    <mergeCell ref="AV12:AY12"/>
    <mergeCell ref="AZ12:BC12"/>
    <mergeCell ref="AQ13:AS13"/>
    <mergeCell ref="AT13:AU13"/>
    <mergeCell ref="AV13:AY13"/>
    <mergeCell ref="AZ13:BC13"/>
    <mergeCell ref="AT14:AU14"/>
    <mergeCell ref="AV14:AY14"/>
    <mergeCell ref="AZ14:BC14"/>
    <mergeCell ref="AQ15:AS15"/>
    <mergeCell ref="AT15:AU15"/>
    <mergeCell ref="AV15:AY15"/>
    <mergeCell ref="AZ15:BC15"/>
    <mergeCell ref="AQ16:AS16"/>
    <mergeCell ref="AT16:AU16"/>
    <mergeCell ref="AV16:AY16"/>
    <mergeCell ref="AZ16:BC16"/>
    <mergeCell ref="AT17:AU17"/>
    <mergeCell ref="AV17:AY17"/>
    <mergeCell ref="AZ17:BC17"/>
    <mergeCell ref="AQ18:AS18"/>
    <mergeCell ref="AT18:AU18"/>
    <mergeCell ref="AV18:AY18"/>
    <mergeCell ref="AZ18:BC18"/>
    <mergeCell ref="AQ19:AS19"/>
    <mergeCell ref="AT19:AU19"/>
    <mergeCell ref="AV19:AY19"/>
    <mergeCell ref="AZ19:BC19"/>
    <mergeCell ref="AT20:AU20"/>
    <mergeCell ref="AV20:AY20"/>
    <mergeCell ref="AZ20:BC20"/>
    <mergeCell ref="AQ21:AS21"/>
    <mergeCell ref="AT21:AU21"/>
    <mergeCell ref="AV21:AY21"/>
    <mergeCell ref="AZ21:BC21"/>
    <mergeCell ref="AQ22:AS22"/>
    <mergeCell ref="AT22:AU22"/>
    <mergeCell ref="AV22:AY22"/>
    <mergeCell ref="AZ22:BC22"/>
    <mergeCell ref="AT23:AU23"/>
    <mergeCell ref="AV23:AY23"/>
    <mergeCell ref="AZ23:BC23"/>
    <mergeCell ref="AQ24:AS24"/>
    <mergeCell ref="AT24:AU24"/>
    <mergeCell ref="AV24:AY24"/>
    <mergeCell ref="AZ24:BC24"/>
    <mergeCell ref="AQ25:AS25"/>
    <mergeCell ref="AT25:AU25"/>
    <mergeCell ref="AV25:AY25"/>
    <mergeCell ref="AZ25:BC25"/>
    <mergeCell ref="AT26:AU26"/>
    <mergeCell ref="AV26:AY26"/>
    <mergeCell ref="AZ26:BC26"/>
    <mergeCell ref="AQ27:AS27"/>
    <mergeCell ref="AT27:AU27"/>
    <mergeCell ref="AV27:AY27"/>
    <mergeCell ref="AZ27:BC27"/>
    <mergeCell ref="AQ28:AS28"/>
    <mergeCell ref="AT28:AU28"/>
    <mergeCell ref="AV28:AY28"/>
    <mergeCell ref="AZ28:BC28"/>
    <mergeCell ref="AT29:AU29"/>
    <mergeCell ref="AV29:AY29"/>
    <mergeCell ref="AZ29:BC29"/>
    <mergeCell ref="AQ30:AS30"/>
    <mergeCell ref="AT30:AU30"/>
    <mergeCell ref="AV30:AY30"/>
    <mergeCell ref="AZ30:BC30"/>
    <mergeCell ref="AQ31:AS31"/>
    <mergeCell ref="AT31:AU31"/>
    <mergeCell ref="AV31:AY31"/>
    <mergeCell ref="AZ31:BC31"/>
    <mergeCell ref="AI8:AP8"/>
    <mergeCell ref="AI16:AP16"/>
    <mergeCell ref="AI17:AP17"/>
    <mergeCell ref="AI18:AP18"/>
    <mergeCell ref="AI19:AP19"/>
    <mergeCell ref="AI20:AP20"/>
    <mergeCell ref="AI21:AP21"/>
    <mergeCell ref="AI22:AP22"/>
    <mergeCell ref="AI23:AP23"/>
    <mergeCell ref="AI24:AP24"/>
    <mergeCell ref="AI25:AP25"/>
    <mergeCell ref="AI26:AP26"/>
    <mergeCell ref="AI27:AP27"/>
    <mergeCell ref="AI28:AP28"/>
    <mergeCell ref="AI29:AP29"/>
    <mergeCell ref="AI30:AP30"/>
    <mergeCell ref="AQ32:AS32"/>
    <mergeCell ref="AI9:AP9"/>
    <mergeCell ref="AI10:AP10"/>
    <mergeCell ref="AI11:AP11"/>
    <mergeCell ref="AI12:AP12"/>
    <mergeCell ref="AI13:AP13"/>
    <mergeCell ref="AI14:AP14"/>
    <mergeCell ref="AI15:AP15"/>
    <mergeCell ref="AI31:AP31"/>
    <mergeCell ref="AI32:AP32"/>
    <mergeCell ref="AQ29:AS29"/>
    <mergeCell ref="AQ26:AS26"/>
    <mergeCell ref="AQ23:AS23"/>
    <mergeCell ref="AQ20:AS20"/>
    <mergeCell ref="AQ17:AS17"/>
    <mergeCell ref="AQ14:AS14"/>
    <mergeCell ref="AQ11:AS11"/>
    <mergeCell ref="BH8:BK8"/>
    <mergeCell ref="BD17:BG17"/>
    <mergeCell ref="BD18:BG18"/>
    <mergeCell ref="BD19:BG19"/>
    <mergeCell ref="BD20:BG20"/>
    <mergeCell ref="BD21:BG21"/>
    <mergeCell ref="BD22:BG22"/>
    <mergeCell ref="BD23:BG23"/>
    <mergeCell ref="BD11:BG11"/>
    <mergeCell ref="BD12:BG12"/>
    <mergeCell ref="BD13:BG13"/>
    <mergeCell ref="BD14:BG14"/>
    <mergeCell ref="BD15:BG15"/>
    <mergeCell ref="BD16:BG16"/>
    <mergeCell ref="BH9:BK9"/>
    <mergeCell ref="BH14:BK14"/>
    <mergeCell ref="BD30:BG30"/>
    <mergeCell ref="BD31:BG31"/>
    <mergeCell ref="AQ35:AS35"/>
    <mergeCell ref="BD32:BG32"/>
    <mergeCell ref="BD33:BG33"/>
    <mergeCell ref="BD34:BG34"/>
    <mergeCell ref="BD35:BG35"/>
    <mergeCell ref="AT32:AU32"/>
    <mergeCell ref="AV32:AY32"/>
    <mergeCell ref="AZ32:BC32"/>
    <mergeCell ref="AQ33:AS33"/>
    <mergeCell ref="AT33:AU33"/>
    <mergeCell ref="AV33:AY33"/>
    <mergeCell ref="AZ33:BC33"/>
    <mergeCell ref="AQ34:AS34"/>
    <mergeCell ref="AT34:AU34"/>
    <mergeCell ref="AV34:AY34"/>
    <mergeCell ref="AZ34:BC34"/>
    <mergeCell ref="AZ35:BC35"/>
    <mergeCell ref="BD6:BO7"/>
    <mergeCell ref="BH28:BK28"/>
    <mergeCell ref="BL28:BO28"/>
    <mergeCell ref="BH29:BK29"/>
    <mergeCell ref="BL29:BO29"/>
    <mergeCell ref="BL8:BO8"/>
    <mergeCell ref="BD9:BG9"/>
    <mergeCell ref="BD10:BG10"/>
    <mergeCell ref="BL9:BO9"/>
    <mergeCell ref="BH10:BK10"/>
    <mergeCell ref="BL10:BO10"/>
    <mergeCell ref="BH11:BK11"/>
    <mergeCell ref="BL11:BO11"/>
    <mergeCell ref="BH12:BK12"/>
    <mergeCell ref="BL12:BO12"/>
    <mergeCell ref="BH13:BK13"/>
    <mergeCell ref="BL13:BO13"/>
    <mergeCell ref="BD24:BG24"/>
    <mergeCell ref="BD25:BG25"/>
    <mergeCell ref="BD26:BG26"/>
    <mergeCell ref="BD27:BG27"/>
    <mergeCell ref="BD28:BG28"/>
    <mergeCell ref="BD29:BG29"/>
    <mergeCell ref="BD8:BG8"/>
    <mergeCell ref="BL20:BO20"/>
    <mergeCell ref="BH21:BK21"/>
    <mergeCell ref="BL21:BO21"/>
    <mergeCell ref="BH22:BK22"/>
    <mergeCell ref="BL22:BO22"/>
    <mergeCell ref="BL14:BO14"/>
    <mergeCell ref="BH15:BK15"/>
    <mergeCell ref="BL15:BO15"/>
    <mergeCell ref="BH16:BK16"/>
    <mergeCell ref="BH32:BK32"/>
    <mergeCell ref="BL32:BO32"/>
    <mergeCell ref="BH23:BK23"/>
    <mergeCell ref="BL23:BO23"/>
    <mergeCell ref="BH24:BK24"/>
    <mergeCell ref="BL24:BO24"/>
    <mergeCell ref="BH26:BK26"/>
    <mergeCell ref="BL16:BO16"/>
    <mergeCell ref="BH17:BK17"/>
    <mergeCell ref="BL17:BO17"/>
    <mergeCell ref="BH18:BK18"/>
    <mergeCell ref="BH25:BK25"/>
    <mergeCell ref="BL25:BO25"/>
    <mergeCell ref="BH30:BK30"/>
    <mergeCell ref="BL30:BO30"/>
    <mergeCell ref="BH31:BK31"/>
    <mergeCell ref="BL31:BO31"/>
    <mergeCell ref="BL26:BO26"/>
    <mergeCell ref="BH27:BK27"/>
    <mergeCell ref="BL27:BO27"/>
    <mergeCell ref="BL18:BO18"/>
    <mergeCell ref="BH19:BK19"/>
    <mergeCell ref="BL19:BO19"/>
    <mergeCell ref="BH20:BK20"/>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29"/>
  <sheetViews>
    <sheetView topLeftCell="A458" zoomScaleNormal="100" workbookViewId="0">
      <selection activeCell="AW318" sqref="AW318"/>
    </sheetView>
  </sheetViews>
  <sheetFormatPr defaultColWidth="2.75" defaultRowHeight="16.5"/>
  <cols>
    <col min="1" max="16384" width="2.75" style="4"/>
  </cols>
  <sheetData>
    <row r="1" spans="1:34" ht="35.1" customHeight="1">
      <c r="A1" s="135" t="s">
        <v>87</v>
      </c>
      <c r="B1" s="135"/>
      <c r="C1" s="135"/>
      <c r="D1" s="135"/>
      <c r="E1" s="135"/>
      <c r="F1" s="135"/>
      <c r="G1" s="135"/>
      <c r="H1" s="135"/>
      <c r="I1" s="135"/>
      <c r="J1" s="135"/>
      <c r="K1" s="135"/>
      <c r="L1" s="135"/>
      <c r="M1" s="135"/>
      <c r="N1" s="135"/>
      <c r="O1" s="111"/>
      <c r="P1" s="111"/>
      <c r="Q1" s="137" t="s">
        <v>245</v>
      </c>
      <c r="R1" s="137"/>
      <c r="S1" s="137"/>
      <c r="T1" s="137"/>
      <c r="U1" s="137"/>
      <c r="V1" s="137"/>
      <c r="W1" s="137"/>
      <c r="X1" s="137"/>
      <c r="Y1" s="137"/>
      <c r="Z1" s="138" t="s">
        <v>90</v>
      </c>
      <c r="AA1" s="138"/>
      <c r="AB1" s="138"/>
      <c r="AC1" s="138"/>
      <c r="AD1" s="138"/>
      <c r="AE1" s="138"/>
      <c r="AF1" s="138"/>
      <c r="AG1" s="138"/>
      <c r="AH1" s="138"/>
    </row>
    <row r="2" spans="1:34" ht="26.1" customHeight="1">
      <c r="A2" s="139" t="s">
        <v>4</v>
      </c>
      <c r="B2" s="139"/>
      <c r="C2" s="139"/>
      <c r="D2" s="139"/>
      <c r="E2" s="139"/>
      <c r="F2" s="139"/>
      <c r="G2" s="139"/>
      <c r="H2" s="139"/>
      <c r="I2" s="139"/>
      <c r="J2" s="139"/>
      <c r="K2" s="139"/>
      <c r="L2" s="139"/>
      <c r="M2" s="139"/>
      <c r="N2" s="139"/>
      <c r="O2" s="111"/>
      <c r="P2" s="111"/>
      <c r="Q2" s="140" t="s">
        <v>246</v>
      </c>
      <c r="R2" s="140"/>
      <c r="S2" s="140"/>
      <c r="T2" s="140"/>
      <c r="U2" s="140"/>
      <c r="V2" s="140"/>
      <c r="W2" s="140"/>
      <c r="X2" s="140"/>
      <c r="Y2" s="140"/>
      <c r="Z2" s="141" t="s">
        <v>67</v>
      </c>
      <c r="AA2" s="141"/>
      <c r="AB2" s="141"/>
      <c r="AC2" s="141"/>
      <c r="AD2" s="141"/>
      <c r="AE2" s="141"/>
      <c r="AF2" s="141"/>
      <c r="AG2" s="141"/>
      <c r="AH2" s="141"/>
    </row>
    <row r="3" spans="1:3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34"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34" ht="9.9499999999999993" customHeigh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row>
    <row r="6" spans="1:34" s="7" customFormat="1" ht="20.100000000000001" customHeight="1">
      <c r="A6" s="166" t="s">
        <v>871</v>
      </c>
      <c r="B6" s="166"/>
      <c r="C6" s="166"/>
      <c r="D6" s="166"/>
      <c r="E6" s="166"/>
      <c r="F6" s="166" t="s">
        <v>199</v>
      </c>
      <c r="G6" s="166"/>
      <c r="H6" s="166"/>
      <c r="I6" s="166"/>
      <c r="J6" s="166"/>
      <c r="K6" s="166"/>
      <c r="L6" s="166"/>
      <c r="M6" s="166"/>
      <c r="N6" s="167" t="s">
        <v>200</v>
      </c>
      <c r="O6" s="167"/>
      <c r="P6" s="167"/>
      <c r="Q6" s="167"/>
      <c r="R6" s="166" t="s">
        <v>879</v>
      </c>
      <c r="S6" s="166"/>
      <c r="T6" s="166"/>
      <c r="U6" s="166"/>
      <c r="V6" s="166"/>
      <c r="W6" s="167" t="s">
        <v>305</v>
      </c>
      <c r="X6" s="167"/>
      <c r="Y6" s="167"/>
      <c r="Z6" s="167"/>
      <c r="AA6" s="167"/>
      <c r="AB6" s="167"/>
      <c r="AC6" s="167" t="s">
        <v>880</v>
      </c>
      <c r="AD6" s="167"/>
      <c r="AE6" s="167"/>
      <c r="AF6" s="167"/>
      <c r="AG6" s="167"/>
      <c r="AH6" s="167"/>
    </row>
    <row r="7" spans="1:34" ht="15" customHeight="1" thickBot="1">
      <c r="A7" s="168" t="s">
        <v>101</v>
      </c>
      <c r="B7" s="168"/>
      <c r="C7" s="168"/>
      <c r="D7" s="168"/>
      <c r="E7" s="168"/>
      <c r="F7" s="168" t="s">
        <v>7</v>
      </c>
      <c r="G7" s="168"/>
      <c r="H7" s="168"/>
      <c r="I7" s="168"/>
      <c r="J7" s="168"/>
      <c r="K7" s="168"/>
      <c r="L7" s="168"/>
      <c r="M7" s="168"/>
      <c r="N7" s="168" t="s">
        <v>8</v>
      </c>
      <c r="O7" s="168"/>
      <c r="P7" s="168"/>
      <c r="Q7" s="168"/>
      <c r="R7" s="168" t="s">
        <v>11</v>
      </c>
      <c r="S7" s="168"/>
      <c r="T7" s="168"/>
      <c r="U7" s="168"/>
      <c r="V7" s="168"/>
      <c r="W7" s="168" t="s">
        <v>10</v>
      </c>
      <c r="X7" s="168"/>
      <c r="Y7" s="168"/>
      <c r="Z7" s="168"/>
      <c r="AA7" s="168"/>
      <c r="AB7" s="168"/>
      <c r="AC7" s="168" t="s">
        <v>9</v>
      </c>
      <c r="AD7" s="168"/>
      <c r="AE7" s="168"/>
      <c r="AF7" s="168"/>
      <c r="AG7" s="168"/>
      <c r="AH7" s="168"/>
    </row>
    <row r="8" spans="1:34" ht="20.100000000000001" customHeight="1">
      <c r="A8" s="225" t="s">
        <v>881</v>
      </c>
      <c r="B8" s="180"/>
      <c r="C8" s="180"/>
      <c r="D8" s="180"/>
      <c r="E8" s="226"/>
      <c r="F8" s="225" t="s">
        <v>882</v>
      </c>
      <c r="G8" s="180"/>
      <c r="H8" s="180"/>
      <c r="I8" s="180"/>
      <c r="J8" s="180"/>
      <c r="K8" s="180"/>
      <c r="L8" s="180"/>
      <c r="M8" s="226"/>
      <c r="N8" s="151" t="s">
        <v>883</v>
      </c>
      <c r="O8" s="151"/>
      <c r="P8" s="151"/>
      <c r="Q8" s="151"/>
      <c r="R8" s="225" t="s">
        <v>884</v>
      </c>
      <c r="S8" s="180"/>
      <c r="T8" s="180"/>
      <c r="U8" s="180"/>
      <c r="V8" s="180"/>
      <c r="W8" s="151" t="s">
        <v>885</v>
      </c>
      <c r="X8" s="151"/>
      <c r="Y8" s="151"/>
      <c r="Z8" s="151"/>
      <c r="AA8" s="151"/>
      <c r="AB8" s="151"/>
      <c r="AC8" s="225" t="s">
        <v>279</v>
      </c>
      <c r="AD8" s="180"/>
      <c r="AE8" s="180"/>
      <c r="AF8" s="180"/>
      <c r="AG8" s="180"/>
      <c r="AH8" s="226"/>
    </row>
    <row r="9" spans="1:34" ht="20.100000000000001" customHeight="1">
      <c r="A9" s="123" t="s">
        <v>881</v>
      </c>
      <c r="B9" s="124"/>
      <c r="C9" s="124"/>
      <c r="D9" s="124"/>
      <c r="E9" s="131"/>
      <c r="F9" s="123" t="s">
        <v>882</v>
      </c>
      <c r="G9" s="124"/>
      <c r="H9" s="124"/>
      <c r="I9" s="124"/>
      <c r="J9" s="124"/>
      <c r="K9" s="124"/>
      <c r="L9" s="124"/>
      <c r="M9" s="131"/>
      <c r="N9" s="125" t="s">
        <v>886</v>
      </c>
      <c r="O9" s="125"/>
      <c r="P9" s="125"/>
      <c r="Q9" s="125"/>
      <c r="R9" s="123" t="s">
        <v>887</v>
      </c>
      <c r="S9" s="124"/>
      <c r="T9" s="124"/>
      <c r="U9" s="124"/>
      <c r="V9" s="124"/>
      <c r="W9" s="125" t="s">
        <v>279</v>
      </c>
      <c r="X9" s="125"/>
      <c r="Y9" s="125"/>
      <c r="Z9" s="125"/>
      <c r="AA9" s="125"/>
      <c r="AB9" s="125"/>
      <c r="AC9" s="123" t="s">
        <v>279</v>
      </c>
      <c r="AD9" s="124"/>
      <c r="AE9" s="124"/>
      <c r="AF9" s="124"/>
      <c r="AG9" s="124"/>
      <c r="AH9" s="131"/>
    </row>
    <row r="10" spans="1:34" ht="20.100000000000001" customHeight="1">
      <c r="A10" s="123" t="str">
        <f>廚具衛生設備燈具!A69</f>
        <v>全室</v>
      </c>
      <c r="B10" s="124"/>
      <c r="C10" s="124"/>
      <c r="D10" s="124"/>
      <c r="E10" s="131"/>
      <c r="F10" s="123" t="str">
        <f>廚具衛生設備燈具!F69</f>
        <v>1/2HP變頻加壓馬達</v>
      </c>
      <c r="G10" s="124"/>
      <c r="H10" s="124"/>
      <c r="I10" s="124"/>
      <c r="J10" s="124"/>
      <c r="K10" s="124"/>
      <c r="L10" s="124"/>
      <c r="M10" s="131"/>
      <c r="N10" s="125" t="str">
        <f>廚具衛生設備燈具!N69</f>
        <v>不生銹</v>
      </c>
      <c r="O10" s="125"/>
      <c r="P10" s="125"/>
      <c r="Q10" s="125"/>
      <c r="R10" s="123" t="str">
        <f>廚具衛生設備燈具!R69</f>
        <v>木川泵浦</v>
      </c>
      <c r="S10" s="124"/>
      <c r="T10" s="124"/>
      <c r="U10" s="124"/>
      <c r="V10" s="124"/>
      <c r="W10" s="125" t="str">
        <f>廚具衛生設備燈具!W69</f>
        <v>KQ-400SIC</v>
      </c>
      <c r="X10" s="125"/>
      <c r="Y10" s="125"/>
      <c r="Z10" s="125"/>
      <c r="AA10" s="125"/>
      <c r="AB10" s="125"/>
      <c r="AC10" s="123" t="str">
        <f>廚具衛生設備燈具!AC69</f>
        <v>無</v>
      </c>
      <c r="AD10" s="124"/>
      <c r="AE10" s="124"/>
      <c r="AF10" s="124"/>
      <c r="AG10" s="124"/>
      <c r="AH10" s="131"/>
    </row>
    <row r="11" spans="1:34" ht="20.100000000000001" customHeight="1">
      <c r="A11" s="123" t="s">
        <v>881</v>
      </c>
      <c r="B11" s="124"/>
      <c r="C11" s="124"/>
      <c r="D11" s="124"/>
      <c r="E11" s="131"/>
      <c r="F11" s="123" t="s">
        <v>888</v>
      </c>
      <c r="G11" s="124"/>
      <c r="H11" s="124"/>
      <c r="I11" s="124"/>
      <c r="J11" s="124"/>
      <c r="K11" s="124"/>
      <c r="L11" s="124"/>
      <c r="M11" s="131"/>
      <c r="N11" s="125" t="s">
        <v>889</v>
      </c>
      <c r="O11" s="125"/>
      <c r="P11" s="125"/>
      <c r="Q11" s="125"/>
      <c r="R11" s="123" t="s">
        <v>411</v>
      </c>
      <c r="S11" s="124"/>
      <c r="T11" s="124"/>
      <c r="U11" s="124"/>
      <c r="V11" s="124"/>
      <c r="W11" s="125" t="s">
        <v>890</v>
      </c>
      <c r="X11" s="125"/>
      <c r="Y11" s="125"/>
      <c r="Z11" s="125"/>
      <c r="AA11" s="125"/>
      <c r="AB11" s="125"/>
      <c r="AC11" s="123" t="s">
        <v>460</v>
      </c>
      <c r="AD11" s="124"/>
      <c r="AE11" s="124"/>
      <c r="AF11" s="124"/>
      <c r="AG11" s="124"/>
      <c r="AH11" s="131"/>
    </row>
    <row r="12" spans="1:34" ht="20.100000000000001" customHeight="1">
      <c r="A12" s="123" t="s">
        <v>881</v>
      </c>
      <c r="B12" s="124"/>
      <c r="C12" s="124"/>
      <c r="D12" s="124"/>
      <c r="E12" s="131"/>
      <c r="F12" s="123" t="s">
        <v>891</v>
      </c>
      <c r="G12" s="124"/>
      <c r="H12" s="124"/>
      <c r="I12" s="124"/>
      <c r="J12" s="124"/>
      <c r="K12" s="124"/>
      <c r="L12" s="124"/>
      <c r="M12" s="131"/>
      <c r="N12" s="125" t="s">
        <v>892</v>
      </c>
      <c r="O12" s="125"/>
      <c r="P12" s="125"/>
      <c r="Q12" s="125"/>
      <c r="R12" s="123" t="s">
        <v>893</v>
      </c>
      <c r="S12" s="124"/>
      <c r="T12" s="124"/>
      <c r="U12" s="124"/>
      <c r="V12" s="124"/>
      <c r="W12" s="125" t="s">
        <v>894</v>
      </c>
      <c r="X12" s="125"/>
      <c r="Y12" s="125"/>
      <c r="Z12" s="125"/>
      <c r="AA12" s="125"/>
      <c r="AB12" s="125"/>
      <c r="AC12" s="123" t="s">
        <v>895</v>
      </c>
      <c r="AD12" s="124"/>
      <c r="AE12" s="124"/>
      <c r="AF12" s="124"/>
      <c r="AG12" s="124"/>
      <c r="AH12" s="131"/>
    </row>
    <row r="13" spans="1:34" ht="20.100000000000001" customHeight="1">
      <c r="A13" s="123" t="s">
        <v>881</v>
      </c>
      <c r="B13" s="124"/>
      <c r="C13" s="124"/>
      <c r="D13" s="124"/>
      <c r="E13" s="131"/>
      <c r="F13" s="123" t="s">
        <v>896</v>
      </c>
      <c r="G13" s="124"/>
      <c r="H13" s="124"/>
      <c r="I13" s="124"/>
      <c r="J13" s="124"/>
      <c r="K13" s="124"/>
      <c r="L13" s="124"/>
      <c r="M13" s="131"/>
      <c r="N13" s="125" t="s">
        <v>897</v>
      </c>
      <c r="O13" s="125"/>
      <c r="P13" s="125"/>
      <c r="Q13" s="125"/>
      <c r="R13" s="123" t="s">
        <v>898</v>
      </c>
      <c r="S13" s="124"/>
      <c r="T13" s="124"/>
      <c r="U13" s="124"/>
      <c r="V13" s="124"/>
      <c r="W13" s="125" t="s">
        <v>899</v>
      </c>
      <c r="X13" s="125"/>
      <c r="Y13" s="125"/>
      <c r="Z13" s="125"/>
      <c r="AA13" s="125"/>
      <c r="AB13" s="125"/>
      <c r="AC13" s="123" t="s">
        <v>900</v>
      </c>
      <c r="AD13" s="124"/>
      <c r="AE13" s="124"/>
      <c r="AF13" s="124"/>
      <c r="AG13" s="124"/>
      <c r="AH13" s="131"/>
    </row>
    <row r="14" spans="1:34" ht="20.100000000000001" customHeight="1">
      <c r="A14" s="123" t="s">
        <v>881</v>
      </c>
      <c r="B14" s="124"/>
      <c r="C14" s="124"/>
      <c r="D14" s="124"/>
      <c r="E14" s="131"/>
      <c r="F14" s="123" t="s">
        <v>901</v>
      </c>
      <c r="G14" s="124"/>
      <c r="H14" s="124"/>
      <c r="I14" s="124"/>
      <c r="J14" s="124"/>
      <c r="K14" s="124"/>
      <c r="L14" s="124"/>
      <c r="M14" s="131"/>
      <c r="N14" s="125" t="s">
        <v>897</v>
      </c>
      <c r="O14" s="125"/>
      <c r="P14" s="125"/>
      <c r="Q14" s="125"/>
      <c r="R14" s="123" t="s">
        <v>898</v>
      </c>
      <c r="S14" s="124"/>
      <c r="T14" s="124"/>
      <c r="U14" s="124"/>
      <c r="V14" s="124"/>
      <c r="W14" s="125" t="s">
        <v>902</v>
      </c>
      <c r="X14" s="125"/>
      <c r="Y14" s="125"/>
      <c r="Z14" s="125"/>
      <c r="AA14" s="125"/>
      <c r="AB14" s="125"/>
      <c r="AC14" s="123" t="s">
        <v>900</v>
      </c>
      <c r="AD14" s="124"/>
      <c r="AE14" s="124"/>
      <c r="AF14" s="124"/>
      <c r="AG14" s="124"/>
      <c r="AH14" s="131"/>
    </row>
    <row r="15" spans="1:34" ht="20.100000000000001" customHeight="1">
      <c r="A15" s="123" t="s">
        <v>881</v>
      </c>
      <c r="B15" s="124"/>
      <c r="C15" s="124"/>
      <c r="D15" s="124"/>
      <c r="E15" s="131"/>
      <c r="F15" s="123" t="s">
        <v>903</v>
      </c>
      <c r="G15" s="124"/>
      <c r="H15" s="124"/>
      <c r="I15" s="124"/>
      <c r="J15" s="124"/>
      <c r="K15" s="124"/>
      <c r="L15" s="124"/>
      <c r="M15" s="131"/>
      <c r="N15" s="125" t="s">
        <v>904</v>
      </c>
      <c r="O15" s="125"/>
      <c r="P15" s="125"/>
      <c r="Q15" s="125"/>
      <c r="R15" s="123" t="s">
        <v>905</v>
      </c>
      <c r="S15" s="124"/>
      <c r="T15" s="124"/>
      <c r="U15" s="124"/>
      <c r="V15" s="124"/>
      <c r="W15" s="125" t="s">
        <v>906</v>
      </c>
      <c r="X15" s="125"/>
      <c r="Y15" s="125"/>
      <c r="Z15" s="125"/>
      <c r="AA15" s="125"/>
      <c r="AB15" s="125"/>
      <c r="AC15" s="123" t="s">
        <v>279</v>
      </c>
      <c r="AD15" s="124"/>
      <c r="AE15" s="124"/>
      <c r="AF15" s="124"/>
      <c r="AG15" s="124"/>
      <c r="AH15" s="131"/>
    </row>
    <row r="16" spans="1:34" ht="20.100000000000001" customHeight="1">
      <c r="A16" s="123" t="s">
        <v>881</v>
      </c>
      <c r="B16" s="124"/>
      <c r="C16" s="124"/>
      <c r="D16" s="124"/>
      <c r="E16" s="131"/>
      <c r="F16" s="123" t="s">
        <v>907</v>
      </c>
      <c r="G16" s="124"/>
      <c r="H16" s="124"/>
      <c r="I16" s="124"/>
      <c r="J16" s="124"/>
      <c r="K16" s="124"/>
      <c r="L16" s="124"/>
      <c r="M16" s="131"/>
      <c r="N16" s="125" t="s">
        <v>908</v>
      </c>
      <c r="O16" s="125"/>
      <c r="P16" s="125"/>
      <c r="Q16" s="125"/>
      <c r="R16" s="123" t="s">
        <v>905</v>
      </c>
      <c r="S16" s="124"/>
      <c r="T16" s="124"/>
      <c r="U16" s="124"/>
      <c r="V16" s="124"/>
      <c r="W16" s="125" t="s">
        <v>909</v>
      </c>
      <c r="X16" s="125"/>
      <c r="Y16" s="125"/>
      <c r="Z16" s="125"/>
      <c r="AA16" s="125"/>
      <c r="AB16" s="125"/>
      <c r="AC16" s="123" t="s">
        <v>910</v>
      </c>
      <c r="AD16" s="124"/>
      <c r="AE16" s="124"/>
      <c r="AF16" s="124"/>
      <c r="AG16" s="124"/>
      <c r="AH16" s="131"/>
    </row>
    <row r="17" spans="1:34" ht="20.100000000000001" customHeight="1">
      <c r="A17" s="123" t="s">
        <v>881</v>
      </c>
      <c r="B17" s="124"/>
      <c r="C17" s="124"/>
      <c r="D17" s="124"/>
      <c r="E17" s="131"/>
      <c r="F17" s="123" t="s">
        <v>911</v>
      </c>
      <c r="G17" s="124"/>
      <c r="H17" s="124"/>
      <c r="I17" s="124"/>
      <c r="J17" s="124"/>
      <c r="K17" s="124"/>
      <c r="L17" s="124"/>
      <c r="M17" s="131"/>
      <c r="N17" s="125" t="s">
        <v>912</v>
      </c>
      <c r="O17" s="125"/>
      <c r="P17" s="125"/>
      <c r="Q17" s="125"/>
      <c r="R17" s="123" t="s">
        <v>913</v>
      </c>
      <c r="S17" s="124"/>
      <c r="T17" s="124"/>
      <c r="U17" s="124"/>
      <c r="V17" s="124"/>
      <c r="W17" s="125" t="s">
        <v>914</v>
      </c>
      <c r="X17" s="125"/>
      <c r="Y17" s="125"/>
      <c r="Z17" s="125"/>
      <c r="AA17" s="125"/>
      <c r="AB17" s="125"/>
      <c r="AC17" s="123" t="s">
        <v>915</v>
      </c>
      <c r="AD17" s="124"/>
      <c r="AE17" s="124"/>
      <c r="AF17" s="124"/>
      <c r="AG17" s="124"/>
      <c r="AH17" s="131"/>
    </row>
    <row r="18" spans="1:34" ht="20.100000000000001" customHeight="1">
      <c r="A18" s="123" t="s">
        <v>881</v>
      </c>
      <c r="B18" s="124"/>
      <c r="C18" s="124"/>
      <c r="D18" s="124"/>
      <c r="E18" s="131"/>
      <c r="F18" s="123" t="s">
        <v>916</v>
      </c>
      <c r="G18" s="124"/>
      <c r="H18" s="124"/>
      <c r="I18" s="124"/>
      <c r="J18" s="124"/>
      <c r="K18" s="124"/>
      <c r="L18" s="124"/>
      <c r="M18" s="131"/>
      <c r="N18" s="125" t="s">
        <v>917</v>
      </c>
      <c r="O18" s="125"/>
      <c r="P18" s="125"/>
      <c r="Q18" s="125"/>
      <c r="R18" s="123" t="s">
        <v>117</v>
      </c>
      <c r="S18" s="124"/>
      <c r="T18" s="124"/>
      <c r="U18" s="124"/>
      <c r="V18" s="124"/>
      <c r="W18" s="125" t="s">
        <v>918</v>
      </c>
      <c r="X18" s="125"/>
      <c r="Y18" s="125"/>
      <c r="Z18" s="125"/>
      <c r="AA18" s="125"/>
      <c r="AB18" s="125"/>
      <c r="AC18" s="123" t="s">
        <v>900</v>
      </c>
      <c r="AD18" s="124"/>
      <c r="AE18" s="124"/>
      <c r="AF18" s="124"/>
      <c r="AG18" s="124"/>
      <c r="AH18" s="131"/>
    </row>
    <row r="19" spans="1:34" ht="20.100000000000001" customHeight="1">
      <c r="A19" s="123" t="s">
        <v>881</v>
      </c>
      <c r="B19" s="124"/>
      <c r="C19" s="124"/>
      <c r="D19" s="124"/>
      <c r="E19" s="131"/>
      <c r="F19" s="123" t="s">
        <v>919</v>
      </c>
      <c r="G19" s="124"/>
      <c r="H19" s="124"/>
      <c r="I19" s="124"/>
      <c r="J19" s="124"/>
      <c r="K19" s="124"/>
      <c r="L19" s="124"/>
      <c r="M19" s="131"/>
      <c r="N19" s="125" t="s">
        <v>920</v>
      </c>
      <c r="O19" s="125"/>
      <c r="P19" s="125"/>
      <c r="Q19" s="125"/>
      <c r="R19" s="123" t="s">
        <v>921</v>
      </c>
      <c r="S19" s="124"/>
      <c r="T19" s="124"/>
      <c r="U19" s="124"/>
      <c r="V19" s="124"/>
      <c r="W19" s="125" t="s">
        <v>922</v>
      </c>
      <c r="X19" s="125"/>
      <c r="Y19" s="125"/>
      <c r="Z19" s="125"/>
      <c r="AA19" s="125"/>
      <c r="AB19" s="125"/>
      <c r="AC19" s="123" t="s">
        <v>915</v>
      </c>
      <c r="AD19" s="124"/>
      <c r="AE19" s="124"/>
      <c r="AF19" s="124"/>
      <c r="AG19" s="124"/>
      <c r="AH19" s="131"/>
    </row>
    <row r="20" spans="1:34" ht="20.100000000000001" customHeight="1">
      <c r="A20" s="123" t="s">
        <v>881</v>
      </c>
      <c r="B20" s="124"/>
      <c r="C20" s="124"/>
      <c r="D20" s="124"/>
      <c r="E20" s="131"/>
      <c r="F20" s="123" t="s">
        <v>923</v>
      </c>
      <c r="G20" s="124"/>
      <c r="H20" s="124"/>
      <c r="I20" s="124"/>
      <c r="J20" s="124"/>
      <c r="K20" s="124"/>
      <c r="L20" s="124"/>
      <c r="M20" s="131"/>
      <c r="N20" s="125" t="s">
        <v>118</v>
      </c>
      <c r="O20" s="125"/>
      <c r="P20" s="125"/>
      <c r="Q20" s="125"/>
      <c r="R20" s="123" t="s">
        <v>924</v>
      </c>
      <c r="S20" s="124"/>
      <c r="T20" s="124"/>
      <c r="U20" s="124"/>
      <c r="V20" s="124"/>
      <c r="W20" s="125" t="s">
        <v>925</v>
      </c>
      <c r="X20" s="125"/>
      <c r="Y20" s="125"/>
      <c r="Z20" s="125"/>
      <c r="AA20" s="125"/>
      <c r="AB20" s="125"/>
      <c r="AC20" s="123" t="s">
        <v>900</v>
      </c>
      <c r="AD20" s="124"/>
      <c r="AE20" s="124"/>
      <c r="AF20" s="124"/>
      <c r="AG20" s="124"/>
      <c r="AH20" s="131"/>
    </row>
    <row r="21" spans="1:34" ht="20.100000000000001" customHeight="1">
      <c r="A21" s="123" t="s">
        <v>881</v>
      </c>
      <c r="B21" s="124"/>
      <c r="C21" s="124"/>
      <c r="D21" s="124"/>
      <c r="E21" s="131"/>
      <c r="F21" s="123" t="s">
        <v>442</v>
      </c>
      <c r="G21" s="124"/>
      <c r="H21" s="124"/>
      <c r="I21" s="124"/>
      <c r="J21" s="124"/>
      <c r="K21" s="124"/>
      <c r="L21" s="124"/>
      <c r="M21" s="131"/>
      <c r="N21" s="125" t="s">
        <v>926</v>
      </c>
      <c r="O21" s="125"/>
      <c r="P21" s="125"/>
      <c r="Q21" s="125"/>
      <c r="R21" s="123" t="s">
        <v>927</v>
      </c>
      <c r="S21" s="124"/>
      <c r="T21" s="124"/>
      <c r="U21" s="124"/>
      <c r="V21" s="124"/>
      <c r="W21" s="125" t="s">
        <v>119</v>
      </c>
      <c r="X21" s="125"/>
      <c r="Y21" s="125"/>
      <c r="Z21" s="125"/>
      <c r="AA21" s="125"/>
      <c r="AB21" s="125"/>
      <c r="AC21" s="123" t="s">
        <v>928</v>
      </c>
      <c r="AD21" s="124"/>
      <c r="AE21" s="124"/>
      <c r="AF21" s="124"/>
      <c r="AG21" s="124"/>
      <c r="AH21" s="131"/>
    </row>
    <row r="22" spans="1:34" ht="20.100000000000001" customHeight="1">
      <c r="A22" s="123" t="s">
        <v>881</v>
      </c>
      <c r="B22" s="124"/>
      <c r="C22" s="124"/>
      <c r="D22" s="124"/>
      <c r="E22" s="131"/>
      <c r="F22" s="123" t="s">
        <v>443</v>
      </c>
      <c r="G22" s="124"/>
      <c r="H22" s="124"/>
      <c r="I22" s="124"/>
      <c r="J22" s="124"/>
      <c r="K22" s="124"/>
      <c r="L22" s="124"/>
      <c r="M22" s="131"/>
      <c r="N22" s="125" t="s">
        <v>929</v>
      </c>
      <c r="O22" s="125"/>
      <c r="P22" s="125"/>
      <c r="Q22" s="125"/>
      <c r="R22" s="123" t="s">
        <v>927</v>
      </c>
      <c r="S22" s="124"/>
      <c r="T22" s="124"/>
      <c r="U22" s="124"/>
      <c r="V22" s="124"/>
      <c r="W22" s="125" t="s">
        <v>120</v>
      </c>
      <c r="X22" s="125"/>
      <c r="Y22" s="125"/>
      <c r="Z22" s="125"/>
      <c r="AA22" s="125"/>
      <c r="AB22" s="125"/>
      <c r="AC22" s="123" t="s">
        <v>928</v>
      </c>
      <c r="AD22" s="124"/>
      <c r="AE22" s="124"/>
      <c r="AF22" s="124"/>
      <c r="AG22" s="124"/>
      <c r="AH22" s="131"/>
    </row>
    <row r="23" spans="1:34" ht="20.100000000000001" customHeight="1">
      <c r="A23" s="123" t="s">
        <v>881</v>
      </c>
      <c r="B23" s="124"/>
      <c r="C23" s="124"/>
      <c r="D23" s="124"/>
      <c r="E23" s="131"/>
      <c r="F23" s="123" t="s">
        <v>930</v>
      </c>
      <c r="G23" s="124"/>
      <c r="H23" s="124"/>
      <c r="I23" s="124"/>
      <c r="J23" s="124"/>
      <c r="K23" s="124"/>
      <c r="L23" s="124"/>
      <c r="M23" s="131"/>
      <c r="N23" s="125" t="s">
        <v>931</v>
      </c>
      <c r="O23" s="125"/>
      <c r="P23" s="125"/>
      <c r="Q23" s="125"/>
      <c r="R23" s="123" t="s">
        <v>924</v>
      </c>
      <c r="S23" s="124"/>
      <c r="T23" s="124"/>
      <c r="U23" s="124"/>
      <c r="V23" s="124"/>
      <c r="W23" s="125" t="s">
        <v>932</v>
      </c>
      <c r="X23" s="125"/>
      <c r="Y23" s="125"/>
      <c r="Z23" s="125"/>
      <c r="AA23" s="125"/>
      <c r="AB23" s="125"/>
      <c r="AC23" s="123" t="s">
        <v>900</v>
      </c>
      <c r="AD23" s="124"/>
      <c r="AE23" s="124"/>
      <c r="AF23" s="124"/>
      <c r="AG23" s="124"/>
      <c r="AH23" s="131"/>
    </row>
    <row r="24" spans="1:34" ht="20.100000000000001" customHeight="1">
      <c r="A24" s="123" t="s">
        <v>881</v>
      </c>
      <c r="B24" s="124"/>
      <c r="C24" s="124"/>
      <c r="D24" s="124"/>
      <c r="E24" s="131"/>
      <c r="F24" s="123" t="s">
        <v>930</v>
      </c>
      <c r="G24" s="124"/>
      <c r="H24" s="124"/>
      <c r="I24" s="124"/>
      <c r="J24" s="124"/>
      <c r="K24" s="124"/>
      <c r="L24" s="124"/>
      <c r="M24" s="131"/>
      <c r="N24" s="125" t="s">
        <v>933</v>
      </c>
      <c r="O24" s="125"/>
      <c r="P24" s="125"/>
      <c r="Q24" s="125"/>
      <c r="R24" s="123" t="s">
        <v>924</v>
      </c>
      <c r="S24" s="124"/>
      <c r="T24" s="124"/>
      <c r="U24" s="124"/>
      <c r="V24" s="124"/>
      <c r="W24" s="125" t="s">
        <v>934</v>
      </c>
      <c r="X24" s="125"/>
      <c r="Y24" s="125"/>
      <c r="Z24" s="125"/>
      <c r="AA24" s="125"/>
      <c r="AB24" s="125"/>
      <c r="AC24" s="123" t="s">
        <v>900</v>
      </c>
      <c r="AD24" s="124"/>
      <c r="AE24" s="124"/>
      <c r="AF24" s="124"/>
      <c r="AG24" s="124"/>
      <c r="AH24" s="131"/>
    </row>
    <row r="25" spans="1:34" ht="20.100000000000001" customHeight="1">
      <c r="A25" s="123" t="s">
        <v>881</v>
      </c>
      <c r="B25" s="124"/>
      <c r="C25" s="124"/>
      <c r="D25" s="124"/>
      <c r="E25" s="131"/>
      <c r="F25" s="123" t="s">
        <v>930</v>
      </c>
      <c r="G25" s="124"/>
      <c r="H25" s="124"/>
      <c r="I25" s="124"/>
      <c r="J25" s="124"/>
      <c r="K25" s="124"/>
      <c r="L25" s="124"/>
      <c r="M25" s="131"/>
      <c r="N25" s="125" t="s">
        <v>935</v>
      </c>
      <c r="O25" s="125"/>
      <c r="P25" s="125"/>
      <c r="Q25" s="125"/>
      <c r="R25" s="123" t="s">
        <v>924</v>
      </c>
      <c r="S25" s="124"/>
      <c r="T25" s="124"/>
      <c r="U25" s="124"/>
      <c r="V25" s="124"/>
      <c r="W25" s="125" t="s">
        <v>936</v>
      </c>
      <c r="X25" s="125"/>
      <c r="Y25" s="125"/>
      <c r="Z25" s="125"/>
      <c r="AA25" s="125"/>
      <c r="AB25" s="125"/>
      <c r="AC25" s="123" t="s">
        <v>900</v>
      </c>
      <c r="AD25" s="124"/>
      <c r="AE25" s="124"/>
      <c r="AF25" s="124"/>
      <c r="AG25" s="124"/>
      <c r="AH25" s="131"/>
    </row>
    <row r="26" spans="1:34" ht="20.100000000000001" customHeight="1">
      <c r="A26" s="123" t="s">
        <v>881</v>
      </c>
      <c r="B26" s="124"/>
      <c r="C26" s="124"/>
      <c r="D26" s="124"/>
      <c r="E26" s="131"/>
      <c r="F26" s="123" t="s">
        <v>930</v>
      </c>
      <c r="G26" s="124"/>
      <c r="H26" s="124"/>
      <c r="I26" s="124"/>
      <c r="J26" s="124"/>
      <c r="K26" s="124"/>
      <c r="L26" s="124"/>
      <c r="M26" s="131"/>
      <c r="N26" s="125" t="s">
        <v>937</v>
      </c>
      <c r="O26" s="125"/>
      <c r="P26" s="125"/>
      <c r="Q26" s="125"/>
      <c r="R26" s="123" t="s">
        <v>924</v>
      </c>
      <c r="S26" s="124"/>
      <c r="T26" s="124"/>
      <c r="U26" s="124"/>
      <c r="V26" s="124"/>
      <c r="W26" s="125" t="s">
        <v>938</v>
      </c>
      <c r="X26" s="125"/>
      <c r="Y26" s="125"/>
      <c r="Z26" s="125"/>
      <c r="AA26" s="125"/>
      <c r="AB26" s="125"/>
      <c r="AC26" s="123" t="s">
        <v>900</v>
      </c>
      <c r="AD26" s="124"/>
      <c r="AE26" s="124"/>
      <c r="AF26" s="124"/>
      <c r="AG26" s="124"/>
      <c r="AH26" s="131"/>
    </row>
    <row r="27" spans="1:34" ht="20.100000000000001" customHeight="1">
      <c r="A27" s="123" t="s">
        <v>881</v>
      </c>
      <c r="B27" s="124"/>
      <c r="C27" s="124"/>
      <c r="D27" s="124"/>
      <c r="E27" s="131"/>
      <c r="F27" s="123" t="s">
        <v>939</v>
      </c>
      <c r="G27" s="124"/>
      <c r="H27" s="124"/>
      <c r="I27" s="124"/>
      <c r="J27" s="124"/>
      <c r="K27" s="124"/>
      <c r="L27" s="124"/>
      <c r="M27" s="131"/>
      <c r="N27" s="125" t="s">
        <v>940</v>
      </c>
      <c r="O27" s="125"/>
      <c r="P27" s="125"/>
      <c r="Q27" s="125"/>
      <c r="R27" s="123" t="s">
        <v>924</v>
      </c>
      <c r="S27" s="124"/>
      <c r="T27" s="124"/>
      <c r="U27" s="124"/>
      <c r="V27" s="124"/>
      <c r="W27" s="125" t="s">
        <v>941</v>
      </c>
      <c r="X27" s="125"/>
      <c r="Y27" s="125"/>
      <c r="Z27" s="125"/>
      <c r="AA27" s="125"/>
      <c r="AB27" s="125"/>
      <c r="AC27" s="123" t="s">
        <v>942</v>
      </c>
      <c r="AD27" s="124"/>
      <c r="AE27" s="124"/>
      <c r="AF27" s="124"/>
      <c r="AG27" s="124"/>
      <c r="AH27" s="131"/>
    </row>
    <row r="28" spans="1:34" ht="20.100000000000001" customHeight="1">
      <c r="A28" s="123" t="s">
        <v>881</v>
      </c>
      <c r="B28" s="124"/>
      <c r="C28" s="124"/>
      <c r="D28" s="124"/>
      <c r="E28" s="131"/>
      <c r="F28" s="123" t="s">
        <v>943</v>
      </c>
      <c r="G28" s="124"/>
      <c r="H28" s="124"/>
      <c r="I28" s="124"/>
      <c r="J28" s="124"/>
      <c r="K28" s="124"/>
      <c r="L28" s="124"/>
      <c r="M28" s="131"/>
      <c r="N28" s="125" t="s">
        <v>940</v>
      </c>
      <c r="O28" s="125"/>
      <c r="P28" s="125"/>
      <c r="Q28" s="125"/>
      <c r="R28" s="123" t="s">
        <v>924</v>
      </c>
      <c r="S28" s="124"/>
      <c r="T28" s="124"/>
      <c r="U28" s="124"/>
      <c r="V28" s="124"/>
      <c r="W28" s="125" t="s">
        <v>941</v>
      </c>
      <c r="X28" s="125"/>
      <c r="Y28" s="125"/>
      <c r="Z28" s="125"/>
      <c r="AA28" s="125"/>
      <c r="AB28" s="125"/>
      <c r="AC28" s="123" t="s">
        <v>944</v>
      </c>
      <c r="AD28" s="124"/>
      <c r="AE28" s="124"/>
      <c r="AF28" s="124"/>
      <c r="AG28" s="124"/>
      <c r="AH28" s="131"/>
    </row>
    <row r="29" spans="1:34" ht="20.100000000000001" customHeight="1">
      <c r="A29" s="123" t="s">
        <v>881</v>
      </c>
      <c r="B29" s="124"/>
      <c r="C29" s="124"/>
      <c r="D29" s="124"/>
      <c r="E29" s="131"/>
      <c r="F29" s="123" t="s">
        <v>945</v>
      </c>
      <c r="G29" s="124"/>
      <c r="H29" s="124"/>
      <c r="I29" s="124"/>
      <c r="J29" s="124"/>
      <c r="K29" s="124"/>
      <c r="L29" s="124"/>
      <c r="M29" s="131"/>
      <c r="N29" s="125" t="s">
        <v>940</v>
      </c>
      <c r="O29" s="125"/>
      <c r="P29" s="125"/>
      <c r="Q29" s="125"/>
      <c r="R29" s="123" t="s">
        <v>924</v>
      </c>
      <c r="S29" s="124"/>
      <c r="T29" s="124"/>
      <c r="U29" s="124"/>
      <c r="V29" s="124"/>
      <c r="W29" s="125" t="s">
        <v>941</v>
      </c>
      <c r="X29" s="125"/>
      <c r="Y29" s="125"/>
      <c r="Z29" s="125"/>
      <c r="AA29" s="125"/>
      <c r="AB29" s="125"/>
      <c r="AC29" s="123" t="s">
        <v>946</v>
      </c>
      <c r="AD29" s="124"/>
      <c r="AE29" s="124"/>
      <c r="AF29" s="124"/>
      <c r="AG29" s="124"/>
      <c r="AH29" s="131"/>
    </row>
    <row r="30" spans="1:34" ht="20.100000000000001" customHeight="1">
      <c r="A30" s="123" t="s">
        <v>881</v>
      </c>
      <c r="B30" s="124"/>
      <c r="C30" s="124"/>
      <c r="D30" s="124"/>
      <c r="E30" s="131"/>
      <c r="F30" s="123" t="s">
        <v>939</v>
      </c>
      <c r="G30" s="124"/>
      <c r="H30" s="124"/>
      <c r="I30" s="124"/>
      <c r="J30" s="124"/>
      <c r="K30" s="124"/>
      <c r="L30" s="124"/>
      <c r="M30" s="131"/>
      <c r="N30" s="125" t="s">
        <v>947</v>
      </c>
      <c r="O30" s="125"/>
      <c r="P30" s="125"/>
      <c r="Q30" s="125"/>
      <c r="R30" s="123" t="s">
        <v>924</v>
      </c>
      <c r="S30" s="124"/>
      <c r="T30" s="124"/>
      <c r="U30" s="124"/>
      <c r="V30" s="124"/>
      <c r="W30" s="125" t="s">
        <v>948</v>
      </c>
      <c r="X30" s="125"/>
      <c r="Y30" s="125"/>
      <c r="Z30" s="125"/>
      <c r="AA30" s="125"/>
      <c r="AB30" s="125"/>
      <c r="AC30" s="123" t="s">
        <v>942</v>
      </c>
      <c r="AD30" s="124"/>
      <c r="AE30" s="124"/>
      <c r="AF30" s="124"/>
      <c r="AG30" s="124"/>
      <c r="AH30" s="131"/>
    </row>
    <row r="31" spans="1:34" ht="20.100000000000001" customHeight="1">
      <c r="A31" s="123" t="s">
        <v>881</v>
      </c>
      <c r="B31" s="124"/>
      <c r="C31" s="124"/>
      <c r="D31" s="124"/>
      <c r="E31" s="131"/>
      <c r="F31" s="123" t="s">
        <v>943</v>
      </c>
      <c r="G31" s="124"/>
      <c r="H31" s="124"/>
      <c r="I31" s="124"/>
      <c r="J31" s="124"/>
      <c r="K31" s="124"/>
      <c r="L31" s="124"/>
      <c r="M31" s="131"/>
      <c r="N31" s="125" t="s">
        <v>947</v>
      </c>
      <c r="O31" s="125"/>
      <c r="P31" s="125"/>
      <c r="Q31" s="125"/>
      <c r="R31" s="123" t="s">
        <v>924</v>
      </c>
      <c r="S31" s="124"/>
      <c r="T31" s="124"/>
      <c r="U31" s="124"/>
      <c r="V31" s="124"/>
      <c r="W31" s="125" t="s">
        <v>948</v>
      </c>
      <c r="X31" s="125"/>
      <c r="Y31" s="125"/>
      <c r="Z31" s="125"/>
      <c r="AA31" s="125"/>
      <c r="AB31" s="125"/>
      <c r="AC31" s="123" t="s">
        <v>944</v>
      </c>
      <c r="AD31" s="124"/>
      <c r="AE31" s="124"/>
      <c r="AF31" s="124"/>
      <c r="AG31" s="124"/>
      <c r="AH31" s="131"/>
    </row>
    <row r="32" spans="1:34" ht="20.100000000000001" customHeight="1">
      <c r="A32" s="123" t="s">
        <v>881</v>
      </c>
      <c r="B32" s="124"/>
      <c r="C32" s="124"/>
      <c r="D32" s="124"/>
      <c r="E32" s="131"/>
      <c r="F32" s="123" t="s">
        <v>945</v>
      </c>
      <c r="G32" s="124"/>
      <c r="H32" s="124"/>
      <c r="I32" s="124"/>
      <c r="J32" s="124"/>
      <c r="K32" s="124"/>
      <c r="L32" s="124"/>
      <c r="M32" s="131"/>
      <c r="N32" s="125" t="s">
        <v>947</v>
      </c>
      <c r="O32" s="125"/>
      <c r="P32" s="125"/>
      <c r="Q32" s="125"/>
      <c r="R32" s="123" t="s">
        <v>924</v>
      </c>
      <c r="S32" s="124"/>
      <c r="T32" s="124"/>
      <c r="U32" s="124"/>
      <c r="V32" s="124"/>
      <c r="W32" s="125" t="s">
        <v>948</v>
      </c>
      <c r="X32" s="125"/>
      <c r="Y32" s="125"/>
      <c r="Z32" s="125"/>
      <c r="AA32" s="125"/>
      <c r="AB32" s="125"/>
      <c r="AC32" s="123" t="s">
        <v>946</v>
      </c>
      <c r="AD32" s="124"/>
      <c r="AE32" s="124"/>
      <c r="AF32" s="124"/>
      <c r="AG32" s="124"/>
      <c r="AH32" s="131"/>
    </row>
    <row r="33" spans="1:34" ht="20.100000000000001" customHeight="1">
      <c r="A33" s="123" t="s">
        <v>881</v>
      </c>
      <c r="B33" s="124"/>
      <c r="C33" s="124"/>
      <c r="D33" s="124"/>
      <c r="E33" s="131"/>
      <c r="F33" s="123" t="s">
        <v>949</v>
      </c>
      <c r="G33" s="124"/>
      <c r="H33" s="124"/>
      <c r="I33" s="124"/>
      <c r="J33" s="124"/>
      <c r="K33" s="124"/>
      <c r="L33" s="124"/>
      <c r="M33" s="131"/>
      <c r="N33" s="125" t="s">
        <v>947</v>
      </c>
      <c r="O33" s="125"/>
      <c r="P33" s="125"/>
      <c r="Q33" s="125"/>
      <c r="R33" s="123" t="s">
        <v>924</v>
      </c>
      <c r="S33" s="124"/>
      <c r="T33" s="124"/>
      <c r="U33" s="124"/>
      <c r="V33" s="124"/>
      <c r="W33" s="125" t="s">
        <v>914</v>
      </c>
      <c r="X33" s="125"/>
      <c r="Y33" s="125"/>
      <c r="Z33" s="125"/>
      <c r="AA33" s="125"/>
      <c r="AB33" s="125"/>
      <c r="AC33" s="123" t="s">
        <v>950</v>
      </c>
      <c r="AD33" s="124"/>
      <c r="AE33" s="124"/>
      <c r="AF33" s="124"/>
      <c r="AG33" s="124"/>
      <c r="AH33" s="131"/>
    </row>
    <row r="34" spans="1:34" ht="20.100000000000001" customHeight="1">
      <c r="A34" s="123" t="s">
        <v>881</v>
      </c>
      <c r="B34" s="124"/>
      <c r="C34" s="124"/>
      <c r="D34" s="124"/>
      <c r="E34" s="131"/>
      <c r="F34" s="123" t="s">
        <v>951</v>
      </c>
      <c r="G34" s="124"/>
      <c r="H34" s="124"/>
      <c r="I34" s="124"/>
      <c r="J34" s="124"/>
      <c r="K34" s="124"/>
      <c r="L34" s="124"/>
      <c r="M34" s="131"/>
      <c r="N34" s="125" t="s">
        <v>947</v>
      </c>
      <c r="O34" s="125"/>
      <c r="P34" s="125"/>
      <c r="Q34" s="125"/>
      <c r="R34" s="123" t="s">
        <v>924</v>
      </c>
      <c r="S34" s="124"/>
      <c r="T34" s="124"/>
      <c r="U34" s="124"/>
      <c r="V34" s="124"/>
      <c r="W34" s="125" t="s">
        <v>914</v>
      </c>
      <c r="X34" s="125"/>
      <c r="Y34" s="125"/>
      <c r="Z34" s="125"/>
      <c r="AA34" s="125"/>
      <c r="AB34" s="125"/>
      <c r="AC34" s="123" t="s">
        <v>946</v>
      </c>
      <c r="AD34" s="124"/>
      <c r="AE34" s="124"/>
      <c r="AF34" s="124"/>
      <c r="AG34" s="124"/>
      <c r="AH34" s="131"/>
    </row>
    <row r="35" spans="1:34" ht="20.100000000000001" customHeight="1">
      <c r="A35" s="123" t="s">
        <v>881</v>
      </c>
      <c r="B35" s="124"/>
      <c r="C35" s="124"/>
      <c r="D35" s="124"/>
      <c r="E35" s="131"/>
      <c r="F35" s="123" t="s">
        <v>952</v>
      </c>
      <c r="G35" s="124"/>
      <c r="H35" s="124"/>
      <c r="I35" s="124"/>
      <c r="J35" s="124"/>
      <c r="K35" s="124"/>
      <c r="L35" s="124"/>
      <c r="M35" s="131"/>
      <c r="N35" s="125" t="s">
        <v>947</v>
      </c>
      <c r="O35" s="125"/>
      <c r="P35" s="125"/>
      <c r="Q35" s="125"/>
      <c r="R35" s="123" t="s">
        <v>924</v>
      </c>
      <c r="S35" s="124"/>
      <c r="T35" s="124"/>
      <c r="U35" s="124"/>
      <c r="V35" s="124"/>
      <c r="W35" s="125" t="s">
        <v>948</v>
      </c>
      <c r="X35" s="125"/>
      <c r="Y35" s="125"/>
      <c r="Z35" s="125"/>
      <c r="AA35" s="125"/>
      <c r="AB35" s="125"/>
      <c r="AC35" s="123" t="s">
        <v>942</v>
      </c>
      <c r="AD35" s="124"/>
      <c r="AE35" s="124"/>
      <c r="AF35" s="124"/>
      <c r="AG35" s="124"/>
      <c r="AH35" s="131"/>
    </row>
    <row r="36" spans="1:34" ht="20.100000000000001" customHeight="1">
      <c r="A36" s="123" t="s">
        <v>881</v>
      </c>
      <c r="B36" s="124"/>
      <c r="C36" s="124"/>
      <c r="D36" s="124"/>
      <c r="E36" s="131"/>
      <c r="F36" s="123" t="s">
        <v>953</v>
      </c>
      <c r="G36" s="124"/>
      <c r="H36" s="124"/>
      <c r="I36" s="124"/>
      <c r="J36" s="124"/>
      <c r="K36" s="124"/>
      <c r="L36" s="124"/>
      <c r="M36" s="131"/>
      <c r="N36" s="125" t="s">
        <v>947</v>
      </c>
      <c r="O36" s="125"/>
      <c r="P36" s="125"/>
      <c r="Q36" s="125"/>
      <c r="R36" s="123" t="s">
        <v>924</v>
      </c>
      <c r="S36" s="124"/>
      <c r="T36" s="124"/>
      <c r="U36" s="124"/>
      <c r="V36" s="124"/>
      <c r="W36" s="125" t="s">
        <v>948</v>
      </c>
      <c r="X36" s="125"/>
      <c r="Y36" s="125"/>
      <c r="Z36" s="125"/>
      <c r="AA36" s="125"/>
      <c r="AB36" s="125"/>
      <c r="AC36" s="123" t="s">
        <v>944</v>
      </c>
      <c r="AD36" s="124"/>
      <c r="AE36" s="124"/>
      <c r="AF36" s="124"/>
      <c r="AG36" s="124"/>
      <c r="AH36" s="131"/>
    </row>
    <row r="37" spans="1:34" ht="20.100000000000001" customHeight="1">
      <c r="A37" s="123" t="s">
        <v>881</v>
      </c>
      <c r="B37" s="124"/>
      <c r="C37" s="124"/>
      <c r="D37" s="124"/>
      <c r="E37" s="131"/>
      <c r="F37" s="123" t="s">
        <v>954</v>
      </c>
      <c r="G37" s="124"/>
      <c r="H37" s="124"/>
      <c r="I37" s="124"/>
      <c r="J37" s="124"/>
      <c r="K37" s="124"/>
      <c r="L37" s="124"/>
      <c r="M37" s="131"/>
      <c r="N37" s="125" t="s">
        <v>947</v>
      </c>
      <c r="O37" s="125"/>
      <c r="P37" s="125"/>
      <c r="Q37" s="125"/>
      <c r="R37" s="123" t="s">
        <v>924</v>
      </c>
      <c r="S37" s="124"/>
      <c r="T37" s="124"/>
      <c r="U37" s="124"/>
      <c r="V37" s="124"/>
      <c r="W37" s="125" t="s">
        <v>955</v>
      </c>
      <c r="X37" s="125"/>
      <c r="Y37" s="125"/>
      <c r="Z37" s="125"/>
      <c r="AA37" s="125"/>
      <c r="AB37" s="125"/>
      <c r="AC37" s="123" t="s">
        <v>946</v>
      </c>
      <c r="AD37" s="124"/>
      <c r="AE37" s="124"/>
      <c r="AF37" s="124"/>
      <c r="AG37" s="124"/>
      <c r="AH37" s="131"/>
    </row>
    <row r="38" spans="1:34" ht="20.100000000000001" customHeight="1">
      <c r="A38" s="123" t="s">
        <v>881</v>
      </c>
      <c r="B38" s="124"/>
      <c r="C38" s="124"/>
      <c r="D38" s="124"/>
      <c r="E38" s="131"/>
      <c r="F38" s="123" t="s">
        <v>956</v>
      </c>
      <c r="G38" s="124"/>
      <c r="H38" s="124"/>
      <c r="I38" s="124"/>
      <c r="J38" s="124"/>
      <c r="K38" s="124"/>
      <c r="L38" s="124"/>
      <c r="M38" s="131"/>
      <c r="N38" s="125" t="s">
        <v>121</v>
      </c>
      <c r="O38" s="125"/>
      <c r="P38" s="125"/>
      <c r="Q38" s="125"/>
      <c r="R38" s="123" t="s">
        <v>924</v>
      </c>
      <c r="S38" s="124"/>
      <c r="T38" s="124"/>
      <c r="U38" s="124"/>
      <c r="V38" s="124"/>
      <c r="W38" s="125" t="s">
        <v>948</v>
      </c>
      <c r="X38" s="125"/>
      <c r="Y38" s="125"/>
      <c r="Z38" s="125"/>
      <c r="AA38" s="125"/>
      <c r="AB38" s="125"/>
      <c r="AC38" s="123" t="s">
        <v>942</v>
      </c>
      <c r="AD38" s="124"/>
      <c r="AE38" s="124"/>
      <c r="AF38" s="124"/>
      <c r="AG38" s="124"/>
      <c r="AH38" s="131"/>
    </row>
    <row r="39" spans="1:34" ht="20.100000000000001" customHeight="1">
      <c r="A39" s="123" t="s">
        <v>881</v>
      </c>
      <c r="B39" s="124"/>
      <c r="C39" s="124"/>
      <c r="D39" s="124"/>
      <c r="E39" s="131"/>
      <c r="F39" s="123" t="s">
        <v>957</v>
      </c>
      <c r="G39" s="124"/>
      <c r="H39" s="124"/>
      <c r="I39" s="124"/>
      <c r="J39" s="124"/>
      <c r="K39" s="124"/>
      <c r="L39" s="124"/>
      <c r="M39" s="131"/>
      <c r="N39" s="125" t="s">
        <v>121</v>
      </c>
      <c r="O39" s="125"/>
      <c r="P39" s="125"/>
      <c r="Q39" s="125"/>
      <c r="R39" s="123" t="s">
        <v>924</v>
      </c>
      <c r="S39" s="124"/>
      <c r="T39" s="124"/>
      <c r="U39" s="124"/>
      <c r="V39" s="124"/>
      <c r="W39" s="125" t="s">
        <v>948</v>
      </c>
      <c r="X39" s="125"/>
      <c r="Y39" s="125"/>
      <c r="Z39" s="125"/>
      <c r="AA39" s="125"/>
      <c r="AB39" s="125"/>
      <c r="AC39" s="123" t="s">
        <v>944</v>
      </c>
      <c r="AD39" s="124"/>
      <c r="AE39" s="124"/>
      <c r="AF39" s="124"/>
      <c r="AG39" s="124"/>
      <c r="AH39" s="131"/>
    </row>
    <row r="40" spans="1:34" ht="20.100000000000001" customHeight="1">
      <c r="A40" s="123" t="s">
        <v>881</v>
      </c>
      <c r="B40" s="124"/>
      <c r="C40" s="124"/>
      <c r="D40" s="124"/>
      <c r="E40" s="131"/>
      <c r="F40" s="123" t="s">
        <v>958</v>
      </c>
      <c r="G40" s="124"/>
      <c r="H40" s="124"/>
      <c r="I40" s="124"/>
      <c r="J40" s="124"/>
      <c r="K40" s="124"/>
      <c r="L40" s="124"/>
      <c r="M40" s="131"/>
      <c r="N40" s="125" t="s">
        <v>121</v>
      </c>
      <c r="O40" s="125"/>
      <c r="P40" s="125"/>
      <c r="Q40" s="125"/>
      <c r="R40" s="123" t="s">
        <v>924</v>
      </c>
      <c r="S40" s="124"/>
      <c r="T40" s="124"/>
      <c r="U40" s="124"/>
      <c r="V40" s="124"/>
      <c r="W40" s="125" t="s">
        <v>955</v>
      </c>
      <c r="X40" s="125"/>
      <c r="Y40" s="125"/>
      <c r="Z40" s="125"/>
      <c r="AA40" s="125"/>
      <c r="AB40" s="125"/>
      <c r="AC40" s="123" t="s">
        <v>946</v>
      </c>
      <c r="AD40" s="124"/>
      <c r="AE40" s="124"/>
      <c r="AF40" s="124"/>
      <c r="AG40" s="124"/>
      <c r="AH40" s="131"/>
    </row>
    <row r="41" spans="1:34" ht="20.100000000000001" customHeight="1">
      <c r="A41" s="123" t="s">
        <v>881</v>
      </c>
      <c r="B41" s="124"/>
      <c r="C41" s="124"/>
      <c r="D41" s="124"/>
      <c r="E41" s="131"/>
      <c r="F41" s="123" t="s">
        <v>959</v>
      </c>
      <c r="G41" s="124"/>
      <c r="H41" s="124"/>
      <c r="I41" s="124"/>
      <c r="J41" s="124"/>
      <c r="K41" s="124"/>
      <c r="L41" s="124"/>
      <c r="M41" s="131"/>
      <c r="N41" s="125" t="s">
        <v>960</v>
      </c>
      <c r="O41" s="125"/>
      <c r="P41" s="125"/>
      <c r="Q41" s="125"/>
      <c r="R41" s="123" t="s">
        <v>122</v>
      </c>
      <c r="S41" s="124"/>
      <c r="T41" s="124"/>
      <c r="U41" s="124"/>
      <c r="V41" s="124"/>
      <c r="W41" s="125" t="s">
        <v>961</v>
      </c>
      <c r="X41" s="125"/>
      <c r="Y41" s="125"/>
      <c r="Z41" s="125"/>
      <c r="AA41" s="125"/>
      <c r="AB41" s="125"/>
      <c r="AC41" s="123" t="s">
        <v>944</v>
      </c>
      <c r="AD41" s="124"/>
      <c r="AE41" s="124"/>
      <c r="AF41" s="124"/>
      <c r="AG41" s="124"/>
      <c r="AH41" s="131"/>
    </row>
    <row r="42" spans="1:34" ht="20.100000000000001" customHeight="1">
      <c r="A42" s="123" t="s">
        <v>881</v>
      </c>
      <c r="B42" s="124"/>
      <c r="C42" s="124"/>
      <c r="D42" s="124"/>
      <c r="E42" s="131"/>
      <c r="F42" s="123" t="s">
        <v>962</v>
      </c>
      <c r="G42" s="124"/>
      <c r="H42" s="124"/>
      <c r="I42" s="124"/>
      <c r="J42" s="124"/>
      <c r="K42" s="124"/>
      <c r="L42" s="124"/>
      <c r="M42" s="131"/>
      <c r="N42" s="125" t="s">
        <v>963</v>
      </c>
      <c r="O42" s="125"/>
      <c r="P42" s="125"/>
      <c r="Q42" s="125"/>
      <c r="R42" s="123" t="s">
        <v>123</v>
      </c>
      <c r="S42" s="124"/>
      <c r="T42" s="124"/>
      <c r="U42" s="124"/>
      <c r="V42" s="124"/>
      <c r="W42" s="125" t="s">
        <v>129</v>
      </c>
      <c r="X42" s="125"/>
      <c r="Y42" s="125"/>
      <c r="Z42" s="125"/>
      <c r="AA42" s="125"/>
      <c r="AB42" s="125"/>
      <c r="AC42" s="123" t="s">
        <v>944</v>
      </c>
      <c r="AD42" s="124"/>
      <c r="AE42" s="124"/>
      <c r="AF42" s="124"/>
      <c r="AG42" s="124"/>
      <c r="AH42" s="131"/>
    </row>
    <row r="43" spans="1:34" ht="20.100000000000001" customHeight="1">
      <c r="A43" s="123" t="s">
        <v>881</v>
      </c>
      <c r="B43" s="124"/>
      <c r="C43" s="124"/>
      <c r="D43" s="124"/>
      <c r="E43" s="131"/>
      <c r="F43" s="123" t="s">
        <v>432</v>
      </c>
      <c r="G43" s="124"/>
      <c r="H43" s="124"/>
      <c r="I43" s="124"/>
      <c r="J43" s="124"/>
      <c r="K43" s="124"/>
      <c r="L43" s="124"/>
      <c r="M43" s="131"/>
      <c r="N43" s="125" t="s">
        <v>964</v>
      </c>
      <c r="O43" s="125"/>
      <c r="P43" s="125"/>
      <c r="Q43" s="125"/>
      <c r="R43" s="123" t="s">
        <v>123</v>
      </c>
      <c r="S43" s="124"/>
      <c r="T43" s="124"/>
      <c r="U43" s="124"/>
      <c r="V43" s="124"/>
      <c r="W43" s="125" t="s">
        <v>128</v>
      </c>
      <c r="X43" s="125"/>
      <c r="Y43" s="125"/>
      <c r="Z43" s="125"/>
      <c r="AA43" s="125"/>
      <c r="AB43" s="125"/>
      <c r="AC43" s="123" t="s">
        <v>460</v>
      </c>
      <c r="AD43" s="124"/>
      <c r="AE43" s="124"/>
      <c r="AF43" s="124"/>
      <c r="AG43" s="124"/>
      <c r="AH43" s="131"/>
    </row>
    <row r="44" spans="1:34" ht="20.100000000000001" customHeight="1">
      <c r="A44" s="123" t="s">
        <v>881</v>
      </c>
      <c r="B44" s="124"/>
      <c r="C44" s="124"/>
      <c r="D44" s="124"/>
      <c r="E44" s="131"/>
      <c r="F44" s="123" t="s">
        <v>965</v>
      </c>
      <c r="G44" s="124"/>
      <c r="H44" s="124"/>
      <c r="I44" s="124"/>
      <c r="J44" s="124"/>
      <c r="K44" s="124"/>
      <c r="L44" s="124"/>
      <c r="M44" s="131"/>
      <c r="N44" s="125" t="s">
        <v>966</v>
      </c>
      <c r="O44" s="125"/>
      <c r="P44" s="125"/>
      <c r="Q44" s="125"/>
      <c r="R44" s="123" t="s">
        <v>124</v>
      </c>
      <c r="S44" s="124"/>
      <c r="T44" s="124"/>
      <c r="U44" s="124"/>
      <c r="V44" s="124"/>
      <c r="W44" s="125" t="s">
        <v>961</v>
      </c>
      <c r="X44" s="125"/>
      <c r="Y44" s="125"/>
      <c r="Z44" s="125"/>
      <c r="AA44" s="125"/>
      <c r="AB44" s="125"/>
      <c r="AC44" s="123" t="s">
        <v>944</v>
      </c>
      <c r="AD44" s="124"/>
      <c r="AE44" s="124"/>
      <c r="AF44" s="124"/>
      <c r="AG44" s="124"/>
      <c r="AH44" s="131"/>
    </row>
    <row r="45" spans="1:34" ht="20.100000000000001" customHeight="1">
      <c r="A45" s="123" t="str">
        <f>廚具衛生設備燈具!A74</f>
        <v>全室</v>
      </c>
      <c r="B45" s="124"/>
      <c r="C45" s="124"/>
      <c r="D45" s="124"/>
      <c r="E45" s="131"/>
      <c r="F45" s="123" t="str">
        <f>廚具衛生設備燈具!F74</f>
        <v>晶享13w全電壓嵌燈</v>
      </c>
      <c r="G45" s="124"/>
      <c r="H45" s="124"/>
      <c r="I45" s="124"/>
      <c r="J45" s="124"/>
      <c r="K45" s="124"/>
      <c r="L45" s="124"/>
      <c r="M45" s="131"/>
      <c r="N45" s="125" t="str">
        <f>廚具衛生設備燈具!N74</f>
        <v>LED</v>
      </c>
      <c r="O45" s="125"/>
      <c r="P45" s="125"/>
      <c r="Q45" s="125"/>
      <c r="R45" s="123" t="str">
        <f>廚具衛生設備燈具!R74</f>
        <v>OSRAM</v>
      </c>
      <c r="S45" s="124"/>
      <c r="T45" s="124"/>
      <c r="U45" s="124"/>
      <c r="V45" s="124"/>
      <c r="W45" s="125" t="str">
        <f>廚具衛生設備燈具!W74</f>
        <v>SLIMDL60 13w830</v>
      </c>
      <c r="X45" s="125"/>
      <c r="Y45" s="125"/>
      <c r="Z45" s="125"/>
      <c r="AA45" s="125"/>
      <c r="AB45" s="125"/>
      <c r="AC45" s="123" t="str">
        <f>廚具衛生設備燈具!AC74</f>
        <v>3000°K</v>
      </c>
      <c r="AD45" s="124"/>
      <c r="AE45" s="124"/>
      <c r="AF45" s="124"/>
      <c r="AG45" s="124"/>
      <c r="AH45" s="131"/>
    </row>
    <row r="46" spans="1:34" ht="20.100000000000001" customHeight="1">
      <c r="A46" s="123" t="str">
        <f>廚具衛生設備燈具!A75</f>
        <v>全室</v>
      </c>
      <c r="B46" s="124"/>
      <c r="C46" s="124"/>
      <c r="D46" s="124"/>
      <c r="E46" s="131"/>
      <c r="F46" s="123" t="str">
        <f>廚具衛生設備燈具!F75</f>
        <v>晶享13w緊急照明嵌燈</v>
      </c>
      <c r="G46" s="124"/>
      <c r="H46" s="124"/>
      <c r="I46" s="124"/>
      <c r="J46" s="124"/>
      <c r="K46" s="124"/>
      <c r="L46" s="124"/>
      <c r="M46" s="131"/>
      <c r="N46" s="125" t="str">
        <f>廚具衛生設備燈具!N75</f>
        <v>LED</v>
      </c>
      <c r="O46" s="125"/>
      <c r="P46" s="125"/>
      <c r="Q46" s="125"/>
      <c r="R46" s="123" t="str">
        <f>廚具衛生設備燈具!R75</f>
        <v>OSRAM</v>
      </c>
      <c r="S46" s="124"/>
      <c r="T46" s="124"/>
      <c r="U46" s="124"/>
      <c r="V46" s="124"/>
      <c r="W46" s="125" t="str">
        <f>廚具衛生設備燈具!W75</f>
        <v>SLIMDL60 13w停</v>
      </c>
      <c r="X46" s="125"/>
      <c r="Y46" s="125"/>
      <c r="Z46" s="125"/>
      <c r="AA46" s="125"/>
      <c r="AB46" s="125"/>
      <c r="AC46" s="123" t="str">
        <f>廚具衛生設備燈具!AC75</f>
        <v>3000°K</v>
      </c>
      <c r="AD46" s="124"/>
      <c r="AE46" s="124"/>
      <c r="AF46" s="124"/>
      <c r="AG46" s="124"/>
      <c r="AH46" s="131"/>
    </row>
    <row r="47" spans="1:34" ht="20.100000000000001" customHeight="1">
      <c r="A47" s="123" t="str">
        <f>廚具衛生設備燈具!A77</f>
        <v>全室</v>
      </c>
      <c r="B47" s="124"/>
      <c r="C47" s="124"/>
      <c r="D47" s="124"/>
      <c r="E47" s="131"/>
      <c r="F47" s="123" t="str">
        <f>廚具衛生設備燈具!F77</f>
        <v>星亮14w全電壓球泡</v>
      </c>
      <c r="G47" s="124"/>
      <c r="H47" s="124"/>
      <c r="I47" s="124"/>
      <c r="J47" s="124"/>
      <c r="K47" s="124"/>
      <c r="L47" s="124"/>
      <c r="M47" s="131"/>
      <c r="N47" s="125" t="str">
        <f>廚具衛生設備燈具!N77</f>
        <v>LED</v>
      </c>
      <c r="O47" s="125"/>
      <c r="P47" s="125"/>
      <c r="Q47" s="125"/>
      <c r="R47" s="123" t="str">
        <f>廚具衛生設備燈具!R77</f>
        <v>OSRAM</v>
      </c>
      <c r="S47" s="124"/>
      <c r="T47" s="124"/>
      <c r="U47" s="124"/>
      <c r="V47" s="124"/>
      <c r="W47" s="125" t="str">
        <f>廚具衛生設備燈具!W77</f>
        <v>CLA125 830 E27</v>
      </c>
      <c r="X47" s="125"/>
      <c r="Y47" s="125"/>
      <c r="Z47" s="125"/>
      <c r="AA47" s="125"/>
      <c r="AB47" s="125"/>
      <c r="AC47" s="123" t="str">
        <f>廚具衛生設備燈具!AC77</f>
        <v>3000°K</v>
      </c>
      <c r="AD47" s="124"/>
      <c r="AE47" s="124"/>
      <c r="AF47" s="124"/>
      <c r="AG47" s="124"/>
      <c r="AH47" s="131"/>
    </row>
    <row r="48" spans="1:34" ht="20.100000000000001" customHeight="1">
      <c r="A48" s="123" t="str">
        <f>廚具衛生設備燈具!A78</f>
        <v>外玄關天花</v>
      </c>
      <c r="B48" s="124"/>
      <c r="C48" s="124"/>
      <c r="D48" s="124"/>
      <c r="E48" s="131"/>
      <c r="F48" s="123" t="str">
        <f>廚具衛生設備燈具!F78</f>
        <v>2835LED20w照明燈條</v>
      </c>
      <c r="G48" s="124"/>
      <c r="H48" s="124"/>
      <c r="I48" s="124"/>
      <c r="J48" s="124"/>
      <c r="K48" s="124"/>
      <c r="L48" s="124"/>
      <c r="M48" s="131"/>
      <c r="N48" s="125" t="str">
        <f>廚具衛生設備燈具!N78</f>
        <v>SMD LED</v>
      </c>
      <c r="O48" s="125"/>
      <c r="P48" s="125"/>
      <c r="Q48" s="125"/>
      <c r="R48" s="123" t="str">
        <f>廚具衛生設備燈具!R78</f>
        <v>三安</v>
      </c>
      <c r="S48" s="124"/>
      <c r="T48" s="124"/>
      <c r="U48" s="124"/>
      <c r="V48" s="124"/>
      <c r="W48" s="125" t="str">
        <f>廚具衛生設備燈具!W78</f>
        <v>15㎜24V20w240P</v>
      </c>
      <c r="X48" s="125"/>
      <c r="Y48" s="125"/>
      <c r="Z48" s="125"/>
      <c r="AA48" s="125"/>
      <c r="AB48" s="125"/>
      <c r="AC48" s="123" t="str">
        <f>廚具衛生設備燈具!AC78</f>
        <v>3000°K</v>
      </c>
      <c r="AD48" s="124"/>
      <c r="AE48" s="124"/>
      <c r="AF48" s="124"/>
      <c r="AG48" s="124"/>
      <c r="AH48" s="131"/>
    </row>
    <row r="49" spans="1:34" ht="20.100000000000001" customHeight="1">
      <c r="A49" s="123" t="str">
        <f>廚具衛生設備燈具!A80</f>
        <v>外玄關</v>
      </c>
      <c r="B49" s="124"/>
      <c r="C49" s="124"/>
      <c r="D49" s="124"/>
      <c r="E49" s="131"/>
      <c r="F49" s="123" t="str">
        <f>廚具衛生設備燈具!F80</f>
        <v>AC/DC 200w供電器</v>
      </c>
      <c r="G49" s="124"/>
      <c r="H49" s="124"/>
      <c r="I49" s="124"/>
      <c r="J49" s="124"/>
      <c r="K49" s="124"/>
      <c r="L49" s="124"/>
      <c r="M49" s="131"/>
      <c r="N49" s="125" t="str">
        <f>廚具衛生設備燈具!N80</f>
        <v>機殼型電源</v>
      </c>
      <c r="O49" s="125"/>
      <c r="P49" s="125"/>
      <c r="Q49" s="125"/>
      <c r="R49" s="123" t="str">
        <f>廚具衛生設備燈具!R80</f>
        <v>黑金剛</v>
      </c>
      <c r="S49" s="124"/>
      <c r="T49" s="124"/>
      <c r="U49" s="124"/>
      <c r="V49" s="124"/>
      <c r="W49" s="125" t="str">
        <f>廚具衛生設備燈具!W80</f>
        <v>CB-200W-24V</v>
      </c>
      <c r="X49" s="125"/>
      <c r="Y49" s="125"/>
      <c r="Z49" s="125"/>
      <c r="AA49" s="125"/>
      <c r="AB49" s="125"/>
      <c r="AC49" s="123" t="str">
        <f>廚具衛生設備燈具!AC80</f>
        <v>無</v>
      </c>
      <c r="AD49" s="124"/>
      <c r="AE49" s="124"/>
      <c r="AF49" s="124"/>
      <c r="AG49" s="124"/>
      <c r="AH49" s="131"/>
    </row>
    <row r="50" spans="1:34" ht="20.100000000000001" customHeight="1">
      <c r="A50" s="123" t="str">
        <f>廚具衛生設備燈具!A84</f>
        <v>內玄關踢腳</v>
      </c>
      <c r="B50" s="124"/>
      <c r="C50" s="124"/>
      <c r="D50" s="124"/>
      <c r="E50" s="131"/>
      <c r="F50" s="123" t="str">
        <f>廚具衛生設備燈具!F84</f>
        <v>2835LED14w照明燈條</v>
      </c>
      <c r="G50" s="124"/>
      <c r="H50" s="124"/>
      <c r="I50" s="124"/>
      <c r="J50" s="124"/>
      <c r="K50" s="124"/>
      <c r="L50" s="124"/>
      <c r="M50" s="131"/>
      <c r="N50" s="125" t="str">
        <f>廚具衛生設備燈具!N84</f>
        <v>SMD LED</v>
      </c>
      <c r="O50" s="125"/>
      <c r="P50" s="125"/>
      <c r="Q50" s="125"/>
      <c r="R50" s="123" t="str">
        <f>廚具衛生設備燈具!R84</f>
        <v>三安</v>
      </c>
      <c r="S50" s="124"/>
      <c r="T50" s="124"/>
      <c r="U50" s="124"/>
      <c r="V50" s="124"/>
      <c r="W50" s="125" t="str">
        <f>廚具衛生設備燈具!W84</f>
        <v>8㎜24V14w120P</v>
      </c>
      <c r="X50" s="125"/>
      <c r="Y50" s="125"/>
      <c r="Z50" s="125"/>
      <c r="AA50" s="125"/>
      <c r="AB50" s="125"/>
      <c r="AC50" s="123" t="str">
        <f>廚具衛生設備燈具!AC84</f>
        <v>3000°K</v>
      </c>
      <c r="AD50" s="124"/>
      <c r="AE50" s="124"/>
      <c r="AF50" s="124"/>
      <c r="AG50" s="124"/>
      <c r="AH50" s="131"/>
    </row>
    <row r="51" spans="1:34" ht="20.100000000000001" customHeight="1">
      <c r="A51" s="123" t="str">
        <f>廚具衛生設備燈具!A85</f>
        <v>內玄關踢腳</v>
      </c>
      <c r="B51" s="124"/>
      <c r="C51" s="124"/>
      <c r="D51" s="124"/>
      <c r="E51" s="131"/>
      <c r="F51" s="123" t="str">
        <f>廚具衛生設備燈具!F85</f>
        <v>AC/DC 45w供電器</v>
      </c>
      <c r="G51" s="124"/>
      <c r="H51" s="124"/>
      <c r="I51" s="124"/>
      <c r="J51" s="124"/>
      <c r="K51" s="124"/>
      <c r="L51" s="124"/>
      <c r="M51" s="131"/>
      <c r="N51" s="125" t="str">
        <f>廚具衛生設備燈具!N85</f>
        <v>機殼型電源</v>
      </c>
      <c r="O51" s="125"/>
      <c r="P51" s="125"/>
      <c r="Q51" s="125"/>
      <c r="R51" s="123" t="str">
        <f>廚具衛生設備燈具!R85</f>
        <v>黑金剛</v>
      </c>
      <c r="S51" s="124"/>
      <c r="T51" s="124"/>
      <c r="U51" s="124"/>
      <c r="V51" s="124"/>
      <c r="W51" s="125" t="str">
        <f>廚具衛生設備燈具!W85</f>
        <v>CB-45W-24V</v>
      </c>
      <c r="X51" s="125"/>
      <c r="Y51" s="125"/>
      <c r="Z51" s="125"/>
      <c r="AA51" s="125"/>
      <c r="AB51" s="125"/>
      <c r="AC51" s="123" t="str">
        <f>廚具衛生設備燈具!AC85</f>
        <v>無</v>
      </c>
      <c r="AD51" s="124"/>
      <c r="AE51" s="124"/>
      <c r="AF51" s="124"/>
      <c r="AG51" s="124"/>
      <c r="AH51" s="131"/>
    </row>
    <row r="52" spans="1:34" ht="20.100000000000001" customHeight="1">
      <c r="A52" s="123" t="str">
        <f>廚具衛生設備燈具!A90</f>
        <v>廚房吊櫃</v>
      </c>
      <c r="B52" s="124"/>
      <c r="C52" s="124"/>
      <c r="D52" s="124"/>
      <c r="E52" s="131"/>
      <c r="F52" s="123" t="str">
        <f>廚具衛生設備燈具!F90</f>
        <v>2835LED14w照明燈條</v>
      </c>
      <c r="G52" s="124"/>
      <c r="H52" s="124"/>
      <c r="I52" s="124"/>
      <c r="J52" s="124"/>
      <c r="K52" s="124"/>
      <c r="L52" s="124"/>
      <c r="M52" s="131"/>
      <c r="N52" s="125" t="str">
        <f>廚具衛生設備燈具!N90</f>
        <v>SMD LED</v>
      </c>
      <c r="O52" s="125"/>
      <c r="P52" s="125"/>
      <c r="Q52" s="125"/>
      <c r="R52" s="123" t="str">
        <f>廚具衛生設備燈具!R90</f>
        <v>三安</v>
      </c>
      <c r="S52" s="124"/>
      <c r="T52" s="124"/>
      <c r="U52" s="124"/>
      <c r="V52" s="124"/>
      <c r="W52" s="125" t="str">
        <f>廚具衛生設備燈具!W90</f>
        <v>8㎜24V14w120P</v>
      </c>
      <c r="X52" s="125"/>
      <c r="Y52" s="125"/>
      <c r="Z52" s="125"/>
      <c r="AA52" s="125"/>
      <c r="AB52" s="125"/>
      <c r="AC52" s="123" t="str">
        <f>廚具衛生設備燈具!AC90</f>
        <v>3000°K</v>
      </c>
      <c r="AD52" s="124"/>
      <c r="AE52" s="124"/>
      <c r="AF52" s="124"/>
      <c r="AG52" s="124"/>
      <c r="AH52" s="131"/>
    </row>
    <row r="53" spans="1:34" ht="20.100000000000001" customHeight="1">
      <c r="A53" s="123" t="str">
        <f>廚具衛生設備燈具!A91</f>
        <v>廚房吊櫃</v>
      </c>
      <c r="B53" s="124"/>
      <c r="C53" s="124"/>
      <c r="D53" s="124"/>
      <c r="E53" s="131"/>
      <c r="F53" s="123" t="str">
        <f>廚具衛生設備燈具!F91</f>
        <v>AC/DC 100w供電器</v>
      </c>
      <c r="G53" s="124"/>
      <c r="H53" s="124"/>
      <c r="I53" s="124"/>
      <c r="J53" s="124"/>
      <c r="K53" s="124"/>
      <c r="L53" s="124"/>
      <c r="M53" s="131"/>
      <c r="N53" s="125" t="str">
        <f>廚具衛生設備燈具!N91</f>
        <v>機殼型電源</v>
      </c>
      <c r="O53" s="125"/>
      <c r="P53" s="125"/>
      <c r="Q53" s="125"/>
      <c r="R53" s="123" t="str">
        <f>廚具衛生設備燈具!R91</f>
        <v>黑金剛</v>
      </c>
      <c r="S53" s="124"/>
      <c r="T53" s="124"/>
      <c r="U53" s="124"/>
      <c r="V53" s="124"/>
      <c r="W53" s="125" t="str">
        <f>廚具衛生設備燈具!W91</f>
        <v>CB-100W-24V</v>
      </c>
      <c r="X53" s="125"/>
      <c r="Y53" s="125"/>
      <c r="Z53" s="125"/>
      <c r="AA53" s="125"/>
      <c r="AB53" s="125"/>
      <c r="AC53" s="123" t="str">
        <f>廚具衛生設備燈具!AC91</f>
        <v>無</v>
      </c>
      <c r="AD53" s="124"/>
      <c r="AE53" s="124"/>
      <c r="AF53" s="124"/>
      <c r="AG53" s="124"/>
      <c r="AH53" s="131"/>
    </row>
    <row r="54" spans="1:34" ht="20.100000000000001" customHeight="1">
      <c r="A54" s="123" t="str">
        <f>廚具衛生設備燈具!A92</f>
        <v>廚房地面</v>
      </c>
      <c r="B54" s="124"/>
      <c r="C54" s="124"/>
      <c r="D54" s="124"/>
      <c r="E54" s="131"/>
      <c r="F54" s="123" t="str">
        <f>廚具衛生設備燈具!F92</f>
        <v>2835LED14w照明燈條</v>
      </c>
      <c r="G54" s="124"/>
      <c r="H54" s="124"/>
      <c r="I54" s="124"/>
      <c r="J54" s="124"/>
      <c r="K54" s="124"/>
      <c r="L54" s="124"/>
      <c r="M54" s="131"/>
      <c r="N54" s="125" t="str">
        <f>廚具衛生設備燈具!N92</f>
        <v>SMD LED</v>
      </c>
      <c r="O54" s="125"/>
      <c r="P54" s="125"/>
      <c r="Q54" s="125"/>
      <c r="R54" s="123" t="str">
        <f>廚具衛生設備燈具!R92</f>
        <v>三安</v>
      </c>
      <c r="S54" s="124"/>
      <c r="T54" s="124"/>
      <c r="U54" s="124"/>
      <c r="V54" s="124"/>
      <c r="W54" s="125" t="str">
        <f>廚具衛生設備燈具!W92</f>
        <v>8㎜24V14w120P</v>
      </c>
      <c r="X54" s="125"/>
      <c r="Y54" s="125"/>
      <c r="Z54" s="125"/>
      <c r="AA54" s="125"/>
      <c r="AB54" s="125"/>
      <c r="AC54" s="123" t="str">
        <f>廚具衛生設備燈具!AC92</f>
        <v>3000°K</v>
      </c>
      <c r="AD54" s="124"/>
      <c r="AE54" s="124"/>
      <c r="AF54" s="124"/>
      <c r="AG54" s="124"/>
      <c r="AH54" s="131"/>
    </row>
    <row r="55" spans="1:34" ht="20.100000000000001" customHeight="1">
      <c r="A55" s="123" t="str">
        <f>廚具衛生設備燈具!A93</f>
        <v>廚房地面</v>
      </c>
      <c r="B55" s="124"/>
      <c r="C55" s="124"/>
      <c r="D55" s="124"/>
      <c r="E55" s="131"/>
      <c r="F55" s="123" t="str">
        <f>廚具衛生設備燈具!F93</f>
        <v>AC/DC 100w供電器</v>
      </c>
      <c r="G55" s="124"/>
      <c r="H55" s="124"/>
      <c r="I55" s="124"/>
      <c r="J55" s="124"/>
      <c r="K55" s="124"/>
      <c r="L55" s="124"/>
      <c r="M55" s="131"/>
      <c r="N55" s="125" t="str">
        <f>廚具衛生設備燈具!N93</f>
        <v>機殼型電源</v>
      </c>
      <c r="O55" s="125"/>
      <c r="P55" s="125"/>
      <c r="Q55" s="125"/>
      <c r="R55" s="123" t="str">
        <f>廚具衛生設備燈具!R93</f>
        <v>MW明緯</v>
      </c>
      <c r="S55" s="124"/>
      <c r="T55" s="124"/>
      <c r="U55" s="124"/>
      <c r="V55" s="124"/>
      <c r="W55" s="125" t="str">
        <f>廚具衛生設備燈具!W93</f>
        <v>LRS-100</v>
      </c>
      <c r="X55" s="125"/>
      <c r="Y55" s="125"/>
      <c r="Z55" s="125"/>
      <c r="AA55" s="125"/>
      <c r="AB55" s="125"/>
      <c r="AC55" s="123" t="str">
        <f>廚具衛生設備燈具!AC93</f>
        <v>無</v>
      </c>
      <c r="AD55" s="124"/>
      <c r="AE55" s="124"/>
      <c r="AF55" s="124"/>
      <c r="AG55" s="124"/>
      <c r="AH55" s="131"/>
    </row>
    <row r="56" spans="1:34" ht="20.100000000000001" customHeight="1">
      <c r="A56" s="123" t="str">
        <f>廚具衛生設備燈具!A94</f>
        <v>餐廳天花間接</v>
      </c>
      <c r="B56" s="124"/>
      <c r="C56" s="124"/>
      <c r="D56" s="124"/>
      <c r="E56" s="131"/>
      <c r="F56" s="123" t="str">
        <f>廚具衛生設備燈具!F94</f>
        <v>2835LED20w照明燈條</v>
      </c>
      <c r="G56" s="124"/>
      <c r="H56" s="124"/>
      <c r="I56" s="124"/>
      <c r="J56" s="124"/>
      <c r="K56" s="124"/>
      <c r="L56" s="124"/>
      <c r="M56" s="131"/>
      <c r="N56" s="125" t="str">
        <f>廚具衛生設備燈具!N94</f>
        <v>SMD LED</v>
      </c>
      <c r="O56" s="125"/>
      <c r="P56" s="125"/>
      <c r="Q56" s="125"/>
      <c r="R56" s="123" t="str">
        <f>廚具衛生設備燈具!R94</f>
        <v>三安</v>
      </c>
      <c r="S56" s="124"/>
      <c r="T56" s="124"/>
      <c r="U56" s="124"/>
      <c r="V56" s="124"/>
      <c r="W56" s="125" t="str">
        <f>廚具衛生設備燈具!W94</f>
        <v>15㎜24V20w240P</v>
      </c>
      <c r="X56" s="125"/>
      <c r="Y56" s="125"/>
      <c r="Z56" s="125"/>
      <c r="AA56" s="125"/>
      <c r="AB56" s="125"/>
      <c r="AC56" s="123" t="str">
        <f>廚具衛生設備燈具!AC94</f>
        <v>3000°K</v>
      </c>
      <c r="AD56" s="124"/>
      <c r="AE56" s="124"/>
      <c r="AF56" s="124"/>
      <c r="AG56" s="124"/>
      <c r="AH56" s="131"/>
    </row>
    <row r="57" spans="1:34" ht="20.100000000000001" customHeight="1">
      <c r="A57" s="123" t="str">
        <f>廚具衛生設備燈具!A95</f>
        <v>餐廳天花間接</v>
      </c>
      <c r="B57" s="124"/>
      <c r="C57" s="124"/>
      <c r="D57" s="124"/>
      <c r="E57" s="131"/>
      <c r="F57" s="123" t="str">
        <f>廚具衛生設備燈具!F95</f>
        <v>AC/DC 200w供電器</v>
      </c>
      <c r="G57" s="124"/>
      <c r="H57" s="124"/>
      <c r="I57" s="124"/>
      <c r="J57" s="124"/>
      <c r="K57" s="124"/>
      <c r="L57" s="124"/>
      <c r="M57" s="131"/>
      <c r="N57" s="125" t="str">
        <f>廚具衛生設備燈具!N95</f>
        <v>機殼型電源</v>
      </c>
      <c r="O57" s="125"/>
      <c r="P57" s="125"/>
      <c r="Q57" s="125"/>
      <c r="R57" s="123" t="str">
        <f>廚具衛生設備燈具!R95</f>
        <v>黑金剛</v>
      </c>
      <c r="S57" s="124"/>
      <c r="T57" s="124"/>
      <c r="U57" s="124"/>
      <c r="V57" s="124"/>
      <c r="W57" s="125" t="str">
        <f>廚具衛生設備燈具!W95</f>
        <v>CB-200W-24V</v>
      </c>
      <c r="X57" s="125"/>
      <c r="Y57" s="125"/>
      <c r="Z57" s="125"/>
      <c r="AA57" s="125"/>
      <c r="AB57" s="125"/>
      <c r="AC57" s="123" t="str">
        <f>廚具衛生設備燈具!AC95</f>
        <v>無</v>
      </c>
      <c r="AD57" s="124"/>
      <c r="AE57" s="124"/>
      <c r="AF57" s="124"/>
      <c r="AG57" s="124"/>
      <c r="AH57" s="131"/>
    </row>
    <row r="58" spans="1:34" ht="20.100000000000001" customHeight="1">
      <c r="A58" s="123" t="str">
        <f>廚具衛生設備燈具!A96</f>
        <v>工作室吊櫃</v>
      </c>
      <c r="B58" s="124"/>
      <c r="C58" s="124"/>
      <c r="D58" s="124"/>
      <c r="E58" s="131"/>
      <c r="F58" s="123" t="str">
        <f>廚具衛生設備燈具!F96</f>
        <v>2835LED14w照明燈條</v>
      </c>
      <c r="G58" s="124"/>
      <c r="H58" s="124"/>
      <c r="I58" s="124"/>
      <c r="J58" s="124"/>
      <c r="K58" s="124"/>
      <c r="L58" s="124"/>
      <c r="M58" s="131"/>
      <c r="N58" s="125" t="str">
        <f>廚具衛生設備燈具!N96</f>
        <v>SMD LED</v>
      </c>
      <c r="O58" s="125"/>
      <c r="P58" s="125"/>
      <c r="Q58" s="125"/>
      <c r="R58" s="123" t="str">
        <f>廚具衛生設備燈具!R96</f>
        <v>三安</v>
      </c>
      <c r="S58" s="124"/>
      <c r="T58" s="124"/>
      <c r="U58" s="124"/>
      <c r="V58" s="124"/>
      <c r="W58" s="125" t="str">
        <f>廚具衛生設備燈具!W96</f>
        <v>8㎜12V14w120P</v>
      </c>
      <c r="X58" s="125"/>
      <c r="Y58" s="125"/>
      <c r="Z58" s="125"/>
      <c r="AA58" s="125"/>
      <c r="AB58" s="125"/>
      <c r="AC58" s="123" t="str">
        <f>廚具衛生設備燈具!AC96</f>
        <v>3000°K</v>
      </c>
      <c r="AD58" s="124"/>
      <c r="AE58" s="124"/>
      <c r="AF58" s="124"/>
      <c r="AG58" s="124"/>
      <c r="AH58" s="131"/>
    </row>
    <row r="59" spans="1:34" ht="20.100000000000001" customHeight="1">
      <c r="A59" s="123" t="str">
        <f>廚具衛生設備燈具!A97</f>
        <v>工作室吊櫃</v>
      </c>
      <c r="B59" s="124"/>
      <c r="C59" s="124"/>
      <c r="D59" s="124"/>
      <c r="E59" s="131"/>
      <c r="F59" s="123" t="str">
        <f>廚具衛生設備燈具!F97</f>
        <v>AC/DC 200w供電器</v>
      </c>
      <c r="G59" s="124"/>
      <c r="H59" s="124"/>
      <c r="I59" s="124"/>
      <c r="J59" s="124"/>
      <c r="K59" s="124"/>
      <c r="L59" s="124"/>
      <c r="M59" s="131"/>
      <c r="N59" s="125" t="str">
        <f>廚具衛生設備燈具!N97</f>
        <v>機殼型電源</v>
      </c>
      <c r="O59" s="125"/>
      <c r="P59" s="125"/>
      <c r="Q59" s="125"/>
      <c r="R59" s="123" t="str">
        <f>廚具衛生設備燈具!R97</f>
        <v>黑金剛</v>
      </c>
      <c r="S59" s="124"/>
      <c r="T59" s="124"/>
      <c r="U59" s="124"/>
      <c r="V59" s="124"/>
      <c r="W59" s="125" t="str">
        <f>廚具衛生設備燈具!W97</f>
        <v>CB-200W-24V</v>
      </c>
      <c r="X59" s="125"/>
      <c r="Y59" s="125"/>
      <c r="Z59" s="125"/>
      <c r="AA59" s="125"/>
      <c r="AB59" s="125"/>
      <c r="AC59" s="123" t="str">
        <f>廚具衛生設備燈具!AC97</f>
        <v>無</v>
      </c>
      <c r="AD59" s="124"/>
      <c r="AE59" s="124"/>
      <c r="AF59" s="124"/>
      <c r="AG59" s="124"/>
      <c r="AH59" s="131"/>
    </row>
    <row r="60" spans="1:34" ht="20.100000000000001" customHeight="1">
      <c r="A60" s="123" t="str">
        <f>廚具衛生設備燈具!A106</f>
        <v>大盥洗室天花</v>
      </c>
      <c r="B60" s="124"/>
      <c r="C60" s="124"/>
      <c r="D60" s="124"/>
      <c r="E60" s="131"/>
      <c r="F60" s="123" t="str">
        <f>廚具衛生設備燈具!F106</f>
        <v>2835LED16w照明燈條</v>
      </c>
      <c r="G60" s="124"/>
      <c r="H60" s="124"/>
      <c r="I60" s="124"/>
      <c r="J60" s="124"/>
      <c r="K60" s="124"/>
      <c r="L60" s="124"/>
      <c r="M60" s="131"/>
      <c r="N60" s="125" t="str">
        <f>廚具衛生設備燈具!N106</f>
        <v>SMD LED</v>
      </c>
      <c r="O60" s="125"/>
      <c r="P60" s="125"/>
      <c r="Q60" s="125"/>
      <c r="R60" s="123" t="str">
        <f>廚具衛生設備燈具!R106</f>
        <v>三安</v>
      </c>
      <c r="S60" s="124"/>
      <c r="T60" s="124"/>
      <c r="U60" s="124"/>
      <c r="V60" s="124"/>
      <c r="W60" s="125" t="str">
        <f>廚具衛生設備燈具!W106</f>
        <v>10㎜24V16w180P</v>
      </c>
      <c r="X60" s="125"/>
      <c r="Y60" s="125"/>
      <c r="Z60" s="125"/>
      <c r="AA60" s="125"/>
      <c r="AB60" s="125"/>
      <c r="AC60" s="123" t="str">
        <f>廚具衛生設備燈具!AC106</f>
        <v>3000°K</v>
      </c>
      <c r="AD60" s="124"/>
      <c r="AE60" s="124"/>
      <c r="AF60" s="124"/>
      <c r="AG60" s="124"/>
      <c r="AH60" s="131"/>
    </row>
    <row r="61" spans="1:34" ht="20.100000000000001" customHeight="1">
      <c r="A61" s="123" t="str">
        <f>廚具衛生設備燈具!A107</f>
        <v>大盥洗室天花</v>
      </c>
      <c r="B61" s="124"/>
      <c r="C61" s="124"/>
      <c r="D61" s="124"/>
      <c r="E61" s="131"/>
      <c r="F61" s="123" t="str">
        <f>廚具衛生設備燈具!F107</f>
        <v>AC/DC 45w供電器</v>
      </c>
      <c r="G61" s="124"/>
      <c r="H61" s="124"/>
      <c r="I61" s="124"/>
      <c r="J61" s="124"/>
      <c r="K61" s="124"/>
      <c r="L61" s="124"/>
      <c r="M61" s="131"/>
      <c r="N61" s="125" t="str">
        <f>廚具衛生設備燈具!N107</f>
        <v>機殼型電源</v>
      </c>
      <c r="O61" s="125"/>
      <c r="P61" s="125"/>
      <c r="Q61" s="125"/>
      <c r="R61" s="123" t="str">
        <f>廚具衛生設備燈具!R107</f>
        <v>黑金剛</v>
      </c>
      <c r="S61" s="124"/>
      <c r="T61" s="124"/>
      <c r="U61" s="124"/>
      <c r="V61" s="124"/>
      <c r="W61" s="125" t="str">
        <f>廚具衛生設備燈具!W107</f>
        <v>CB-45W-24V</v>
      </c>
      <c r="X61" s="125"/>
      <c r="Y61" s="125"/>
      <c r="Z61" s="125"/>
      <c r="AA61" s="125"/>
      <c r="AB61" s="125"/>
      <c r="AC61" s="123" t="str">
        <f>廚具衛生設備燈具!AC107</f>
        <v>無</v>
      </c>
      <c r="AD61" s="124"/>
      <c r="AE61" s="124"/>
      <c r="AF61" s="124"/>
      <c r="AG61" s="124"/>
      <c r="AH61" s="131"/>
    </row>
    <row r="62" spans="1:34" ht="20.100000000000001" customHeight="1">
      <c r="A62" s="123" t="str">
        <f>廚具衛生設備燈具!A108</f>
        <v>小盥洗室天花</v>
      </c>
      <c r="B62" s="124"/>
      <c r="C62" s="124"/>
      <c r="D62" s="124"/>
      <c r="E62" s="131"/>
      <c r="F62" s="123" t="str">
        <f>廚具衛生設備燈具!F108</f>
        <v>2835LED16w照明燈條</v>
      </c>
      <c r="G62" s="124"/>
      <c r="H62" s="124"/>
      <c r="I62" s="124"/>
      <c r="J62" s="124"/>
      <c r="K62" s="124"/>
      <c r="L62" s="124"/>
      <c r="M62" s="131"/>
      <c r="N62" s="125" t="str">
        <f>廚具衛生設備燈具!N108</f>
        <v>SMD LED</v>
      </c>
      <c r="O62" s="125"/>
      <c r="P62" s="125"/>
      <c r="Q62" s="125"/>
      <c r="R62" s="123" t="str">
        <f>廚具衛生設備燈具!R108</f>
        <v>三安</v>
      </c>
      <c r="S62" s="124"/>
      <c r="T62" s="124"/>
      <c r="U62" s="124"/>
      <c r="V62" s="124"/>
      <c r="W62" s="125" t="str">
        <f>廚具衛生設備燈具!W108</f>
        <v>10㎜24V16w180P</v>
      </c>
      <c r="X62" s="125"/>
      <c r="Y62" s="125"/>
      <c r="Z62" s="125"/>
      <c r="AA62" s="125"/>
      <c r="AB62" s="125"/>
      <c r="AC62" s="123" t="str">
        <f>廚具衛生設備燈具!AC108</f>
        <v>3000°K</v>
      </c>
      <c r="AD62" s="124"/>
      <c r="AE62" s="124"/>
      <c r="AF62" s="124"/>
      <c r="AG62" s="124"/>
      <c r="AH62" s="131"/>
    </row>
    <row r="63" spans="1:34" ht="20.100000000000001" customHeight="1">
      <c r="A63" s="123" t="str">
        <f>廚具衛生設備燈具!A109</f>
        <v>小盥洗室天花</v>
      </c>
      <c r="B63" s="124"/>
      <c r="C63" s="124"/>
      <c r="D63" s="124"/>
      <c r="E63" s="131"/>
      <c r="F63" s="123" t="str">
        <f>廚具衛生設備燈具!F109</f>
        <v>AC/DC 45w供電器</v>
      </c>
      <c r="G63" s="124"/>
      <c r="H63" s="124"/>
      <c r="I63" s="124"/>
      <c r="J63" s="124"/>
      <c r="K63" s="124"/>
      <c r="L63" s="124"/>
      <c r="M63" s="131"/>
      <c r="N63" s="125" t="str">
        <f>廚具衛生設備燈具!N109</f>
        <v>機殼型電源</v>
      </c>
      <c r="O63" s="125"/>
      <c r="P63" s="125"/>
      <c r="Q63" s="125"/>
      <c r="R63" s="123" t="str">
        <f>廚具衛生設備燈具!R109</f>
        <v>黑金剛</v>
      </c>
      <c r="S63" s="124"/>
      <c r="T63" s="124"/>
      <c r="U63" s="124"/>
      <c r="V63" s="124"/>
      <c r="W63" s="125" t="str">
        <f>廚具衛生設備燈具!W109</f>
        <v>CB-45W-24V</v>
      </c>
      <c r="X63" s="125"/>
      <c r="Y63" s="125"/>
      <c r="Z63" s="125"/>
      <c r="AA63" s="125"/>
      <c r="AB63" s="125"/>
      <c r="AC63" s="123" t="str">
        <f>廚具衛生設備燈具!AC109</f>
        <v>無</v>
      </c>
      <c r="AD63" s="124"/>
      <c r="AE63" s="124"/>
      <c r="AF63" s="124"/>
      <c r="AG63" s="124"/>
      <c r="AH63" s="131"/>
    </row>
    <row r="64" spans="1:34" ht="20.100000000000001" customHeight="1">
      <c r="A64" s="123" t="str">
        <f>廚具衛生設備燈具!A110</f>
        <v>衛生間天花</v>
      </c>
      <c r="B64" s="124"/>
      <c r="C64" s="124"/>
      <c r="D64" s="124"/>
      <c r="E64" s="131"/>
      <c r="F64" s="123" t="str">
        <f>廚具衛生設備燈具!F110</f>
        <v>2835LED16w照明燈條</v>
      </c>
      <c r="G64" s="124"/>
      <c r="H64" s="124"/>
      <c r="I64" s="124"/>
      <c r="J64" s="124"/>
      <c r="K64" s="124"/>
      <c r="L64" s="124"/>
      <c r="M64" s="131"/>
      <c r="N64" s="125" t="str">
        <f>廚具衛生設備燈具!N110</f>
        <v>SMD LED</v>
      </c>
      <c r="O64" s="125"/>
      <c r="P64" s="125"/>
      <c r="Q64" s="125"/>
      <c r="R64" s="123" t="str">
        <f>廚具衛生設備燈具!R110</f>
        <v>三安</v>
      </c>
      <c r="S64" s="124"/>
      <c r="T64" s="124"/>
      <c r="U64" s="124"/>
      <c r="V64" s="124"/>
      <c r="W64" s="125" t="str">
        <f>廚具衛生設備燈具!W110</f>
        <v>10㎜24V16w180P</v>
      </c>
      <c r="X64" s="125"/>
      <c r="Y64" s="125"/>
      <c r="Z64" s="125"/>
      <c r="AA64" s="125"/>
      <c r="AB64" s="125"/>
      <c r="AC64" s="123" t="str">
        <f>廚具衛生設備燈具!AC110</f>
        <v>3000°K</v>
      </c>
      <c r="AD64" s="124"/>
      <c r="AE64" s="124"/>
      <c r="AF64" s="124"/>
      <c r="AG64" s="124"/>
      <c r="AH64" s="131"/>
    </row>
    <row r="65" spans="1:34" ht="20.100000000000001" customHeight="1">
      <c r="A65" s="123" t="str">
        <f>廚具衛生設備燈具!A111</f>
        <v>衛生間天花</v>
      </c>
      <c r="B65" s="124"/>
      <c r="C65" s="124"/>
      <c r="D65" s="124"/>
      <c r="E65" s="131"/>
      <c r="F65" s="123" t="str">
        <f>廚具衛生設備燈具!F111</f>
        <v>AC/DC 45w供電器</v>
      </c>
      <c r="G65" s="124"/>
      <c r="H65" s="124"/>
      <c r="I65" s="124"/>
      <c r="J65" s="124"/>
      <c r="K65" s="124"/>
      <c r="L65" s="124"/>
      <c r="M65" s="131"/>
      <c r="N65" s="125" t="str">
        <f>廚具衛生設備燈具!N111</f>
        <v>機殼型電源</v>
      </c>
      <c r="O65" s="125"/>
      <c r="P65" s="125"/>
      <c r="Q65" s="125"/>
      <c r="R65" s="123" t="str">
        <f>廚具衛生設備燈具!R111</f>
        <v>黑金剛</v>
      </c>
      <c r="S65" s="124"/>
      <c r="T65" s="124"/>
      <c r="U65" s="124"/>
      <c r="V65" s="124"/>
      <c r="W65" s="125" t="str">
        <f>廚具衛生設備燈具!W111</f>
        <v>CB-45W-24V</v>
      </c>
      <c r="X65" s="125"/>
      <c r="Y65" s="125"/>
      <c r="Z65" s="125"/>
      <c r="AA65" s="125"/>
      <c r="AB65" s="125"/>
      <c r="AC65" s="123" t="str">
        <f>廚具衛生設備燈具!AC111</f>
        <v>無</v>
      </c>
      <c r="AD65" s="124"/>
      <c r="AE65" s="124"/>
      <c r="AF65" s="124"/>
      <c r="AG65" s="124"/>
      <c r="AH65" s="131"/>
    </row>
    <row r="66" spans="1:34" ht="20.100000000000001" customHeight="1">
      <c r="A66" s="123" t="str">
        <f>廚具衛生設備燈具!A112</f>
        <v>主臥房天花</v>
      </c>
      <c r="B66" s="124"/>
      <c r="C66" s="124"/>
      <c r="D66" s="124"/>
      <c r="E66" s="131"/>
      <c r="F66" s="123" t="str">
        <f>廚具衛生設備燈具!F112</f>
        <v>2835LED20w照明燈條</v>
      </c>
      <c r="G66" s="124"/>
      <c r="H66" s="124"/>
      <c r="I66" s="124"/>
      <c r="J66" s="124"/>
      <c r="K66" s="124"/>
      <c r="L66" s="124"/>
      <c r="M66" s="131"/>
      <c r="N66" s="125" t="str">
        <f>廚具衛生設備燈具!N112</f>
        <v>SMD LED</v>
      </c>
      <c r="O66" s="125"/>
      <c r="P66" s="125"/>
      <c r="Q66" s="125"/>
      <c r="R66" s="123" t="str">
        <f>廚具衛生設備燈具!R112</f>
        <v>三安</v>
      </c>
      <c r="S66" s="124"/>
      <c r="T66" s="124"/>
      <c r="U66" s="124"/>
      <c r="V66" s="124"/>
      <c r="W66" s="125" t="str">
        <f>廚具衛生設備燈具!W112</f>
        <v>15㎜24V20w240P</v>
      </c>
      <c r="X66" s="125"/>
      <c r="Y66" s="125"/>
      <c r="Z66" s="125"/>
      <c r="AA66" s="125"/>
      <c r="AB66" s="125"/>
      <c r="AC66" s="123" t="str">
        <f>廚具衛生設備燈具!AC112</f>
        <v>3000°K</v>
      </c>
      <c r="AD66" s="124"/>
      <c r="AE66" s="124"/>
      <c r="AF66" s="124"/>
      <c r="AG66" s="124"/>
      <c r="AH66" s="131"/>
    </row>
    <row r="67" spans="1:34" ht="20.100000000000001" customHeight="1">
      <c r="A67" s="123" t="str">
        <f>廚具衛生設備燈具!A113</f>
        <v>主臥房天花</v>
      </c>
      <c r="B67" s="124"/>
      <c r="C67" s="124"/>
      <c r="D67" s="124"/>
      <c r="E67" s="131"/>
      <c r="F67" s="123" t="str">
        <f>廚具衛生設備燈具!F113</f>
        <v>AC/DC 200w供電器</v>
      </c>
      <c r="G67" s="124"/>
      <c r="H67" s="124"/>
      <c r="I67" s="124"/>
      <c r="J67" s="124"/>
      <c r="K67" s="124"/>
      <c r="L67" s="124"/>
      <c r="M67" s="131"/>
      <c r="N67" s="125" t="str">
        <f>廚具衛生設備燈具!N113</f>
        <v>機殼型電源</v>
      </c>
      <c r="O67" s="125"/>
      <c r="P67" s="125"/>
      <c r="Q67" s="125"/>
      <c r="R67" s="123" t="str">
        <f>廚具衛生設備燈具!R113</f>
        <v>黑金剛</v>
      </c>
      <c r="S67" s="124"/>
      <c r="T67" s="124"/>
      <c r="U67" s="124"/>
      <c r="V67" s="124"/>
      <c r="W67" s="125" t="str">
        <f>廚具衛生設備燈具!W113</f>
        <v>CB-200W-24V</v>
      </c>
      <c r="X67" s="125"/>
      <c r="Y67" s="125"/>
      <c r="Z67" s="125"/>
      <c r="AA67" s="125"/>
      <c r="AB67" s="125"/>
      <c r="AC67" s="123" t="str">
        <f>廚具衛生設備燈具!AC113</f>
        <v>無</v>
      </c>
      <c r="AD67" s="124"/>
      <c r="AE67" s="124"/>
      <c r="AF67" s="124"/>
      <c r="AG67" s="124"/>
      <c r="AH67" s="131"/>
    </row>
    <row r="68" spans="1:34" ht="20.100000000000001" customHeight="1">
      <c r="A68" s="123" t="e">
        <f>代購項目!#REF!</f>
        <v>#REF!</v>
      </c>
      <c r="B68" s="124"/>
      <c r="C68" s="124"/>
      <c r="D68" s="124"/>
      <c r="E68" s="131"/>
      <c r="F68" s="123" t="e">
        <f>代購項目!#REF!</f>
        <v>#REF!</v>
      </c>
      <c r="G68" s="124"/>
      <c r="H68" s="124"/>
      <c r="I68" s="124"/>
      <c r="J68" s="124"/>
      <c r="K68" s="124"/>
      <c r="L68" s="124"/>
      <c r="M68" s="131"/>
      <c r="N68" s="125" t="e">
        <f>代購項目!#REF!</f>
        <v>#REF!</v>
      </c>
      <c r="O68" s="125"/>
      <c r="P68" s="125"/>
      <c r="Q68" s="125"/>
      <c r="R68" s="123" t="e">
        <f>代購項目!#REF!</f>
        <v>#REF!</v>
      </c>
      <c r="S68" s="124"/>
      <c r="T68" s="124"/>
      <c r="U68" s="124"/>
      <c r="V68" s="124"/>
      <c r="W68" s="125" t="e">
        <f>代購項目!#REF!</f>
        <v>#REF!</v>
      </c>
      <c r="X68" s="125"/>
      <c r="Y68" s="125"/>
      <c r="Z68" s="125"/>
      <c r="AA68" s="125"/>
      <c r="AB68" s="125"/>
      <c r="AC68" s="123" t="e">
        <f>代購項目!#REF!</f>
        <v>#REF!</v>
      </c>
      <c r="AD68" s="124"/>
      <c r="AE68" s="124"/>
      <c r="AF68" s="124"/>
      <c r="AG68" s="124"/>
      <c r="AH68" s="131"/>
    </row>
    <row r="69" spans="1:34" ht="20.100000000000001" customHeight="1">
      <c r="A69" s="123" t="e">
        <f>代購項目!#REF!</f>
        <v>#REF!</v>
      </c>
      <c r="B69" s="124"/>
      <c r="C69" s="124"/>
      <c r="D69" s="124"/>
      <c r="E69" s="131"/>
      <c r="F69" s="123" t="e">
        <f>代購項目!#REF!</f>
        <v>#REF!</v>
      </c>
      <c r="G69" s="124"/>
      <c r="H69" s="124"/>
      <c r="I69" s="124"/>
      <c r="J69" s="124"/>
      <c r="K69" s="124"/>
      <c r="L69" s="124"/>
      <c r="M69" s="131"/>
      <c r="N69" s="125" t="e">
        <f>代購項目!#REF!</f>
        <v>#REF!</v>
      </c>
      <c r="O69" s="125"/>
      <c r="P69" s="125"/>
      <c r="Q69" s="125"/>
      <c r="R69" s="123" t="e">
        <f>代購項目!#REF!</f>
        <v>#REF!</v>
      </c>
      <c r="S69" s="124"/>
      <c r="T69" s="124"/>
      <c r="U69" s="124"/>
      <c r="V69" s="124"/>
      <c r="W69" s="125" t="e">
        <f>代購項目!#REF!</f>
        <v>#REF!</v>
      </c>
      <c r="X69" s="125"/>
      <c r="Y69" s="125"/>
      <c r="Z69" s="125"/>
      <c r="AA69" s="125"/>
      <c r="AB69" s="125"/>
      <c r="AC69" s="123" t="e">
        <f>代購項目!#REF!</f>
        <v>#REF!</v>
      </c>
      <c r="AD69" s="124"/>
      <c r="AE69" s="124"/>
      <c r="AF69" s="124"/>
      <c r="AG69" s="124"/>
      <c r="AH69" s="131"/>
    </row>
    <row r="70" spans="1:34" ht="20.100000000000001" customHeight="1">
      <c r="A70" s="123" t="e">
        <f>天地壁表面材暨防水粉刷!#REF!</f>
        <v>#REF!</v>
      </c>
      <c r="B70" s="124"/>
      <c r="C70" s="124"/>
      <c r="D70" s="124"/>
      <c r="E70" s="131"/>
      <c r="F70" s="123" t="e">
        <f>天地壁表面材暨防水粉刷!#REF!</f>
        <v>#REF!</v>
      </c>
      <c r="G70" s="124"/>
      <c r="H70" s="124"/>
      <c r="I70" s="124"/>
      <c r="J70" s="124"/>
      <c r="K70" s="124"/>
      <c r="L70" s="124"/>
      <c r="M70" s="131"/>
      <c r="N70" s="125" t="e">
        <f>天地壁表面材暨防水粉刷!#REF!</f>
        <v>#REF!</v>
      </c>
      <c r="O70" s="125"/>
      <c r="P70" s="125"/>
      <c r="Q70" s="125"/>
      <c r="R70" s="123" t="e">
        <f>天地壁表面材暨防水粉刷!#REF!</f>
        <v>#REF!</v>
      </c>
      <c r="S70" s="124"/>
      <c r="T70" s="124"/>
      <c r="U70" s="124"/>
      <c r="V70" s="124"/>
      <c r="W70" s="125" t="e">
        <f>天地壁表面材暨防水粉刷!#REF!</f>
        <v>#REF!</v>
      </c>
      <c r="X70" s="125"/>
      <c r="Y70" s="125"/>
      <c r="Z70" s="125"/>
      <c r="AA70" s="125"/>
      <c r="AB70" s="125"/>
      <c r="AC70" s="123" t="e">
        <f>天地壁表面材暨防水粉刷!#REF!</f>
        <v>#REF!</v>
      </c>
      <c r="AD70" s="124"/>
      <c r="AE70" s="124"/>
      <c r="AF70" s="124"/>
      <c r="AG70" s="124"/>
      <c r="AH70" s="131"/>
    </row>
    <row r="71" spans="1:34" ht="20.100000000000001" customHeight="1">
      <c r="A71" s="123" t="str">
        <f>天地壁表面材暨防水粉刷!A8</f>
        <v>外玄關</v>
      </c>
      <c r="B71" s="124"/>
      <c r="C71" s="124"/>
      <c r="D71" s="124"/>
      <c r="E71" s="131"/>
      <c r="F71" s="123" t="str">
        <f>天地壁表面材暨防水粉刷!F8</f>
        <v>耐燃耐潮造型天花</v>
      </c>
      <c r="G71" s="124"/>
      <c r="H71" s="124"/>
      <c r="I71" s="124"/>
      <c r="J71" s="124"/>
      <c r="K71" s="124"/>
      <c r="L71" s="124"/>
      <c r="M71" s="131"/>
      <c r="N71" s="125" t="str">
        <f>天地壁表面材暨防水粉刷!N8</f>
        <v>矽酸鈣板</v>
      </c>
      <c r="O71" s="125"/>
      <c r="P71" s="125"/>
      <c r="Q71" s="125"/>
      <c r="R71" s="123" t="str">
        <f>天地壁表面材暨防水粉刷!R8</f>
        <v>NA LUX/三菱</v>
      </c>
      <c r="S71" s="124"/>
      <c r="T71" s="124"/>
      <c r="U71" s="124"/>
      <c r="V71" s="124"/>
      <c r="W71" s="125" t="str">
        <f>天地壁表面材暨防水粉刷!W8</f>
        <v>6㎜ 0.8FK</v>
      </c>
      <c r="X71" s="125"/>
      <c r="Y71" s="125"/>
      <c r="Z71" s="125"/>
      <c r="AA71" s="125"/>
      <c r="AB71" s="125"/>
      <c r="AC71" s="123" t="str">
        <f>天地壁表面材暨防水粉刷!AC8</f>
        <v>無</v>
      </c>
      <c r="AD71" s="124"/>
      <c r="AE71" s="124"/>
      <c r="AF71" s="124"/>
      <c r="AG71" s="124"/>
      <c r="AH71" s="131"/>
    </row>
    <row r="72" spans="1:34" ht="20.100000000000001" customHeight="1">
      <c r="A72" s="123" t="str">
        <f>天地壁表面材暨防水粉刷!A11</f>
        <v>客廳</v>
      </c>
      <c r="B72" s="124"/>
      <c r="C72" s="124"/>
      <c r="D72" s="124"/>
      <c r="E72" s="131"/>
      <c r="F72" s="123" t="str">
        <f>天地壁表面材暨防水粉刷!F11</f>
        <v>耐燃耐潮造型天花</v>
      </c>
      <c r="G72" s="124"/>
      <c r="H72" s="124"/>
      <c r="I72" s="124"/>
      <c r="J72" s="124"/>
      <c r="K72" s="124"/>
      <c r="L72" s="124"/>
      <c r="M72" s="131"/>
      <c r="N72" s="125" t="str">
        <f>天地壁表面材暨防水粉刷!N11</f>
        <v>矽酸鈣板</v>
      </c>
      <c r="O72" s="125"/>
      <c r="P72" s="125"/>
      <c r="Q72" s="125"/>
      <c r="R72" s="123" t="str">
        <f>天地壁表面材暨防水粉刷!R11</f>
        <v>NA LUX/三菱</v>
      </c>
      <c r="S72" s="124"/>
      <c r="T72" s="124"/>
      <c r="U72" s="124"/>
      <c r="V72" s="124"/>
      <c r="W72" s="125" t="str">
        <f>天地壁表面材暨防水粉刷!W11</f>
        <v>6㎜ 0.8FK</v>
      </c>
      <c r="X72" s="125"/>
      <c r="Y72" s="125"/>
      <c r="Z72" s="125"/>
      <c r="AA72" s="125"/>
      <c r="AB72" s="125"/>
      <c r="AC72" s="123" t="str">
        <f>天地壁表面材暨防水粉刷!AC11</f>
        <v>無</v>
      </c>
      <c r="AD72" s="124"/>
      <c r="AE72" s="124"/>
      <c r="AF72" s="124"/>
      <c r="AG72" s="124"/>
      <c r="AH72" s="131"/>
    </row>
    <row r="73" spans="1:34" ht="20.100000000000001" customHeight="1">
      <c r="A73" s="123" t="str">
        <f>天地壁表面材暨防水粉刷!A13</f>
        <v>餐廳</v>
      </c>
      <c r="B73" s="124"/>
      <c r="C73" s="124"/>
      <c r="D73" s="124"/>
      <c r="E73" s="131"/>
      <c r="F73" s="123" t="str">
        <f>天地壁表面材暨防水粉刷!F13</f>
        <v>耐燃耐潮造型天花</v>
      </c>
      <c r="G73" s="124"/>
      <c r="H73" s="124"/>
      <c r="I73" s="124"/>
      <c r="J73" s="124"/>
      <c r="K73" s="124"/>
      <c r="L73" s="124"/>
      <c r="M73" s="131"/>
      <c r="N73" s="125" t="str">
        <f>天地壁表面材暨防水粉刷!N13</f>
        <v>矽酸鈣板</v>
      </c>
      <c r="O73" s="125"/>
      <c r="P73" s="125"/>
      <c r="Q73" s="125"/>
      <c r="R73" s="123" t="str">
        <f>天地壁表面材暨防水粉刷!R13</f>
        <v>NA LUX/三菱</v>
      </c>
      <c r="S73" s="124"/>
      <c r="T73" s="124"/>
      <c r="U73" s="124"/>
      <c r="V73" s="124"/>
      <c r="W73" s="125" t="str">
        <f>天地壁表面材暨防水粉刷!W13</f>
        <v>6㎜ 0.8FK</v>
      </c>
      <c r="X73" s="125"/>
      <c r="Y73" s="125"/>
      <c r="Z73" s="125"/>
      <c r="AA73" s="125"/>
      <c r="AB73" s="125"/>
      <c r="AC73" s="123" t="str">
        <f>天地壁表面材暨防水粉刷!AC13</f>
        <v>無</v>
      </c>
      <c r="AD73" s="124"/>
      <c r="AE73" s="124"/>
      <c r="AF73" s="124"/>
      <c r="AG73" s="124"/>
      <c r="AH73" s="131"/>
    </row>
    <row r="74" spans="1:34" ht="20.100000000000001" customHeight="1">
      <c r="A74" s="123" t="str">
        <f>天地壁表面材暨防水粉刷!A14</f>
        <v>走道區</v>
      </c>
      <c r="B74" s="124"/>
      <c r="C74" s="124"/>
      <c r="D74" s="124"/>
      <c r="E74" s="131"/>
      <c r="F74" s="123" t="str">
        <f>天地壁表面材暨防水粉刷!F14</f>
        <v>耐燃耐潮天花平封</v>
      </c>
      <c r="G74" s="124"/>
      <c r="H74" s="124"/>
      <c r="I74" s="124"/>
      <c r="J74" s="124"/>
      <c r="K74" s="124"/>
      <c r="L74" s="124"/>
      <c r="M74" s="131"/>
      <c r="N74" s="125" t="str">
        <f>天地壁表面材暨防水粉刷!N14</f>
        <v>矽酸鈣板</v>
      </c>
      <c r="O74" s="125"/>
      <c r="P74" s="125"/>
      <c r="Q74" s="125"/>
      <c r="R74" s="123" t="str">
        <f>天地壁表面材暨防水粉刷!R14</f>
        <v>NA LUX/三菱</v>
      </c>
      <c r="S74" s="124"/>
      <c r="T74" s="124"/>
      <c r="U74" s="124"/>
      <c r="V74" s="124"/>
      <c r="W74" s="125" t="str">
        <f>天地壁表面材暨防水粉刷!W14</f>
        <v>6㎜ 0.8FK</v>
      </c>
      <c r="X74" s="125"/>
      <c r="Y74" s="125"/>
      <c r="Z74" s="125"/>
      <c r="AA74" s="125"/>
      <c r="AB74" s="125"/>
      <c r="AC74" s="123" t="str">
        <f>天地壁表面材暨防水粉刷!AC14</f>
        <v>無</v>
      </c>
      <c r="AD74" s="124"/>
      <c r="AE74" s="124"/>
      <c r="AF74" s="124"/>
      <c r="AG74" s="124"/>
      <c r="AH74" s="131"/>
    </row>
    <row r="75" spans="1:34" ht="20.100000000000001" customHeight="1">
      <c r="A75" s="123" t="str">
        <f>天地壁表面材暨防水粉刷!A9</f>
        <v>內玄關</v>
      </c>
      <c r="B75" s="124"/>
      <c r="C75" s="124"/>
      <c r="D75" s="124"/>
      <c r="E75" s="131"/>
      <c r="F75" s="123" t="str">
        <f>天地壁表面材暨防水粉刷!F9</f>
        <v>耐燃耐潮造型天花</v>
      </c>
      <c r="G75" s="124"/>
      <c r="H75" s="124"/>
      <c r="I75" s="124"/>
      <c r="J75" s="124"/>
      <c r="K75" s="124"/>
      <c r="L75" s="124"/>
      <c r="M75" s="131"/>
      <c r="N75" s="125" t="str">
        <f>天地壁表面材暨防水粉刷!N9</f>
        <v>矽酸鈣板</v>
      </c>
      <c r="O75" s="125"/>
      <c r="P75" s="125"/>
      <c r="Q75" s="125"/>
      <c r="R75" s="123" t="str">
        <f>天地壁表面材暨防水粉刷!R9</f>
        <v>NA LUX/三菱</v>
      </c>
      <c r="S75" s="124"/>
      <c r="T75" s="124"/>
      <c r="U75" s="124"/>
      <c r="V75" s="124"/>
      <c r="W75" s="125" t="str">
        <f>天地壁表面材暨防水粉刷!W9</f>
        <v>6㎜ 0.8FK</v>
      </c>
      <c r="X75" s="125"/>
      <c r="Y75" s="125"/>
      <c r="Z75" s="125"/>
      <c r="AA75" s="125"/>
      <c r="AB75" s="125"/>
      <c r="AC75" s="123" t="str">
        <f>天地壁表面材暨防水粉刷!AC9</f>
        <v>無</v>
      </c>
      <c r="AD75" s="124"/>
      <c r="AE75" s="124"/>
      <c r="AF75" s="124"/>
      <c r="AG75" s="124"/>
      <c r="AH75" s="131"/>
    </row>
    <row r="76" spans="1:34" ht="20.100000000000001" customHeight="1">
      <c r="A76" s="123" t="e">
        <f>天地壁表面材暨防水粉刷!#REF!</f>
        <v>#REF!</v>
      </c>
      <c r="B76" s="124"/>
      <c r="C76" s="124"/>
      <c r="D76" s="124"/>
      <c r="E76" s="131"/>
      <c r="F76" s="123" t="e">
        <f>天地壁表面材暨防水粉刷!#REF!</f>
        <v>#REF!</v>
      </c>
      <c r="G76" s="124"/>
      <c r="H76" s="124"/>
      <c r="I76" s="124"/>
      <c r="J76" s="124"/>
      <c r="K76" s="124"/>
      <c r="L76" s="124"/>
      <c r="M76" s="131"/>
      <c r="N76" s="125" t="e">
        <f>天地壁表面材暨防水粉刷!#REF!</f>
        <v>#REF!</v>
      </c>
      <c r="O76" s="125"/>
      <c r="P76" s="125"/>
      <c r="Q76" s="125"/>
      <c r="R76" s="123" t="e">
        <f>天地壁表面材暨防水粉刷!#REF!</f>
        <v>#REF!</v>
      </c>
      <c r="S76" s="124"/>
      <c r="T76" s="124"/>
      <c r="U76" s="124"/>
      <c r="V76" s="124"/>
      <c r="W76" s="125" t="e">
        <f>天地壁表面材暨防水粉刷!#REF!</f>
        <v>#REF!</v>
      </c>
      <c r="X76" s="125"/>
      <c r="Y76" s="125"/>
      <c r="Z76" s="125"/>
      <c r="AA76" s="125"/>
      <c r="AB76" s="125"/>
      <c r="AC76" s="123" t="e">
        <f>天地壁表面材暨防水粉刷!#REF!</f>
        <v>#REF!</v>
      </c>
      <c r="AD76" s="124"/>
      <c r="AE76" s="124"/>
      <c r="AF76" s="124"/>
      <c r="AG76" s="124"/>
      <c r="AH76" s="131"/>
    </row>
    <row r="77" spans="1:34" ht="20.100000000000001" customHeight="1">
      <c r="A77" s="123" t="str">
        <f>天地壁表面材暨防水粉刷!A10</f>
        <v>儲藏室</v>
      </c>
      <c r="B77" s="124"/>
      <c r="C77" s="124"/>
      <c r="D77" s="124"/>
      <c r="E77" s="131"/>
      <c r="F77" s="123" t="str">
        <f>天地壁表面材暨防水粉刷!F10</f>
        <v>耐燃耐潮天花平封</v>
      </c>
      <c r="G77" s="124"/>
      <c r="H77" s="124"/>
      <c r="I77" s="124"/>
      <c r="J77" s="124"/>
      <c r="K77" s="124"/>
      <c r="L77" s="124"/>
      <c r="M77" s="131"/>
      <c r="N77" s="125" t="str">
        <f>天地壁表面材暨防水粉刷!N10</f>
        <v>矽酸鈣板</v>
      </c>
      <c r="O77" s="125"/>
      <c r="P77" s="125"/>
      <c r="Q77" s="125"/>
      <c r="R77" s="123" t="str">
        <f>天地壁表面材暨防水粉刷!R10</f>
        <v>NA LUX/三菱</v>
      </c>
      <c r="S77" s="124"/>
      <c r="T77" s="124"/>
      <c r="U77" s="124"/>
      <c r="V77" s="124"/>
      <c r="W77" s="125" t="str">
        <f>天地壁表面材暨防水粉刷!W10</f>
        <v>6㎜ 0.8FK</v>
      </c>
      <c r="X77" s="125"/>
      <c r="Y77" s="125"/>
      <c r="Z77" s="125"/>
      <c r="AA77" s="125"/>
      <c r="AB77" s="125"/>
      <c r="AC77" s="123" t="str">
        <f>天地壁表面材暨防水粉刷!AC10</f>
        <v>無</v>
      </c>
      <c r="AD77" s="124"/>
      <c r="AE77" s="124"/>
      <c r="AF77" s="124"/>
      <c r="AG77" s="124"/>
      <c r="AH77" s="131"/>
    </row>
    <row r="78" spans="1:34" ht="20.100000000000001" customHeight="1">
      <c r="A78" s="123" t="str">
        <f>天地壁表面材暨防水粉刷!A15</f>
        <v>工作室</v>
      </c>
      <c r="B78" s="124"/>
      <c r="C78" s="124"/>
      <c r="D78" s="124"/>
      <c r="E78" s="131"/>
      <c r="F78" s="123" t="str">
        <f>天地壁表面材暨防水粉刷!F15</f>
        <v>耐燃耐潮造型天花</v>
      </c>
      <c r="G78" s="124"/>
      <c r="H78" s="124"/>
      <c r="I78" s="124"/>
      <c r="J78" s="124"/>
      <c r="K78" s="124"/>
      <c r="L78" s="124"/>
      <c r="M78" s="131"/>
      <c r="N78" s="125" t="str">
        <f>天地壁表面材暨防水粉刷!N15</f>
        <v>矽酸鈣板</v>
      </c>
      <c r="O78" s="125"/>
      <c r="P78" s="125"/>
      <c r="Q78" s="125"/>
      <c r="R78" s="123" t="str">
        <f>天地壁表面材暨防水粉刷!R15</f>
        <v>NA LUX/三菱</v>
      </c>
      <c r="S78" s="124"/>
      <c r="T78" s="124"/>
      <c r="U78" s="124"/>
      <c r="V78" s="124"/>
      <c r="W78" s="125" t="str">
        <f>天地壁表面材暨防水粉刷!W15</f>
        <v>6㎜ 0.8FK</v>
      </c>
      <c r="X78" s="125"/>
      <c r="Y78" s="125"/>
      <c r="Z78" s="125"/>
      <c r="AA78" s="125"/>
      <c r="AB78" s="125"/>
      <c r="AC78" s="123" t="str">
        <f>天地壁表面材暨防水粉刷!AC15</f>
        <v>無</v>
      </c>
      <c r="AD78" s="124"/>
      <c r="AE78" s="124"/>
      <c r="AF78" s="124"/>
      <c r="AG78" s="124"/>
      <c r="AH78" s="131"/>
    </row>
    <row r="79" spans="1:34" ht="20.100000000000001" customHeight="1">
      <c r="A79" s="123" t="e">
        <f>天地壁表面材暨防水粉刷!#REF!</f>
        <v>#REF!</v>
      </c>
      <c r="B79" s="124"/>
      <c r="C79" s="124"/>
      <c r="D79" s="124"/>
      <c r="E79" s="131"/>
      <c r="F79" s="123" t="e">
        <f>天地壁表面材暨防水粉刷!#REF!</f>
        <v>#REF!</v>
      </c>
      <c r="G79" s="124"/>
      <c r="H79" s="124"/>
      <c r="I79" s="124"/>
      <c r="J79" s="124"/>
      <c r="K79" s="124"/>
      <c r="L79" s="124"/>
      <c r="M79" s="131"/>
      <c r="N79" s="125" t="e">
        <f>天地壁表面材暨防水粉刷!#REF!</f>
        <v>#REF!</v>
      </c>
      <c r="O79" s="125"/>
      <c r="P79" s="125"/>
      <c r="Q79" s="125"/>
      <c r="R79" s="123" t="e">
        <f>天地壁表面材暨防水粉刷!#REF!</f>
        <v>#REF!</v>
      </c>
      <c r="S79" s="124"/>
      <c r="T79" s="124"/>
      <c r="U79" s="124"/>
      <c r="V79" s="124"/>
      <c r="W79" s="125" t="e">
        <f>天地壁表面材暨防水粉刷!#REF!</f>
        <v>#REF!</v>
      </c>
      <c r="X79" s="125"/>
      <c r="Y79" s="125"/>
      <c r="Z79" s="125"/>
      <c r="AA79" s="125"/>
      <c r="AB79" s="125"/>
      <c r="AC79" s="123" t="e">
        <f>天地壁表面材暨防水粉刷!#REF!</f>
        <v>#REF!</v>
      </c>
      <c r="AD79" s="124"/>
      <c r="AE79" s="124"/>
      <c r="AF79" s="124"/>
      <c r="AG79" s="124"/>
      <c r="AH79" s="131"/>
    </row>
    <row r="80" spans="1:34" ht="20.100000000000001" customHeight="1">
      <c r="A80" s="123" t="e">
        <f>天地壁表面材暨防水粉刷!#REF!</f>
        <v>#REF!</v>
      </c>
      <c r="B80" s="124"/>
      <c r="C80" s="124"/>
      <c r="D80" s="124"/>
      <c r="E80" s="131"/>
      <c r="F80" s="123" t="e">
        <f>天地壁表面材暨防水粉刷!#REF!</f>
        <v>#REF!</v>
      </c>
      <c r="G80" s="124"/>
      <c r="H80" s="124"/>
      <c r="I80" s="124"/>
      <c r="J80" s="124"/>
      <c r="K80" s="124"/>
      <c r="L80" s="124"/>
      <c r="M80" s="131"/>
      <c r="N80" s="125" t="e">
        <f>天地壁表面材暨防水粉刷!#REF!</f>
        <v>#REF!</v>
      </c>
      <c r="O80" s="125"/>
      <c r="P80" s="125"/>
      <c r="Q80" s="125"/>
      <c r="R80" s="123" t="e">
        <f>天地壁表面材暨防水粉刷!#REF!</f>
        <v>#REF!</v>
      </c>
      <c r="S80" s="124"/>
      <c r="T80" s="124"/>
      <c r="U80" s="124"/>
      <c r="V80" s="124"/>
      <c r="W80" s="125" t="e">
        <f>天地壁表面材暨防水粉刷!#REF!</f>
        <v>#REF!</v>
      </c>
      <c r="X80" s="125"/>
      <c r="Y80" s="125"/>
      <c r="Z80" s="125"/>
      <c r="AA80" s="125"/>
      <c r="AB80" s="125"/>
      <c r="AC80" s="123" t="e">
        <f>天地壁表面材暨防水粉刷!#REF!</f>
        <v>#REF!</v>
      </c>
      <c r="AD80" s="124"/>
      <c r="AE80" s="124"/>
      <c r="AF80" s="124"/>
      <c r="AG80" s="124"/>
      <c r="AH80" s="131"/>
    </row>
    <row r="81" spans="1:34" ht="20.100000000000001" customHeight="1">
      <c r="A81" s="123" t="e">
        <f>天地壁表面材暨防水粉刷!#REF!</f>
        <v>#REF!</v>
      </c>
      <c r="B81" s="124"/>
      <c r="C81" s="124"/>
      <c r="D81" s="124"/>
      <c r="E81" s="131"/>
      <c r="F81" s="123" t="e">
        <f>天地壁表面材暨防水粉刷!#REF!</f>
        <v>#REF!</v>
      </c>
      <c r="G81" s="124"/>
      <c r="H81" s="124"/>
      <c r="I81" s="124"/>
      <c r="J81" s="124"/>
      <c r="K81" s="124"/>
      <c r="L81" s="124"/>
      <c r="M81" s="131"/>
      <c r="N81" s="125" t="e">
        <f>天地壁表面材暨防水粉刷!#REF!</f>
        <v>#REF!</v>
      </c>
      <c r="O81" s="125"/>
      <c r="P81" s="125"/>
      <c r="Q81" s="125"/>
      <c r="R81" s="123" t="e">
        <f>天地壁表面材暨防水粉刷!#REF!</f>
        <v>#REF!</v>
      </c>
      <c r="S81" s="124"/>
      <c r="T81" s="124"/>
      <c r="U81" s="124"/>
      <c r="V81" s="124"/>
      <c r="W81" s="125" t="e">
        <f>天地壁表面材暨防水粉刷!#REF!</f>
        <v>#REF!</v>
      </c>
      <c r="X81" s="125"/>
      <c r="Y81" s="125"/>
      <c r="Z81" s="125"/>
      <c r="AA81" s="125"/>
      <c r="AB81" s="125"/>
      <c r="AC81" s="123" t="e">
        <f>天地壁表面材暨防水粉刷!#REF!</f>
        <v>#REF!</v>
      </c>
      <c r="AD81" s="124"/>
      <c r="AE81" s="124"/>
      <c r="AF81" s="124"/>
      <c r="AG81" s="124"/>
      <c r="AH81" s="131"/>
    </row>
    <row r="82" spans="1:34" ht="20.100000000000001" customHeight="1">
      <c r="A82" s="123" t="e">
        <f>天地壁表面材暨防水粉刷!#REF!</f>
        <v>#REF!</v>
      </c>
      <c r="B82" s="124"/>
      <c r="C82" s="124"/>
      <c r="D82" s="124"/>
      <c r="E82" s="131"/>
      <c r="F82" s="123" t="e">
        <f>天地壁表面材暨防水粉刷!#REF!</f>
        <v>#REF!</v>
      </c>
      <c r="G82" s="124"/>
      <c r="H82" s="124"/>
      <c r="I82" s="124"/>
      <c r="J82" s="124"/>
      <c r="K82" s="124"/>
      <c r="L82" s="124"/>
      <c r="M82" s="131"/>
      <c r="N82" s="125" t="e">
        <f>天地壁表面材暨防水粉刷!#REF!</f>
        <v>#REF!</v>
      </c>
      <c r="O82" s="125"/>
      <c r="P82" s="125"/>
      <c r="Q82" s="125"/>
      <c r="R82" s="123" t="e">
        <f>天地壁表面材暨防水粉刷!#REF!</f>
        <v>#REF!</v>
      </c>
      <c r="S82" s="124"/>
      <c r="T82" s="124"/>
      <c r="U82" s="124"/>
      <c r="V82" s="124"/>
      <c r="W82" s="125" t="e">
        <f>天地壁表面材暨防水粉刷!#REF!</f>
        <v>#REF!</v>
      </c>
      <c r="X82" s="125"/>
      <c r="Y82" s="125"/>
      <c r="Z82" s="125"/>
      <c r="AA82" s="125"/>
      <c r="AB82" s="125"/>
      <c r="AC82" s="123" t="e">
        <f>天地壁表面材暨防水粉刷!#REF!</f>
        <v>#REF!</v>
      </c>
      <c r="AD82" s="124"/>
      <c r="AE82" s="124"/>
      <c r="AF82" s="124"/>
      <c r="AG82" s="124"/>
      <c r="AH82" s="131"/>
    </row>
    <row r="83" spans="1:34" ht="20.100000000000001" customHeight="1">
      <c r="A83" s="123" t="str">
        <f>天地壁表面材暨防水粉刷!A16</f>
        <v>主臥房</v>
      </c>
      <c r="B83" s="124"/>
      <c r="C83" s="124"/>
      <c r="D83" s="124"/>
      <c r="E83" s="131"/>
      <c r="F83" s="123" t="str">
        <f>天地壁表面材暨防水粉刷!F16</f>
        <v>耐燃耐潮天花平封</v>
      </c>
      <c r="G83" s="124"/>
      <c r="H83" s="124"/>
      <c r="I83" s="124"/>
      <c r="J83" s="124"/>
      <c r="K83" s="124"/>
      <c r="L83" s="124"/>
      <c r="M83" s="131"/>
      <c r="N83" s="125" t="str">
        <f>天地壁表面材暨防水粉刷!N16</f>
        <v>矽酸鈣板</v>
      </c>
      <c r="O83" s="125"/>
      <c r="P83" s="125"/>
      <c r="Q83" s="125"/>
      <c r="R83" s="123" t="str">
        <f>天地壁表面材暨防水粉刷!R16</f>
        <v>NA LUX/三菱</v>
      </c>
      <c r="S83" s="124"/>
      <c r="T83" s="124"/>
      <c r="U83" s="124"/>
      <c r="V83" s="124"/>
      <c r="W83" s="125" t="str">
        <f>天地壁表面材暨防水粉刷!W16</f>
        <v>6㎜ 0.8FK</v>
      </c>
      <c r="X83" s="125"/>
      <c r="Y83" s="125"/>
      <c r="Z83" s="125"/>
      <c r="AA83" s="125"/>
      <c r="AB83" s="125"/>
      <c r="AC83" s="123" t="str">
        <f>天地壁表面材暨防水粉刷!AC16</f>
        <v>無</v>
      </c>
      <c r="AD83" s="124"/>
      <c r="AE83" s="124"/>
      <c r="AF83" s="124"/>
      <c r="AG83" s="124"/>
      <c r="AH83" s="131"/>
    </row>
    <row r="84" spans="1:34" ht="20.100000000000001" customHeight="1">
      <c r="A84" s="123" t="str">
        <f>天地壁表面材暨防水粉刷!A17</f>
        <v>主臥更衣室</v>
      </c>
      <c r="B84" s="124"/>
      <c r="C84" s="124"/>
      <c r="D84" s="124"/>
      <c r="E84" s="131"/>
      <c r="F84" s="123" t="str">
        <f>天地壁表面材暨防水粉刷!F17</f>
        <v>耐燃耐潮造型天花</v>
      </c>
      <c r="G84" s="124"/>
      <c r="H84" s="124"/>
      <c r="I84" s="124"/>
      <c r="J84" s="124"/>
      <c r="K84" s="124"/>
      <c r="L84" s="124"/>
      <c r="M84" s="131"/>
      <c r="N84" s="125" t="str">
        <f>天地壁表面材暨防水粉刷!N17</f>
        <v>矽酸鈣板</v>
      </c>
      <c r="O84" s="125"/>
      <c r="P84" s="125"/>
      <c r="Q84" s="125"/>
      <c r="R84" s="123" t="str">
        <f>天地壁表面材暨防水粉刷!R17</f>
        <v>NA LUX/三菱</v>
      </c>
      <c r="S84" s="124"/>
      <c r="T84" s="124"/>
      <c r="U84" s="124"/>
      <c r="V84" s="124"/>
      <c r="W84" s="125" t="str">
        <f>天地壁表面材暨防水粉刷!W17</f>
        <v>6㎜ 0.8FK</v>
      </c>
      <c r="X84" s="125"/>
      <c r="Y84" s="125"/>
      <c r="Z84" s="125"/>
      <c r="AA84" s="125"/>
      <c r="AB84" s="125"/>
      <c r="AC84" s="123" t="str">
        <f>天地壁表面材暨防水粉刷!AC17</f>
        <v>無</v>
      </c>
      <c r="AD84" s="124"/>
      <c r="AE84" s="124"/>
      <c r="AF84" s="124"/>
      <c r="AG84" s="124"/>
      <c r="AH84" s="131"/>
    </row>
    <row r="85" spans="1:34" ht="20.100000000000001" customHeight="1">
      <c r="A85" s="123" t="str">
        <f>天地壁表面材暨防水粉刷!A19</f>
        <v>女孩更衣室</v>
      </c>
      <c r="B85" s="124"/>
      <c r="C85" s="124"/>
      <c r="D85" s="124"/>
      <c r="E85" s="131"/>
      <c r="F85" s="123" t="str">
        <f>天地壁表面材暨防水粉刷!F19</f>
        <v>耐燃耐潮天花平封</v>
      </c>
      <c r="G85" s="124"/>
      <c r="H85" s="124"/>
      <c r="I85" s="124"/>
      <c r="J85" s="124"/>
      <c r="K85" s="124"/>
      <c r="L85" s="124"/>
      <c r="M85" s="131"/>
      <c r="N85" s="125" t="str">
        <f>天地壁表面材暨防水粉刷!N19</f>
        <v>矽酸鈣板</v>
      </c>
      <c r="O85" s="125"/>
      <c r="P85" s="125"/>
      <c r="Q85" s="125"/>
      <c r="R85" s="123" t="str">
        <f>天地壁表面材暨防水粉刷!R19</f>
        <v>NA LUX/三菱</v>
      </c>
      <c r="S85" s="124"/>
      <c r="T85" s="124"/>
      <c r="U85" s="124"/>
      <c r="V85" s="124"/>
      <c r="W85" s="125" t="str">
        <f>天地壁表面材暨防水粉刷!W19</f>
        <v>6㎜ 0.8FK</v>
      </c>
      <c r="X85" s="125"/>
      <c r="Y85" s="125"/>
      <c r="Z85" s="125"/>
      <c r="AA85" s="125"/>
      <c r="AB85" s="125"/>
      <c r="AC85" s="123" t="str">
        <f>天地壁表面材暨防水粉刷!AC19</f>
        <v>無</v>
      </c>
      <c r="AD85" s="124"/>
      <c r="AE85" s="124"/>
      <c r="AF85" s="124"/>
      <c r="AG85" s="124"/>
      <c r="AH85" s="131"/>
    </row>
    <row r="86" spans="1:34" ht="20.100000000000001" customHeight="1">
      <c r="A86" s="123" t="str">
        <f>天地壁表面材暨防水粉刷!A21</f>
        <v>男孩更衣室</v>
      </c>
      <c r="B86" s="124"/>
      <c r="C86" s="124"/>
      <c r="D86" s="124"/>
      <c r="E86" s="131"/>
      <c r="F86" s="123" t="str">
        <f>天地壁表面材暨防水粉刷!F21</f>
        <v>耐燃耐潮造型天花</v>
      </c>
      <c r="G86" s="124"/>
      <c r="H86" s="124"/>
      <c r="I86" s="124"/>
      <c r="J86" s="124"/>
      <c r="K86" s="124"/>
      <c r="L86" s="124"/>
      <c r="M86" s="131"/>
      <c r="N86" s="125" t="str">
        <f>天地壁表面材暨防水粉刷!N21</f>
        <v>矽酸鈣板</v>
      </c>
      <c r="O86" s="125"/>
      <c r="P86" s="125"/>
      <c r="Q86" s="125"/>
      <c r="R86" s="123" t="str">
        <f>天地壁表面材暨防水粉刷!R21</f>
        <v>NA LUX/三菱</v>
      </c>
      <c r="S86" s="124"/>
      <c r="T86" s="124"/>
      <c r="U86" s="124"/>
      <c r="V86" s="124"/>
      <c r="W86" s="125" t="str">
        <f>天地壁表面材暨防水粉刷!W21</f>
        <v>6㎜ 0.8FK</v>
      </c>
      <c r="X86" s="125"/>
      <c r="Y86" s="125"/>
      <c r="Z86" s="125"/>
      <c r="AA86" s="125"/>
      <c r="AB86" s="125"/>
      <c r="AC86" s="123" t="str">
        <f>天地壁表面材暨防水粉刷!AC21</f>
        <v>無</v>
      </c>
      <c r="AD86" s="124"/>
      <c r="AE86" s="124"/>
      <c r="AF86" s="124"/>
      <c r="AG86" s="124"/>
      <c r="AH86" s="131"/>
    </row>
    <row r="87" spans="1:34" ht="20.100000000000001" customHeight="1">
      <c r="A87" s="123" t="e">
        <f>天地壁表面材暨防水粉刷!#REF!</f>
        <v>#REF!</v>
      </c>
      <c r="B87" s="124"/>
      <c r="C87" s="124"/>
      <c r="D87" s="124"/>
      <c r="E87" s="131"/>
      <c r="F87" s="123" t="e">
        <f>天地壁表面材暨防水粉刷!#REF!</f>
        <v>#REF!</v>
      </c>
      <c r="G87" s="124"/>
      <c r="H87" s="124"/>
      <c r="I87" s="124"/>
      <c r="J87" s="124"/>
      <c r="K87" s="124"/>
      <c r="L87" s="124"/>
      <c r="M87" s="131"/>
      <c r="N87" s="125" t="e">
        <f>天地壁表面材暨防水粉刷!#REF!</f>
        <v>#REF!</v>
      </c>
      <c r="O87" s="125"/>
      <c r="P87" s="125"/>
      <c r="Q87" s="125"/>
      <c r="R87" s="123" t="e">
        <f>天地壁表面材暨防水粉刷!#REF!</f>
        <v>#REF!</v>
      </c>
      <c r="S87" s="124"/>
      <c r="T87" s="124"/>
      <c r="U87" s="124"/>
      <c r="V87" s="124"/>
      <c r="W87" s="125" t="e">
        <f>天地壁表面材暨防水粉刷!#REF!</f>
        <v>#REF!</v>
      </c>
      <c r="X87" s="125"/>
      <c r="Y87" s="125"/>
      <c r="Z87" s="125"/>
      <c r="AA87" s="125"/>
      <c r="AB87" s="125"/>
      <c r="AC87" s="123" t="e">
        <f>天地壁表面材暨防水粉刷!#REF!</f>
        <v>#REF!</v>
      </c>
      <c r="AD87" s="124"/>
      <c r="AE87" s="124"/>
      <c r="AF87" s="124"/>
      <c r="AG87" s="124"/>
      <c r="AH87" s="131"/>
    </row>
    <row r="88" spans="1:34" ht="20.100000000000001" customHeight="1">
      <c r="A88" s="123" t="e">
        <f>天地壁表面材暨防水粉刷!#REF!</f>
        <v>#REF!</v>
      </c>
      <c r="B88" s="124"/>
      <c r="C88" s="124"/>
      <c r="D88" s="124"/>
      <c r="E88" s="131"/>
      <c r="F88" s="123" t="e">
        <f>天地壁表面材暨防水粉刷!#REF!</f>
        <v>#REF!</v>
      </c>
      <c r="G88" s="124"/>
      <c r="H88" s="124"/>
      <c r="I88" s="124"/>
      <c r="J88" s="124"/>
      <c r="K88" s="124"/>
      <c r="L88" s="124"/>
      <c r="M88" s="131"/>
      <c r="N88" s="125" t="e">
        <f>天地壁表面材暨防水粉刷!#REF!</f>
        <v>#REF!</v>
      </c>
      <c r="O88" s="125"/>
      <c r="P88" s="125"/>
      <c r="Q88" s="125"/>
      <c r="R88" s="123" t="e">
        <f>天地壁表面材暨防水粉刷!#REF!</f>
        <v>#REF!</v>
      </c>
      <c r="S88" s="124"/>
      <c r="T88" s="124"/>
      <c r="U88" s="124"/>
      <c r="V88" s="124"/>
      <c r="W88" s="125" t="e">
        <f>天地壁表面材暨防水粉刷!#REF!</f>
        <v>#REF!</v>
      </c>
      <c r="X88" s="125"/>
      <c r="Y88" s="125"/>
      <c r="Z88" s="125"/>
      <c r="AA88" s="125"/>
      <c r="AB88" s="125"/>
      <c r="AC88" s="123" t="e">
        <f>天地壁表面材暨防水粉刷!#REF!</f>
        <v>#REF!</v>
      </c>
      <c r="AD88" s="124"/>
      <c r="AE88" s="124"/>
      <c r="AF88" s="124"/>
      <c r="AG88" s="124"/>
      <c r="AH88" s="131"/>
    </row>
    <row r="89" spans="1:34" ht="20.100000000000001" customHeight="1">
      <c r="A89" s="123" t="str">
        <f>天地壁表面材暨防水粉刷!A20</f>
        <v>男孩房</v>
      </c>
      <c r="B89" s="124"/>
      <c r="C89" s="124"/>
      <c r="D89" s="124"/>
      <c r="E89" s="131"/>
      <c r="F89" s="123" t="str">
        <f>天地壁表面材暨防水粉刷!F20</f>
        <v>耐燃耐潮天花平封</v>
      </c>
      <c r="G89" s="124"/>
      <c r="H89" s="124"/>
      <c r="I89" s="124"/>
      <c r="J89" s="124"/>
      <c r="K89" s="124"/>
      <c r="L89" s="124"/>
      <c r="M89" s="131"/>
      <c r="N89" s="125" t="str">
        <f>天地壁表面材暨防水粉刷!N20</f>
        <v>矽酸鈣板</v>
      </c>
      <c r="O89" s="125"/>
      <c r="P89" s="125"/>
      <c r="Q89" s="125"/>
      <c r="R89" s="123" t="str">
        <f>天地壁表面材暨防水粉刷!R20</f>
        <v>NA LUX/三菱</v>
      </c>
      <c r="S89" s="124"/>
      <c r="T89" s="124"/>
      <c r="U89" s="124"/>
      <c r="V89" s="124"/>
      <c r="W89" s="125" t="str">
        <f>天地壁表面材暨防水粉刷!W20</f>
        <v>6㎜ 0.8FK</v>
      </c>
      <c r="X89" s="125"/>
      <c r="Y89" s="125"/>
      <c r="Z89" s="125"/>
      <c r="AA89" s="125"/>
      <c r="AB89" s="125"/>
      <c r="AC89" s="123" t="str">
        <f>天地壁表面材暨防水粉刷!AC20</f>
        <v>無</v>
      </c>
      <c r="AD89" s="124"/>
      <c r="AE89" s="124"/>
      <c r="AF89" s="124"/>
      <c r="AG89" s="124"/>
      <c r="AH89" s="131"/>
    </row>
    <row r="90" spans="1:34" ht="20.100000000000001" customHeight="1">
      <c r="A90" s="123" t="str">
        <f>天地壁表面材暨防水粉刷!A18</f>
        <v>女孩房</v>
      </c>
      <c r="B90" s="124"/>
      <c r="C90" s="124"/>
      <c r="D90" s="124"/>
      <c r="E90" s="131"/>
      <c r="F90" s="123" t="str">
        <f>天地壁表面材暨防水粉刷!F18</f>
        <v>耐燃耐潮天花平封</v>
      </c>
      <c r="G90" s="124"/>
      <c r="H90" s="124"/>
      <c r="I90" s="124"/>
      <c r="J90" s="124"/>
      <c r="K90" s="124"/>
      <c r="L90" s="124"/>
      <c r="M90" s="131"/>
      <c r="N90" s="125" t="str">
        <f>天地壁表面材暨防水粉刷!N18</f>
        <v>矽酸鈣板</v>
      </c>
      <c r="O90" s="125"/>
      <c r="P90" s="125"/>
      <c r="Q90" s="125"/>
      <c r="R90" s="123" t="str">
        <f>天地壁表面材暨防水粉刷!R18</f>
        <v>NA LUX/三菱</v>
      </c>
      <c r="S90" s="124"/>
      <c r="T90" s="124"/>
      <c r="U90" s="124"/>
      <c r="V90" s="124"/>
      <c r="W90" s="125" t="str">
        <f>天地壁表面材暨防水粉刷!W18</f>
        <v>6㎜ 0.8FK</v>
      </c>
      <c r="X90" s="125"/>
      <c r="Y90" s="125"/>
      <c r="Z90" s="125"/>
      <c r="AA90" s="125"/>
      <c r="AB90" s="125"/>
      <c r="AC90" s="123" t="str">
        <f>天地壁表面材暨防水粉刷!AC18</f>
        <v>無</v>
      </c>
      <c r="AD90" s="124"/>
      <c r="AE90" s="124"/>
      <c r="AF90" s="124"/>
      <c r="AG90" s="124"/>
      <c r="AH90" s="131"/>
    </row>
    <row r="91" spans="1:34" ht="20.100000000000001" customHeight="1">
      <c r="A91" s="123" t="e">
        <f>天地壁表面材暨防水粉刷!#REF!</f>
        <v>#REF!</v>
      </c>
      <c r="B91" s="124"/>
      <c r="C91" s="124"/>
      <c r="D91" s="124"/>
      <c r="E91" s="131"/>
      <c r="F91" s="123" t="e">
        <f>天地壁表面材暨防水粉刷!#REF!</f>
        <v>#REF!</v>
      </c>
      <c r="G91" s="124"/>
      <c r="H91" s="124"/>
      <c r="I91" s="124"/>
      <c r="J91" s="124"/>
      <c r="K91" s="124"/>
      <c r="L91" s="124"/>
      <c r="M91" s="131"/>
      <c r="N91" s="125" t="e">
        <f>天地壁表面材暨防水粉刷!#REF!</f>
        <v>#REF!</v>
      </c>
      <c r="O91" s="125"/>
      <c r="P91" s="125"/>
      <c r="Q91" s="125"/>
      <c r="R91" s="123" t="e">
        <f>天地壁表面材暨防水粉刷!#REF!</f>
        <v>#REF!</v>
      </c>
      <c r="S91" s="124"/>
      <c r="T91" s="124"/>
      <c r="U91" s="124"/>
      <c r="V91" s="124"/>
      <c r="W91" s="125" t="e">
        <f>天地壁表面材暨防水粉刷!#REF!</f>
        <v>#REF!</v>
      </c>
      <c r="X91" s="125"/>
      <c r="Y91" s="125"/>
      <c r="Z91" s="125"/>
      <c r="AA91" s="125"/>
      <c r="AB91" s="125"/>
      <c r="AC91" s="123" t="e">
        <f>天地壁表面材暨防水粉刷!#REF!</f>
        <v>#REF!</v>
      </c>
      <c r="AD91" s="124"/>
      <c r="AE91" s="124"/>
      <c r="AF91" s="124"/>
      <c r="AG91" s="124"/>
      <c r="AH91" s="131"/>
    </row>
    <row r="92" spans="1:34" ht="20.100000000000001" customHeight="1">
      <c r="A92" s="123" t="e">
        <f>天地壁表面材暨防水粉刷!#REF!</f>
        <v>#REF!</v>
      </c>
      <c r="B92" s="124"/>
      <c r="C92" s="124"/>
      <c r="D92" s="124"/>
      <c r="E92" s="131"/>
      <c r="F92" s="123" t="e">
        <f>天地壁表面材暨防水粉刷!#REF!</f>
        <v>#REF!</v>
      </c>
      <c r="G92" s="124"/>
      <c r="H92" s="124"/>
      <c r="I92" s="124"/>
      <c r="J92" s="124"/>
      <c r="K92" s="124"/>
      <c r="L92" s="124"/>
      <c r="M92" s="131"/>
      <c r="N92" s="125" t="e">
        <f>天地壁表面材暨防水粉刷!#REF!</f>
        <v>#REF!</v>
      </c>
      <c r="O92" s="125"/>
      <c r="P92" s="125"/>
      <c r="Q92" s="125"/>
      <c r="R92" s="123" t="e">
        <f>天地壁表面材暨防水粉刷!#REF!</f>
        <v>#REF!</v>
      </c>
      <c r="S92" s="124"/>
      <c r="T92" s="124"/>
      <c r="U92" s="124"/>
      <c r="V92" s="124"/>
      <c r="W92" s="125" t="e">
        <f>天地壁表面材暨防水粉刷!#REF!</f>
        <v>#REF!</v>
      </c>
      <c r="X92" s="125"/>
      <c r="Y92" s="125"/>
      <c r="Z92" s="125"/>
      <c r="AA92" s="125"/>
      <c r="AB92" s="125"/>
      <c r="AC92" s="123" t="e">
        <f>天地壁表面材暨防水粉刷!#REF!</f>
        <v>#REF!</v>
      </c>
      <c r="AD92" s="124"/>
      <c r="AE92" s="124"/>
      <c r="AF92" s="124"/>
      <c r="AG92" s="124"/>
      <c r="AH92" s="131"/>
    </row>
    <row r="93" spans="1:34" ht="20.100000000000001" customHeight="1">
      <c r="A93" s="123" t="e">
        <f>天地壁表面材暨防水粉刷!#REF!</f>
        <v>#REF!</v>
      </c>
      <c r="B93" s="124"/>
      <c r="C93" s="124"/>
      <c r="D93" s="124"/>
      <c r="E93" s="131"/>
      <c r="F93" s="123" t="e">
        <f>天地壁表面材暨防水粉刷!#REF!</f>
        <v>#REF!</v>
      </c>
      <c r="G93" s="124"/>
      <c r="H93" s="124"/>
      <c r="I93" s="124"/>
      <c r="J93" s="124"/>
      <c r="K93" s="124"/>
      <c r="L93" s="124"/>
      <c r="M93" s="131"/>
      <c r="N93" s="125" t="e">
        <f>天地壁表面材暨防水粉刷!#REF!</f>
        <v>#REF!</v>
      </c>
      <c r="O93" s="125"/>
      <c r="P93" s="125"/>
      <c r="Q93" s="125"/>
      <c r="R93" s="123" t="e">
        <f>天地壁表面材暨防水粉刷!#REF!</f>
        <v>#REF!</v>
      </c>
      <c r="S93" s="124"/>
      <c r="T93" s="124"/>
      <c r="U93" s="124"/>
      <c r="V93" s="124"/>
      <c r="W93" s="125" t="e">
        <f>天地壁表面材暨防水粉刷!#REF!</f>
        <v>#REF!</v>
      </c>
      <c r="X93" s="125"/>
      <c r="Y93" s="125"/>
      <c r="Z93" s="125"/>
      <c r="AA93" s="125"/>
      <c r="AB93" s="125"/>
      <c r="AC93" s="123" t="e">
        <f>天地壁表面材暨防水粉刷!#REF!</f>
        <v>#REF!</v>
      </c>
      <c r="AD93" s="124"/>
      <c r="AE93" s="124"/>
      <c r="AF93" s="124"/>
      <c r="AG93" s="124"/>
      <c r="AH93" s="131"/>
    </row>
    <row r="94" spans="1:34" ht="20.100000000000001" customHeight="1">
      <c r="A94" s="123" t="str">
        <f>天地壁表面材暨防水粉刷!A12</f>
        <v>廚房</v>
      </c>
      <c r="B94" s="124"/>
      <c r="C94" s="124"/>
      <c r="D94" s="124"/>
      <c r="E94" s="131"/>
      <c r="F94" s="123" t="str">
        <f>天地壁表面材暨防水粉刷!F12</f>
        <v>耐燃耐潮天花平封</v>
      </c>
      <c r="G94" s="124"/>
      <c r="H94" s="124"/>
      <c r="I94" s="124"/>
      <c r="J94" s="124"/>
      <c r="K94" s="124"/>
      <c r="L94" s="124"/>
      <c r="M94" s="131"/>
      <c r="N94" s="125" t="str">
        <f>天地壁表面材暨防水粉刷!N12</f>
        <v>矽酸鈣板</v>
      </c>
      <c r="O94" s="125"/>
      <c r="P94" s="125"/>
      <c r="Q94" s="125"/>
      <c r="R94" s="123" t="str">
        <f>天地壁表面材暨防水粉刷!R12</f>
        <v>NA LUX/三菱</v>
      </c>
      <c r="S94" s="124"/>
      <c r="T94" s="124"/>
      <c r="U94" s="124"/>
      <c r="V94" s="124"/>
      <c r="W94" s="125" t="str">
        <f>天地壁表面材暨防水粉刷!W12</f>
        <v>6㎜ 0.8FK</v>
      </c>
      <c r="X94" s="125"/>
      <c r="Y94" s="125"/>
      <c r="Z94" s="125"/>
      <c r="AA94" s="125"/>
      <c r="AB94" s="125"/>
      <c r="AC94" s="123" t="str">
        <f>天地壁表面材暨防水粉刷!AC12</f>
        <v>無</v>
      </c>
      <c r="AD94" s="124"/>
      <c r="AE94" s="124"/>
      <c r="AF94" s="124"/>
      <c r="AG94" s="124"/>
      <c r="AH94" s="131"/>
    </row>
    <row r="95" spans="1:34" ht="20.100000000000001" customHeight="1">
      <c r="A95" s="123" t="e">
        <f>天地壁表面材暨防水粉刷!#REF!</f>
        <v>#REF!</v>
      </c>
      <c r="B95" s="124"/>
      <c r="C95" s="124"/>
      <c r="D95" s="124"/>
      <c r="E95" s="131"/>
      <c r="F95" s="123" t="e">
        <f>天地壁表面材暨防水粉刷!#REF!</f>
        <v>#REF!</v>
      </c>
      <c r="G95" s="124"/>
      <c r="H95" s="124"/>
      <c r="I95" s="124"/>
      <c r="J95" s="124"/>
      <c r="K95" s="124"/>
      <c r="L95" s="124"/>
      <c r="M95" s="131"/>
      <c r="N95" s="125" t="e">
        <f>天地壁表面材暨防水粉刷!#REF!</f>
        <v>#REF!</v>
      </c>
      <c r="O95" s="125"/>
      <c r="P95" s="125"/>
      <c r="Q95" s="125"/>
      <c r="R95" s="123" t="e">
        <f>天地壁表面材暨防水粉刷!#REF!</f>
        <v>#REF!</v>
      </c>
      <c r="S95" s="124"/>
      <c r="T95" s="124"/>
      <c r="U95" s="124"/>
      <c r="V95" s="124"/>
      <c r="W95" s="125" t="e">
        <f>天地壁表面材暨防水粉刷!#REF!</f>
        <v>#REF!</v>
      </c>
      <c r="X95" s="125"/>
      <c r="Y95" s="125"/>
      <c r="Z95" s="125"/>
      <c r="AA95" s="125"/>
      <c r="AB95" s="125"/>
      <c r="AC95" s="123" t="e">
        <f>天地壁表面材暨防水粉刷!#REF!</f>
        <v>#REF!</v>
      </c>
      <c r="AD95" s="124"/>
      <c r="AE95" s="124"/>
      <c r="AF95" s="124"/>
      <c r="AG95" s="124"/>
      <c r="AH95" s="131"/>
    </row>
    <row r="96" spans="1:34" ht="20.100000000000001" customHeight="1">
      <c r="A96" s="123" t="str">
        <f>天地壁表面材暨防水粉刷!A22</f>
        <v>大盥洗室</v>
      </c>
      <c r="B96" s="124"/>
      <c r="C96" s="124"/>
      <c r="D96" s="124"/>
      <c r="E96" s="131"/>
      <c r="F96" s="123" t="str">
        <f>天地壁表面材暨防水粉刷!F22</f>
        <v>耐燃耐潮天花平封</v>
      </c>
      <c r="G96" s="124"/>
      <c r="H96" s="124"/>
      <c r="I96" s="124"/>
      <c r="J96" s="124"/>
      <c r="K96" s="124"/>
      <c r="L96" s="124"/>
      <c r="M96" s="131"/>
      <c r="N96" s="125" t="str">
        <f>天地壁表面材暨防水粉刷!N22</f>
        <v>矽酸鈣板</v>
      </c>
      <c r="O96" s="125"/>
      <c r="P96" s="125"/>
      <c r="Q96" s="125"/>
      <c r="R96" s="123" t="str">
        <f>天地壁表面材暨防水粉刷!R22</f>
        <v>NA LUX/三菱</v>
      </c>
      <c r="S96" s="124"/>
      <c r="T96" s="124"/>
      <c r="U96" s="124"/>
      <c r="V96" s="124"/>
      <c r="W96" s="125" t="str">
        <f>天地壁表面材暨防水粉刷!W22</f>
        <v>6㎜ 0.8FK</v>
      </c>
      <c r="X96" s="125"/>
      <c r="Y96" s="125"/>
      <c r="Z96" s="125"/>
      <c r="AA96" s="125"/>
      <c r="AB96" s="125"/>
      <c r="AC96" s="123" t="str">
        <f>天地壁表面材暨防水粉刷!AC22</f>
        <v>無</v>
      </c>
      <c r="AD96" s="124"/>
      <c r="AE96" s="124"/>
      <c r="AF96" s="124"/>
      <c r="AG96" s="124"/>
      <c r="AH96" s="131"/>
    </row>
    <row r="97" spans="1:34" ht="20.100000000000001" customHeight="1">
      <c r="A97" s="123" t="str">
        <f>天地壁表面材暨防水粉刷!A23</f>
        <v>小盥洗室</v>
      </c>
      <c r="B97" s="124"/>
      <c r="C97" s="124"/>
      <c r="D97" s="124"/>
      <c r="E97" s="131"/>
      <c r="F97" s="123" t="str">
        <f>天地壁表面材暨防水粉刷!F23</f>
        <v>耐燃耐潮天花平封</v>
      </c>
      <c r="G97" s="124"/>
      <c r="H97" s="124"/>
      <c r="I97" s="124"/>
      <c r="J97" s="124"/>
      <c r="K97" s="124"/>
      <c r="L97" s="124"/>
      <c r="M97" s="131"/>
      <c r="N97" s="125" t="str">
        <f>天地壁表面材暨防水粉刷!N23</f>
        <v>矽酸鈣板</v>
      </c>
      <c r="O97" s="125"/>
      <c r="P97" s="125"/>
      <c r="Q97" s="125"/>
      <c r="R97" s="123" t="str">
        <f>天地壁表面材暨防水粉刷!R23</f>
        <v>NA LUX/三菱</v>
      </c>
      <c r="S97" s="124"/>
      <c r="T97" s="124"/>
      <c r="U97" s="124"/>
      <c r="V97" s="124"/>
      <c r="W97" s="125" t="str">
        <f>天地壁表面材暨防水粉刷!W23</f>
        <v>6㎜ 0.8FK</v>
      </c>
      <c r="X97" s="125"/>
      <c r="Y97" s="125"/>
      <c r="Z97" s="125"/>
      <c r="AA97" s="125"/>
      <c r="AB97" s="125"/>
      <c r="AC97" s="123" t="str">
        <f>天地壁表面材暨防水粉刷!AC23</f>
        <v>無</v>
      </c>
      <c r="AD97" s="124"/>
      <c r="AE97" s="124"/>
      <c r="AF97" s="124"/>
      <c r="AG97" s="124"/>
      <c r="AH97" s="131"/>
    </row>
    <row r="98" spans="1:34" ht="20.100000000000001" customHeight="1">
      <c r="A98" s="123" t="str">
        <f>天地壁表面材暨防水粉刷!A24</f>
        <v>衛生間</v>
      </c>
      <c r="B98" s="124"/>
      <c r="C98" s="124"/>
      <c r="D98" s="124"/>
      <c r="E98" s="131"/>
      <c r="F98" s="123" t="str">
        <f>天地壁表面材暨防水粉刷!F24</f>
        <v>耐燃耐潮天花平封</v>
      </c>
      <c r="G98" s="124"/>
      <c r="H98" s="124"/>
      <c r="I98" s="124"/>
      <c r="J98" s="124"/>
      <c r="K98" s="124"/>
      <c r="L98" s="124"/>
      <c r="M98" s="131"/>
      <c r="N98" s="125" t="str">
        <f>天地壁表面材暨防水粉刷!N24</f>
        <v>矽酸鈣板</v>
      </c>
      <c r="O98" s="125"/>
      <c r="P98" s="125"/>
      <c r="Q98" s="125"/>
      <c r="R98" s="123" t="str">
        <f>天地壁表面材暨防水粉刷!R24</f>
        <v>NA LUX/三菱</v>
      </c>
      <c r="S98" s="124"/>
      <c r="T98" s="124"/>
      <c r="U98" s="124"/>
      <c r="V98" s="124"/>
      <c r="W98" s="125" t="str">
        <f>天地壁表面材暨防水粉刷!W24</f>
        <v>6㎜ 0.8FK</v>
      </c>
      <c r="X98" s="125"/>
      <c r="Y98" s="125"/>
      <c r="Z98" s="125"/>
      <c r="AA98" s="125"/>
      <c r="AB98" s="125"/>
      <c r="AC98" s="123" t="str">
        <f>天地壁表面材暨防水粉刷!AC24</f>
        <v>無</v>
      </c>
      <c r="AD98" s="124"/>
      <c r="AE98" s="124"/>
      <c r="AF98" s="124"/>
      <c r="AG98" s="124"/>
      <c r="AH98" s="131"/>
    </row>
    <row r="99" spans="1:34" ht="20.100000000000001" customHeight="1">
      <c r="A99" s="123" t="str">
        <f>天地壁表面材暨防水粉刷!A25</f>
        <v>洗衣間</v>
      </c>
      <c r="B99" s="124"/>
      <c r="C99" s="124"/>
      <c r="D99" s="124"/>
      <c r="E99" s="131"/>
      <c r="F99" s="123" t="str">
        <f>天地壁表面材暨防水粉刷!F25</f>
        <v>耐燃耐潮天花平封</v>
      </c>
      <c r="G99" s="124"/>
      <c r="H99" s="124"/>
      <c r="I99" s="124"/>
      <c r="J99" s="124"/>
      <c r="K99" s="124"/>
      <c r="L99" s="124"/>
      <c r="M99" s="131"/>
      <c r="N99" s="125" t="str">
        <f>天地壁表面材暨防水粉刷!N25</f>
        <v>矽酸鈣板</v>
      </c>
      <c r="O99" s="125"/>
      <c r="P99" s="125"/>
      <c r="Q99" s="125"/>
      <c r="R99" s="123" t="str">
        <f>天地壁表面材暨防水粉刷!R25</f>
        <v>NA LUX/三菱</v>
      </c>
      <c r="S99" s="124"/>
      <c r="T99" s="124"/>
      <c r="U99" s="124"/>
      <c r="V99" s="124"/>
      <c r="W99" s="125" t="str">
        <f>天地壁表面材暨防水粉刷!W25</f>
        <v>6㎜ 0.8FK</v>
      </c>
      <c r="X99" s="125"/>
      <c r="Y99" s="125"/>
      <c r="Z99" s="125"/>
      <c r="AA99" s="125"/>
      <c r="AB99" s="125"/>
      <c r="AC99" s="123" t="str">
        <f>天地壁表面材暨防水粉刷!AC25</f>
        <v>無</v>
      </c>
      <c r="AD99" s="124"/>
      <c r="AE99" s="124"/>
      <c r="AF99" s="124"/>
      <c r="AG99" s="124"/>
      <c r="AH99" s="131"/>
    </row>
    <row r="100" spans="1:34" ht="20.100000000000001" customHeight="1">
      <c r="A100" s="123" t="e">
        <f>天地壁表面材暨防水粉刷!#REF!</f>
        <v>#REF!</v>
      </c>
      <c r="B100" s="124"/>
      <c r="C100" s="124"/>
      <c r="D100" s="124"/>
      <c r="E100" s="131"/>
      <c r="F100" s="123" t="e">
        <f>天地壁表面材暨防水粉刷!#REF!</f>
        <v>#REF!</v>
      </c>
      <c r="G100" s="124"/>
      <c r="H100" s="124"/>
      <c r="I100" s="124"/>
      <c r="J100" s="124"/>
      <c r="K100" s="124"/>
      <c r="L100" s="124"/>
      <c r="M100" s="131"/>
      <c r="N100" s="125" t="e">
        <f>天地壁表面材暨防水粉刷!#REF!</f>
        <v>#REF!</v>
      </c>
      <c r="O100" s="125"/>
      <c r="P100" s="125"/>
      <c r="Q100" s="125"/>
      <c r="R100" s="123" t="e">
        <f>天地壁表面材暨防水粉刷!#REF!</f>
        <v>#REF!</v>
      </c>
      <c r="S100" s="124"/>
      <c r="T100" s="124"/>
      <c r="U100" s="124"/>
      <c r="V100" s="124"/>
      <c r="W100" s="125" t="e">
        <f>天地壁表面材暨防水粉刷!#REF!</f>
        <v>#REF!</v>
      </c>
      <c r="X100" s="125"/>
      <c r="Y100" s="125"/>
      <c r="Z100" s="125"/>
      <c r="AA100" s="125"/>
      <c r="AB100" s="125"/>
      <c r="AC100" s="123" t="e">
        <f>天地壁表面材暨防水粉刷!#REF!</f>
        <v>#REF!</v>
      </c>
      <c r="AD100" s="124"/>
      <c r="AE100" s="124"/>
      <c r="AF100" s="124"/>
      <c r="AG100" s="124"/>
      <c r="AH100" s="131"/>
    </row>
    <row r="101" spans="1:34" ht="20.100000000000001" customHeight="1">
      <c r="A101" s="123" t="e">
        <f>天地壁表面材暨防水粉刷!#REF!</f>
        <v>#REF!</v>
      </c>
      <c r="B101" s="124"/>
      <c r="C101" s="124"/>
      <c r="D101" s="124"/>
      <c r="E101" s="131"/>
      <c r="F101" s="123" t="e">
        <f>天地壁表面材暨防水粉刷!#REF!</f>
        <v>#REF!</v>
      </c>
      <c r="G101" s="124"/>
      <c r="H101" s="124"/>
      <c r="I101" s="124"/>
      <c r="J101" s="124"/>
      <c r="K101" s="124"/>
      <c r="L101" s="124"/>
      <c r="M101" s="131"/>
      <c r="N101" s="125" t="e">
        <f>天地壁表面材暨防水粉刷!#REF!</f>
        <v>#REF!</v>
      </c>
      <c r="O101" s="125"/>
      <c r="P101" s="125"/>
      <c r="Q101" s="125"/>
      <c r="R101" s="123" t="e">
        <f>天地壁表面材暨防水粉刷!#REF!</f>
        <v>#REF!</v>
      </c>
      <c r="S101" s="124"/>
      <c r="T101" s="124"/>
      <c r="U101" s="124"/>
      <c r="V101" s="124"/>
      <c r="W101" s="125" t="e">
        <f>天地壁表面材暨防水粉刷!#REF!</f>
        <v>#REF!</v>
      </c>
      <c r="X101" s="125"/>
      <c r="Y101" s="125"/>
      <c r="Z101" s="125"/>
      <c r="AA101" s="125"/>
      <c r="AB101" s="125"/>
      <c r="AC101" s="123" t="e">
        <f>天地壁表面材暨防水粉刷!#REF!</f>
        <v>#REF!</v>
      </c>
      <c r="AD101" s="124"/>
      <c r="AE101" s="124"/>
      <c r="AF101" s="124"/>
      <c r="AG101" s="124"/>
      <c r="AH101" s="131"/>
    </row>
    <row r="102" spans="1:34" ht="20.100000000000001" customHeight="1">
      <c r="A102" s="123" t="e">
        <f>天地壁表面材暨防水粉刷!#REF!</f>
        <v>#REF!</v>
      </c>
      <c r="B102" s="124"/>
      <c r="C102" s="124"/>
      <c r="D102" s="124"/>
      <c r="E102" s="131"/>
      <c r="F102" s="123" t="e">
        <f>天地壁表面材暨防水粉刷!#REF!</f>
        <v>#REF!</v>
      </c>
      <c r="G102" s="124"/>
      <c r="H102" s="124"/>
      <c r="I102" s="124"/>
      <c r="J102" s="124"/>
      <c r="K102" s="124"/>
      <c r="L102" s="124"/>
      <c r="M102" s="131"/>
      <c r="N102" s="125" t="e">
        <f>天地壁表面材暨防水粉刷!#REF!</f>
        <v>#REF!</v>
      </c>
      <c r="O102" s="125"/>
      <c r="P102" s="125"/>
      <c r="Q102" s="125"/>
      <c r="R102" s="123" t="e">
        <f>天地壁表面材暨防水粉刷!#REF!</f>
        <v>#REF!</v>
      </c>
      <c r="S102" s="124"/>
      <c r="T102" s="124"/>
      <c r="U102" s="124"/>
      <c r="V102" s="124"/>
      <c r="W102" s="125" t="e">
        <f>天地壁表面材暨防水粉刷!#REF!</f>
        <v>#REF!</v>
      </c>
      <c r="X102" s="125"/>
      <c r="Y102" s="125"/>
      <c r="Z102" s="125"/>
      <c r="AA102" s="125"/>
      <c r="AB102" s="125"/>
      <c r="AC102" s="123" t="e">
        <f>天地壁表面材暨防水粉刷!#REF!</f>
        <v>#REF!</v>
      </c>
      <c r="AD102" s="124"/>
      <c r="AE102" s="124"/>
      <c r="AF102" s="124"/>
      <c r="AG102" s="124"/>
      <c r="AH102" s="131"/>
    </row>
    <row r="103" spans="1:34" ht="20.100000000000001" customHeight="1">
      <c r="A103" s="123" t="e">
        <f>天地壁表面材暨防水粉刷!#REF!</f>
        <v>#REF!</v>
      </c>
      <c r="B103" s="124"/>
      <c r="C103" s="124"/>
      <c r="D103" s="124"/>
      <c r="E103" s="131"/>
      <c r="F103" s="123" t="e">
        <f>天地壁表面材暨防水粉刷!#REF!</f>
        <v>#REF!</v>
      </c>
      <c r="G103" s="124"/>
      <c r="H103" s="124"/>
      <c r="I103" s="124"/>
      <c r="J103" s="124"/>
      <c r="K103" s="124"/>
      <c r="L103" s="124"/>
      <c r="M103" s="131"/>
      <c r="N103" s="125" t="e">
        <f>天地壁表面材暨防水粉刷!#REF!</f>
        <v>#REF!</v>
      </c>
      <c r="O103" s="125"/>
      <c r="P103" s="125"/>
      <c r="Q103" s="125"/>
      <c r="R103" s="123" t="e">
        <f>天地壁表面材暨防水粉刷!#REF!</f>
        <v>#REF!</v>
      </c>
      <c r="S103" s="124"/>
      <c r="T103" s="124"/>
      <c r="U103" s="124"/>
      <c r="V103" s="124"/>
      <c r="W103" s="125" t="e">
        <f>天地壁表面材暨防水粉刷!#REF!</f>
        <v>#REF!</v>
      </c>
      <c r="X103" s="125"/>
      <c r="Y103" s="125"/>
      <c r="Z103" s="125"/>
      <c r="AA103" s="125"/>
      <c r="AB103" s="125"/>
      <c r="AC103" s="123" t="e">
        <f>天地壁表面材暨防水粉刷!#REF!</f>
        <v>#REF!</v>
      </c>
      <c r="AD103" s="124"/>
      <c r="AE103" s="124"/>
      <c r="AF103" s="124"/>
      <c r="AG103" s="124"/>
      <c r="AH103" s="131"/>
    </row>
    <row r="104" spans="1:34" ht="20.100000000000001" customHeight="1">
      <c r="A104" s="123" t="s">
        <v>375</v>
      </c>
      <c r="B104" s="124"/>
      <c r="C104" s="124"/>
      <c r="D104" s="124"/>
      <c r="E104" s="131"/>
      <c r="F104" s="123" t="s">
        <v>376</v>
      </c>
      <c r="G104" s="124"/>
      <c r="H104" s="124"/>
      <c r="I104" s="124"/>
      <c r="J104" s="124"/>
      <c r="K104" s="124"/>
      <c r="L104" s="124"/>
      <c r="M104" s="131"/>
      <c r="N104" s="125" t="s">
        <v>968</v>
      </c>
      <c r="O104" s="125"/>
      <c r="P104" s="125"/>
      <c r="Q104" s="125"/>
      <c r="R104" s="123" t="s">
        <v>1506</v>
      </c>
      <c r="S104" s="124"/>
      <c r="T104" s="124"/>
      <c r="U104" s="124"/>
      <c r="V104" s="124"/>
      <c r="W104" s="125" t="s">
        <v>377</v>
      </c>
      <c r="X104" s="125"/>
      <c r="Y104" s="125"/>
      <c r="Z104" s="125"/>
      <c r="AA104" s="125"/>
      <c r="AB104" s="125"/>
      <c r="AC104" s="123" t="s">
        <v>279</v>
      </c>
      <c r="AD104" s="124"/>
      <c r="AE104" s="124"/>
      <c r="AF104" s="124"/>
      <c r="AG104" s="124"/>
      <c r="AH104" s="131"/>
    </row>
    <row r="105" spans="1:34" ht="20.100000000000001" customHeight="1">
      <c r="A105" s="123" t="s">
        <v>375</v>
      </c>
      <c r="B105" s="124"/>
      <c r="C105" s="124"/>
      <c r="D105" s="124"/>
      <c r="E105" s="131"/>
      <c r="F105" s="123" t="s">
        <v>969</v>
      </c>
      <c r="G105" s="124"/>
      <c r="H105" s="124"/>
      <c r="I105" s="124"/>
      <c r="J105" s="124"/>
      <c r="K105" s="124"/>
      <c r="L105" s="124"/>
      <c r="M105" s="131"/>
      <c r="N105" s="125" t="s">
        <v>970</v>
      </c>
      <c r="O105" s="125"/>
      <c r="P105" s="125"/>
      <c r="Q105" s="125"/>
      <c r="R105" s="123" t="s">
        <v>1506</v>
      </c>
      <c r="S105" s="124"/>
      <c r="T105" s="124"/>
      <c r="U105" s="124"/>
      <c r="V105" s="124"/>
      <c r="W105" s="125" t="s">
        <v>971</v>
      </c>
      <c r="X105" s="125"/>
      <c r="Y105" s="125"/>
      <c r="Z105" s="125"/>
      <c r="AA105" s="125"/>
      <c r="AB105" s="125"/>
      <c r="AC105" s="123" t="s">
        <v>279</v>
      </c>
      <c r="AD105" s="124"/>
      <c r="AE105" s="124"/>
      <c r="AF105" s="124"/>
      <c r="AG105" s="124"/>
      <c r="AH105" s="131"/>
    </row>
    <row r="106" spans="1:34" ht="20.100000000000001" customHeight="1">
      <c r="A106" s="123" t="s">
        <v>881</v>
      </c>
      <c r="B106" s="124"/>
      <c r="C106" s="124"/>
      <c r="D106" s="124"/>
      <c r="E106" s="131"/>
      <c r="F106" s="123" t="s">
        <v>972</v>
      </c>
      <c r="G106" s="124"/>
      <c r="H106" s="124"/>
      <c r="I106" s="124"/>
      <c r="J106" s="124"/>
      <c r="K106" s="124"/>
      <c r="L106" s="124"/>
      <c r="M106" s="131"/>
      <c r="N106" s="125" t="s">
        <v>973</v>
      </c>
      <c r="O106" s="125"/>
      <c r="P106" s="125"/>
      <c r="Q106" s="125"/>
      <c r="R106" s="123" t="s">
        <v>1506</v>
      </c>
      <c r="S106" s="124"/>
      <c r="T106" s="124"/>
      <c r="U106" s="124"/>
      <c r="V106" s="124"/>
      <c r="W106" s="125" t="s">
        <v>974</v>
      </c>
      <c r="X106" s="125"/>
      <c r="Y106" s="125"/>
      <c r="Z106" s="125"/>
      <c r="AA106" s="125"/>
      <c r="AB106" s="125"/>
      <c r="AC106" s="123" t="s">
        <v>279</v>
      </c>
      <c r="AD106" s="124"/>
      <c r="AE106" s="124"/>
      <c r="AF106" s="124"/>
      <c r="AG106" s="124"/>
      <c r="AH106" s="131"/>
    </row>
    <row r="107" spans="1:34" ht="20.100000000000001" customHeight="1">
      <c r="A107" s="123" t="s">
        <v>881</v>
      </c>
      <c r="B107" s="124"/>
      <c r="C107" s="124"/>
      <c r="D107" s="124"/>
      <c r="E107" s="131"/>
      <c r="F107" s="123" t="s">
        <v>975</v>
      </c>
      <c r="G107" s="124"/>
      <c r="H107" s="124"/>
      <c r="I107" s="124"/>
      <c r="J107" s="124"/>
      <c r="K107" s="124"/>
      <c r="L107" s="124"/>
      <c r="M107" s="131"/>
      <c r="N107" s="125" t="s">
        <v>976</v>
      </c>
      <c r="O107" s="125"/>
      <c r="P107" s="125"/>
      <c r="Q107" s="125"/>
      <c r="R107" s="123" t="s">
        <v>977</v>
      </c>
      <c r="S107" s="124"/>
      <c r="T107" s="124"/>
      <c r="U107" s="124"/>
      <c r="V107" s="124"/>
      <c r="W107" s="125" t="s">
        <v>978</v>
      </c>
      <c r="X107" s="125"/>
      <c r="Y107" s="125"/>
      <c r="Z107" s="125"/>
      <c r="AA107" s="125"/>
      <c r="AB107" s="125"/>
      <c r="AC107" s="123" t="s">
        <v>279</v>
      </c>
      <c r="AD107" s="124"/>
      <c r="AE107" s="124"/>
      <c r="AF107" s="124"/>
      <c r="AG107" s="124"/>
      <c r="AH107" s="131"/>
    </row>
    <row r="108" spans="1:34" ht="20.100000000000001" customHeight="1">
      <c r="A108" s="123" t="str">
        <f>天地壁表面材暨防水粉刷!A30</f>
        <v>大盥洗室</v>
      </c>
      <c r="B108" s="124"/>
      <c r="C108" s="124"/>
      <c r="D108" s="124"/>
      <c r="E108" s="131"/>
      <c r="F108" s="123" t="str">
        <f>天地壁表面材暨防水粉刷!F30</f>
        <v>牆面鋪設60*120壁磚</v>
      </c>
      <c r="G108" s="124"/>
      <c r="H108" s="124"/>
      <c r="I108" s="124"/>
      <c r="J108" s="124"/>
      <c r="K108" s="124"/>
      <c r="L108" s="124"/>
      <c r="M108" s="131"/>
      <c r="N108" s="125" t="str">
        <f>天地壁表面材暨防水粉刷!N30</f>
        <v>石英磚</v>
      </c>
      <c r="O108" s="125"/>
      <c r="P108" s="125"/>
      <c r="Q108" s="125"/>
      <c r="R108" s="123" t="str">
        <f>天地壁表面材暨防水粉刷!R30</f>
        <v>Designker</v>
      </c>
      <c r="S108" s="124"/>
      <c r="T108" s="124"/>
      <c r="U108" s="124"/>
      <c r="V108" s="124"/>
      <c r="W108" s="125" t="str">
        <f>天地壁表面材暨防水粉刷!W30</f>
        <v>SML61225</v>
      </c>
      <c r="X108" s="125"/>
      <c r="Y108" s="125"/>
      <c r="Z108" s="125"/>
      <c r="AA108" s="125"/>
      <c r="AB108" s="125"/>
      <c r="AC108" s="123" t="str">
        <f>天地壁表面材暨防水粉刷!AC30</f>
        <v>無</v>
      </c>
      <c r="AD108" s="124"/>
      <c r="AE108" s="124"/>
      <c r="AF108" s="124"/>
      <c r="AG108" s="124"/>
      <c r="AH108" s="131"/>
    </row>
    <row r="109" spans="1:34" ht="20.100000000000001" customHeight="1">
      <c r="A109" s="123" t="e">
        <f>天地壁表面材暨防水粉刷!#REF!</f>
        <v>#REF!</v>
      </c>
      <c r="B109" s="124"/>
      <c r="C109" s="124"/>
      <c r="D109" s="124"/>
      <c r="E109" s="131"/>
      <c r="F109" s="123" t="e">
        <f>天地壁表面材暨防水粉刷!#REF!</f>
        <v>#REF!</v>
      </c>
      <c r="G109" s="124"/>
      <c r="H109" s="124"/>
      <c r="I109" s="124"/>
      <c r="J109" s="124"/>
      <c r="K109" s="124"/>
      <c r="L109" s="124"/>
      <c r="M109" s="131"/>
      <c r="N109" s="125" t="e">
        <f>天地壁表面材暨防水粉刷!#REF!</f>
        <v>#REF!</v>
      </c>
      <c r="O109" s="125"/>
      <c r="P109" s="125"/>
      <c r="Q109" s="125"/>
      <c r="R109" s="123" t="e">
        <f>天地壁表面材暨防水粉刷!#REF!</f>
        <v>#REF!</v>
      </c>
      <c r="S109" s="124"/>
      <c r="T109" s="124"/>
      <c r="U109" s="124"/>
      <c r="V109" s="124"/>
      <c r="W109" s="125" t="e">
        <f>天地壁表面材暨防水粉刷!#REF!</f>
        <v>#REF!</v>
      </c>
      <c r="X109" s="125"/>
      <c r="Y109" s="125"/>
      <c r="Z109" s="125"/>
      <c r="AA109" s="125"/>
      <c r="AB109" s="125"/>
      <c r="AC109" s="123" t="e">
        <f>天地壁表面材暨防水粉刷!#REF!</f>
        <v>#REF!</v>
      </c>
      <c r="AD109" s="124"/>
      <c r="AE109" s="124"/>
      <c r="AF109" s="124"/>
      <c r="AG109" s="124"/>
      <c r="AH109" s="131"/>
    </row>
    <row r="110" spans="1:34" ht="20.100000000000001" customHeight="1">
      <c r="A110" s="123" t="str">
        <f>天地壁表面材暨防水粉刷!A31</f>
        <v>小盥洗室</v>
      </c>
      <c r="B110" s="124"/>
      <c r="C110" s="124"/>
      <c r="D110" s="124"/>
      <c r="E110" s="131"/>
      <c r="F110" s="123" t="str">
        <f>天地壁表面材暨防水粉刷!F31</f>
        <v>牆面鋪設30*60壁磚</v>
      </c>
      <c r="G110" s="124"/>
      <c r="H110" s="124"/>
      <c r="I110" s="124"/>
      <c r="J110" s="124"/>
      <c r="K110" s="124"/>
      <c r="L110" s="124"/>
      <c r="M110" s="131"/>
      <c r="N110" s="125" t="str">
        <f>天地壁表面材暨防水粉刷!N31</f>
        <v>石英磚</v>
      </c>
      <c r="O110" s="125"/>
      <c r="P110" s="125"/>
      <c r="Q110" s="125"/>
      <c r="R110" s="123" t="str">
        <f>天地壁表面材暨防水粉刷!R31</f>
        <v>馬可貝里</v>
      </c>
      <c r="S110" s="124"/>
      <c r="T110" s="124"/>
      <c r="U110" s="124"/>
      <c r="V110" s="124"/>
      <c r="W110" s="125" t="str">
        <f>天地壁表面材暨防水粉刷!W31</f>
        <v>D3P33</v>
      </c>
      <c r="X110" s="125"/>
      <c r="Y110" s="125"/>
      <c r="Z110" s="125"/>
      <c r="AA110" s="125"/>
      <c r="AB110" s="125"/>
      <c r="AC110" s="123" t="str">
        <f>天地壁表面材暨防水粉刷!AC31</f>
        <v>無</v>
      </c>
      <c r="AD110" s="124"/>
      <c r="AE110" s="124"/>
      <c r="AF110" s="124"/>
      <c r="AG110" s="124"/>
      <c r="AH110" s="131"/>
    </row>
    <row r="111" spans="1:34" ht="20.100000000000001" customHeight="1">
      <c r="A111" s="123" t="e">
        <f>天地壁表面材暨防水粉刷!#REF!</f>
        <v>#REF!</v>
      </c>
      <c r="B111" s="124"/>
      <c r="C111" s="124"/>
      <c r="D111" s="124"/>
      <c r="E111" s="131"/>
      <c r="F111" s="123" t="e">
        <f>天地壁表面材暨防水粉刷!#REF!</f>
        <v>#REF!</v>
      </c>
      <c r="G111" s="124"/>
      <c r="H111" s="124"/>
      <c r="I111" s="124"/>
      <c r="J111" s="124"/>
      <c r="K111" s="124"/>
      <c r="L111" s="124"/>
      <c r="M111" s="131"/>
      <c r="N111" s="125" t="e">
        <f>天地壁表面材暨防水粉刷!#REF!</f>
        <v>#REF!</v>
      </c>
      <c r="O111" s="125"/>
      <c r="P111" s="125"/>
      <c r="Q111" s="125"/>
      <c r="R111" s="123" t="e">
        <f>天地壁表面材暨防水粉刷!#REF!</f>
        <v>#REF!</v>
      </c>
      <c r="S111" s="124"/>
      <c r="T111" s="124"/>
      <c r="U111" s="124"/>
      <c r="V111" s="124"/>
      <c r="W111" s="125" t="e">
        <f>天地壁表面材暨防水粉刷!#REF!</f>
        <v>#REF!</v>
      </c>
      <c r="X111" s="125"/>
      <c r="Y111" s="125"/>
      <c r="Z111" s="125"/>
      <c r="AA111" s="125"/>
      <c r="AB111" s="125"/>
      <c r="AC111" s="123" t="e">
        <f>天地壁表面材暨防水粉刷!#REF!</f>
        <v>#REF!</v>
      </c>
      <c r="AD111" s="124"/>
      <c r="AE111" s="124"/>
      <c r="AF111" s="124"/>
      <c r="AG111" s="124"/>
      <c r="AH111" s="131"/>
    </row>
    <row r="112" spans="1:34" ht="20.100000000000001" customHeight="1">
      <c r="A112" s="123" t="str">
        <f>天地壁表面材暨防水粉刷!A32</f>
        <v>衛生間</v>
      </c>
      <c r="B112" s="124"/>
      <c r="C112" s="124"/>
      <c r="D112" s="124"/>
      <c r="E112" s="131"/>
      <c r="F112" s="123" t="str">
        <f>天地壁表面材暨防水粉刷!F32</f>
        <v>牆面鋪設30*60壁磚</v>
      </c>
      <c r="G112" s="124"/>
      <c r="H112" s="124"/>
      <c r="I112" s="124"/>
      <c r="J112" s="124"/>
      <c r="K112" s="124"/>
      <c r="L112" s="124"/>
      <c r="M112" s="131"/>
      <c r="N112" s="125" t="str">
        <f>天地壁表面材暨防水粉刷!N32</f>
        <v>石英磚</v>
      </c>
      <c r="O112" s="125"/>
      <c r="P112" s="125"/>
      <c r="Q112" s="125"/>
      <c r="R112" s="123" t="str">
        <f>天地壁表面材暨防水粉刷!R32</f>
        <v>馬可貝里</v>
      </c>
      <c r="S112" s="124"/>
      <c r="T112" s="124"/>
      <c r="U112" s="124"/>
      <c r="V112" s="124"/>
      <c r="W112" s="125" t="str">
        <f>天地壁表面材暨防水粉刷!W32</f>
        <v>D3P33</v>
      </c>
      <c r="X112" s="125"/>
      <c r="Y112" s="125"/>
      <c r="Z112" s="125"/>
      <c r="AA112" s="125"/>
      <c r="AB112" s="125"/>
      <c r="AC112" s="123" t="str">
        <f>天地壁表面材暨防水粉刷!AC32</f>
        <v>無</v>
      </c>
      <c r="AD112" s="124"/>
      <c r="AE112" s="124"/>
      <c r="AF112" s="124"/>
      <c r="AG112" s="124"/>
      <c r="AH112" s="131"/>
    </row>
    <row r="113" spans="1:34" ht="20.100000000000001" customHeight="1">
      <c r="A113" s="123" t="e">
        <f>天地壁表面材暨防水粉刷!#REF!</f>
        <v>#REF!</v>
      </c>
      <c r="B113" s="124"/>
      <c r="C113" s="124"/>
      <c r="D113" s="124"/>
      <c r="E113" s="131"/>
      <c r="F113" s="123" t="e">
        <f>天地壁表面材暨防水粉刷!#REF!</f>
        <v>#REF!</v>
      </c>
      <c r="G113" s="124"/>
      <c r="H113" s="124"/>
      <c r="I113" s="124"/>
      <c r="J113" s="124"/>
      <c r="K113" s="124"/>
      <c r="L113" s="124"/>
      <c r="M113" s="131"/>
      <c r="N113" s="125" t="e">
        <f>天地壁表面材暨防水粉刷!#REF!</f>
        <v>#REF!</v>
      </c>
      <c r="O113" s="125"/>
      <c r="P113" s="125"/>
      <c r="Q113" s="125"/>
      <c r="R113" s="123" t="e">
        <f>天地壁表面材暨防水粉刷!#REF!</f>
        <v>#REF!</v>
      </c>
      <c r="S113" s="124"/>
      <c r="T113" s="124"/>
      <c r="U113" s="124"/>
      <c r="V113" s="124"/>
      <c r="W113" s="125" t="e">
        <f>天地壁表面材暨防水粉刷!#REF!</f>
        <v>#REF!</v>
      </c>
      <c r="X113" s="125"/>
      <c r="Y113" s="125"/>
      <c r="Z113" s="125"/>
      <c r="AA113" s="125"/>
      <c r="AB113" s="125"/>
      <c r="AC113" s="123" t="e">
        <f>天地壁表面材暨防水粉刷!#REF!</f>
        <v>#REF!</v>
      </c>
      <c r="AD113" s="124"/>
      <c r="AE113" s="124"/>
      <c r="AF113" s="124"/>
      <c r="AG113" s="124"/>
      <c r="AH113" s="131"/>
    </row>
    <row r="114" spans="1:34" ht="20.100000000000001" customHeight="1">
      <c r="A114" s="123" t="str">
        <f>天地壁表面材暨防水粉刷!A33</f>
        <v>洗衣間</v>
      </c>
      <c r="B114" s="124"/>
      <c r="C114" s="124"/>
      <c r="D114" s="124"/>
      <c r="E114" s="131"/>
      <c r="F114" s="123" t="str">
        <f>天地壁表面材暨防水粉刷!F33</f>
        <v>牆面15*45木紋地磚</v>
      </c>
      <c r="G114" s="124"/>
      <c r="H114" s="124"/>
      <c r="I114" s="124"/>
      <c r="J114" s="124"/>
      <c r="K114" s="124"/>
      <c r="L114" s="124"/>
      <c r="M114" s="131"/>
      <c r="N114" s="125" t="str">
        <f>天地壁表面材暨防水粉刷!N33</f>
        <v>石英磚</v>
      </c>
      <c r="O114" s="125"/>
      <c r="P114" s="125"/>
      <c r="Q114" s="125"/>
      <c r="R114" s="123" t="str">
        <f>天地壁表面材暨防水粉刷!R33</f>
        <v>真善美</v>
      </c>
      <c r="S114" s="124"/>
      <c r="T114" s="124"/>
      <c r="U114" s="124"/>
      <c r="V114" s="124"/>
      <c r="W114" s="125">
        <f>天地壁表面材暨防水粉刷!W33</f>
        <v>45735</v>
      </c>
      <c r="X114" s="125"/>
      <c r="Y114" s="125"/>
      <c r="Z114" s="125"/>
      <c r="AA114" s="125"/>
      <c r="AB114" s="125"/>
      <c r="AC114" s="123" t="str">
        <f>天地壁表面材暨防水粉刷!AC33</f>
        <v>無</v>
      </c>
      <c r="AD114" s="124"/>
      <c r="AE114" s="124"/>
      <c r="AF114" s="124"/>
      <c r="AG114" s="124"/>
      <c r="AH114" s="131"/>
    </row>
    <row r="115" spans="1:34" ht="20.100000000000001" customHeight="1">
      <c r="A115" s="123" t="e">
        <f>天地壁表面材暨防水粉刷!#REF!</f>
        <v>#REF!</v>
      </c>
      <c r="B115" s="124"/>
      <c r="C115" s="124"/>
      <c r="D115" s="124"/>
      <c r="E115" s="131"/>
      <c r="F115" s="123" t="e">
        <f>天地壁表面材暨防水粉刷!#REF!</f>
        <v>#REF!</v>
      </c>
      <c r="G115" s="124"/>
      <c r="H115" s="124"/>
      <c r="I115" s="124"/>
      <c r="J115" s="124"/>
      <c r="K115" s="124"/>
      <c r="L115" s="124"/>
      <c r="M115" s="131"/>
      <c r="N115" s="125" t="e">
        <f>天地壁表面材暨防水粉刷!#REF!</f>
        <v>#REF!</v>
      </c>
      <c r="O115" s="125"/>
      <c r="P115" s="125"/>
      <c r="Q115" s="125"/>
      <c r="R115" s="123" t="e">
        <f>天地壁表面材暨防水粉刷!#REF!</f>
        <v>#REF!</v>
      </c>
      <c r="S115" s="124"/>
      <c r="T115" s="124"/>
      <c r="U115" s="124"/>
      <c r="V115" s="124"/>
      <c r="W115" s="125" t="e">
        <f>天地壁表面材暨防水粉刷!#REF!</f>
        <v>#REF!</v>
      </c>
      <c r="X115" s="125"/>
      <c r="Y115" s="125"/>
      <c r="Z115" s="125"/>
      <c r="AA115" s="125"/>
      <c r="AB115" s="125"/>
      <c r="AC115" s="123" t="e">
        <f>天地壁表面材暨防水粉刷!#REF!</f>
        <v>#REF!</v>
      </c>
      <c r="AD115" s="124"/>
      <c r="AE115" s="124"/>
      <c r="AF115" s="124"/>
      <c r="AG115" s="124"/>
      <c r="AH115" s="131"/>
    </row>
    <row r="116" spans="1:34" ht="20.100000000000001" customHeight="1">
      <c r="A116" s="123" t="e">
        <f>天地壁表面材暨防水粉刷!#REF!</f>
        <v>#REF!</v>
      </c>
      <c r="B116" s="124"/>
      <c r="C116" s="124"/>
      <c r="D116" s="124"/>
      <c r="E116" s="131"/>
      <c r="F116" s="123" t="e">
        <f>天地壁表面材暨防水粉刷!#REF!</f>
        <v>#REF!</v>
      </c>
      <c r="G116" s="124"/>
      <c r="H116" s="124"/>
      <c r="I116" s="124"/>
      <c r="J116" s="124"/>
      <c r="K116" s="124"/>
      <c r="L116" s="124"/>
      <c r="M116" s="131"/>
      <c r="N116" s="125" t="e">
        <f>天地壁表面材暨防水粉刷!#REF!</f>
        <v>#REF!</v>
      </c>
      <c r="O116" s="125"/>
      <c r="P116" s="125"/>
      <c r="Q116" s="125"/>
      <c r="R116" s="123" t="e">
        <f>天地壁表面材暨防水粉刷!#REF!</f>
        <v>#REF!</v>
      </c>
      <c r="S116" s="124"/>
      <c r="T116" s="124"/>
      <c r="U116" s="124"/>
      <c r="V116" s="124"/>
      <c r="W116" s="125" t="e">
        <f>天地壁表面材暨防水粉刷!#REF!</f>
        <v>#REF!</v>
      </c>
      <c r="X116" s="125"/>
      <c r="Y116" s="125"/>
      <c r="Z116" s="125"/>
      <c r="AA116" s="125"/>
      <c r="AB116" s="125"/>
      <c r="AC116" s="123" t="e">
        <f>天地壁表面材暨防水粉刷!#REF!</f>
        <v>#REF!</v>
      </c>
      <c r="AD116" s="124"/>
      <c r="AE116" s="124"/>
      <c r="AF116" s="124"/>
      <c r="AG116" s="124"/>
      <c r="AH116" s="131"/>
    </row>
    <row r="117" spans="1:34" ht="20.100000000000001" customHeight="1">
      <c r="A117" s="123" t="e">
        <f>天地壁表面材暨防水粉刷!#REF!</f>
        <v>#REF!</v>
      </c>
      <c r="B117" s="124"/>
      <c r="C117" s="124"/>
      <c r="D117" s="124"/>
      <c r="E117" s="131"/>
      <c r="F117" s="123" t="e">
        <f>天地壁表面材暨防水粉刷!#REF!</f>
        <v>#REF!</v>
      </c>
      <c r="G117" s="124"/>
      <c r="H117" s="124"/>
      <c r="I117" s="124"/>
      <c r="J117" s="124"/>
      <c r="K117" s="124"/>
      <c r="L117" s="124"/>
      <c r="M117" s="131"/>
      <c r="N117" s="125" t="e">
        <f>天地壁表面材暨防水粉刷!#REF!</f>
        <v>#REF!</v>
      </c>
      <c r="O117" s="125"/>
      <c r="P117" s="125"/>
      <c r="Q117" s="125"/>
      <c r="R117" s="123" t="e">
        <f>天地壁表面材暨防水粉刷!#REF!</f>
        <v>#REF!</v>
      </c>
      <c r="S117" s="124"/>
      <c r="T117" s="124"/>
      <c r="U117" s="124"/>
      <c r="V117" s="124"/>
      <c r="W117" s="125" t="e">
        <f>天地壁表面材暨防水粉刷!#REF!</f>
        <v>#REF!</v>
      </c>
      <c r="X117" s="125"/>
      <c r="Y117" s="125"/>
      <c r="Z117" s="125"/>
      <c r="AA117" s="125"/>
      <c r="AB117" s="125"/>
      <c r="AC117" s="123" t="e">
        <f>天地壁表面材暨防水粉刷!#REF!</f>
        <v>#REF!</v>
      </c>
      <c r="AD117" s="124"/>
      <c r="AE117" s="124"/>
      <c r="AF117" s="124"/>
      <c r="AG117" s="124"/>
      <c r="AH117" s="131"/>
    </row>
    <row r="118" spans="1:34" ht="20.100000000000001" customHeight="1">
      <c r="A118" s="123" t="e">
        <f>天地壁表面材暨防水粉刷!#REF!</f>
        <v>#REF!</v>
      </c>
      <c r="B118" s="124"/>
      <c r="C118" s="124"/>
      <c r="D118" s="124"/>
      <c r="E118" s="131"/>
      <c r="F118" s="123" t="e">
        <f>天地壁表面材暨防水粉刷!#REF!</f>
        <v>#REF!</v>
      </c>
      <c r="G118" s="124"/>
      <c r="H118" s="124"/>
      <c r="I118" s="124"/>
      <c r="J118" s="124"/>
      <c r="K118" s="124"/>
      <c r="L118" s="124"/>
      <c r="M118" s="131"/>
      <c r="N118" s="125" t="e">
        <f>天地壁表面材暨防水粉刷!#REF!</f>
        <v>#REF!</v>
      </c>
      <c r="O118" s="125"/>
      <c r="P118" s="125"/>
      <c r="Q118" s="125"/>
      <c r="R118" s="123" t="e">
        <f>天地壁表面材暨防水粉刷!#REF!</f>
        <v>#REF!</v>
      </c>
      <c r="S118" s="124"/>
      <c r="T118" s="124"/>
      <c r="U118" s="124"/>
      <c r="V118" s="124"/>
      <c r="W118" s="125" t="e">
        <f>天地壁表面材暨防水粉刷!#REF!</f>
        <v>#REF!</v>
      </c>
      <c r="X118" s="125"/>
      <c r="Y118" s="125"/>
      <c r="Z118" s="125"/>
      <c r="AA118" s="125"/>
      <c r="AB118" s="125"/>
      <c r="AC118" s="123" t="e">
        <f>天地壁表面材暨防水粉刷!#REF!</f>
        <v>#REF!</v>
      </c>
      <c r="AD118" s="124"/>
      <c r="AE118" s="124"/>
      <c r="AF118" s="124"/>
      <c r="AG118" s="124"/>
      <c r="AH118" s="131"/>
    </row>
    <row r="119" spans="1:34" ht="20.100000000000001" customHeight="1">
      <c r="A119" s="123" t="e">
        <f>天地壁表面材暨防水粉刷!#REF!</f>
        <v>#REF!</v>
      </c>
      <c r="B119" s="124"/>
      <c r="C119" s="124"/>
      <c r="D119" s="124"/>
      <c r="E119" s="131"/>
      <c r="F119" s="123" t="e">
        <f>天地壁表面材暨防水粉刷!#REF!</f>
        <v>#REF!</v>
      </c>
      <c r="G119" s="124"/>
      <c r="H119" s="124"/>
      <c r="I119" s="124"/>
      <c r="J119" s="124"/>
      <c r="K119" s="124"/>
      <c r="L119" s="124"/>
      <c r="M119" s="131"/>
      <c r="N119" s="125" t="e">
        <f>天地壁表面材暨防水粉刷!#REF!</f>
        <v>#REF!</v>
      </c>
      <c r="O119" s="125"/>
      <c r="P119" s="125"/>
      <c r="Q119" s="125"/>
      <c r="R119" s="123" t="e">
        <f>天地壁表面材暨防水粉刷!#REF!</f>
        <v>#REF!</v>
      </c>
      <c r="S119" s="124"/>
      <c r="T119" s="124"/>
      <c r="U119" s="124"/>
      <c r="V119" s="124"/>
      <c r="W119" s="125" t="e">
        <f>天地壁表面材暨防水粉刷!#REF!</f>
        <v>#REF!</v>
      </c>
      <c r="X119" s="125"/>
      <c r="Y119" s="125"/>
      <c r="Z119" s="125"/>
      <c r="AA119" s="125"/>
      <c r="AB119" s="125"/>
      <c r="AC119" s="123" t="e">
        <f>天地壁表面材暨防水粉刷!#REF!</f>
        <v>#REF!</v>
      </c>
      <c r="AD119" s="124"/>
      <c r="AE119" s="124"/>
      <c r="AF119" s="124"/>
      <c r="AG119" s="124"/>
      <c r="AH119" s="131"/>
    </row>
    <row r="120" spans="1:34" ht="20.100000000000001" customHeight="1">
      <c r="A120" s="123" t="e">
        <f>天地壁表面材暨防水粉刷!#REF!</f>
        <v>#REF!</v>
      </c>
      <c r="B120" s="124"/>
      <c r="C120" s="124"/>
      <c r="D120" s="124"/>
      <c r="E120" s="131"/>
      <c r="F120" s="123" t="e">
        <f>天地壁表面材暨防水粉刷!#REF!</f>
        <v>#REF!</v>
      </c>
      <c r="G120" s="124"/>
      <c r="H120" s="124"/>
      <c r="I120" s="124"/>
      <c r="J120" s="124"/>
      <c r="K120" s="124"/>
      <c r="L120" s="124"/>
      <c r="M120" s="131"/>
      <c r="N120" s="125" t="e">
        <f>天地壁表面材暨防水粉刷!#REF!</f>
        <v>#REF!</v>
      </c>
      <c r="O120" s="125"/>
      <c r="P120" s="125"/>
      <c r="Q120" s="125"/>
      <c r="R120" s="123" t="e">
        <f>天地壁表面材暨防水粉刷!#REF!</f>
        <v>#REF!</v>
      </c>
      <c r="S120" s="124"/>
      <c r="T120" s="124"/>
      <c r="U120" s="124"/>
      <c r="V120" s="124"/>
      <c r="W120" s="125" t="e">
        <f>天地壁表面材暨防水粉刷!#REF!</f>
        <v>#REF!</v>
      </c>
      <c r="X120" s="125"/>
      <c r="Y120" s="125"/>
      <c r="Z120" s="125"/>
      <c r="AA120" s="125"/>
      <c r="AB120" s="125"/>
      <c r="AC120" s="123" t="e">
        <f>天地壁表面材暨防水粉刷!#REF!</f>
        <v>#REF!</v>
      </c>
      <c r="AD120" s="124"/>
      <c r="AE120" s="124"/>
      <c r="AF120" s="124"/>
      <c r="AG120" s="124"/>
      <c r="AH120" s="131"/>
    </row>
    <row r="121" spans="1:34" ht="20.100000000000001" customHeight="1">
      <c r="A121" s="123" t="e">
        <f>天地壁表面材暨防水粉刷!#REF!</f>
        <v>#REF!</v>
      </c>
      <c r="B121" s="124"/>
      <c r="C121" s="124"/>
      <c r="D121" s="124"/>
      <c r="E121" s="131"/>
      <c r="F121" s="123" t="e">
        <f>天地壁表面材暨防水粉刷!#REF!</f>
        <v>#REF!</v>
      </c>
      <c r="G121" s="124"/>
      <c r="H121" s="124"/>
      <c r="I121" s="124"/>
      <c r="J121" s="124"/>
      <c r="K121" s="124"/>
      <c r="L121" s="124"/>
      <c r="M121" s="131"/>
      <c r="N121" s="125" t="e">
        <f>天地壁表面材暨防水粉刷!#REF!</f>
        <v>#REF!</v>
      </c>
      <c r="O121" s="125"/>
      <c r="P121" s="125"/>
      <c r="Q121" s="125"/>
      <c r="R121" s="123" t="e">
        <f>天地壁表面材暨防水粉刷!#REF!</f>
        <v>#REF!</v>
      </c>
      <c r="S121" s="124"/>
      <c r="T121" s="124"/>
      <c r="U121" s="124"/>
      <c r="V121" s="124"/>
      <c r="W121" s="125" t="e">
        <f>天地壁表面材暨防水粉刷!#REF!</f>
        <v>#REF!</v>
      </c>
      <c r="X121" s="125"/>
      <c r="Y121" s="125"/>
      <c r="Z121" s="125"/>
      <c r="AA121" s="125"/>
      <c r="AB121" s="125"/>
      <c r="AC121" s="123" t="e">
        <f>天地壁表面材暨防水粉刷!#REF!</f>
        <v>#REF!</v>
      </c>
      <c r="AD121" s="124"/>
      <c r="AE121" s="124"/>
      <c r="AF121" s="124"/>
      <c r="AG121" s="124"/>
      <c r="AH121" s="131"/>
    </row>
    <row r="122" spans="1:34" ht="20.100000000000001" customHeight="1">
      <c r="A122" s="123" t="e">
        <f>天地壁表面材暨防水粉刷!#REF!</f>
        <v>#REF!</v>
      </c>
      <c r="B122" s="124"/>
      <c r="C122" s="124"/>
      <c r="D122" s="124"/>
      <c r="E122" s="131"/>
      <c r="F122" s="123" t="e">
        <f>天地壁表面材暨防水粉刷!#REF!</f>
        <v>#REF!</v>
      </c>
      <c r="G122" s="124"/>
      <c r="H122" s="124"/>
      <c r="I122" s="124"/>
      <c r="J122" s="124"/>
      <c r="K122" s="124"/>
      <c r="L122" s="124"/>
      <c r="M122" s="131"/>
      <c r="N122" s="125" t="e">
        <f>天地壁表面材暨防水粉刷!#REF!</f>
        <v>#REF!</v>
      </c>
      <c r="O122" s="125"/>
      <c r="P122" s="125"/>
      <c r="Q122" s="125"/>
      <c r="R122" s="123" t="e">
        <f>天地壁表面材暨防水粉刷!#REF!</f>
        <v>#REF!</v>
      </c>
      <c r="S122" s="124"/>
      <c r="T122" s="124"/>
      <c r="U122" s="124"/>
      <c r="V122" s="124"/>
      <c r="W122" s="125" t="e">
        <f>天地壁表面材暨防水粉刷!#REF!</f>
        <v>#REF!</v>
      </c>
      <c r="X122" s="125"/>
      <c r="Y122" s="125"/>
      <c r="Z122" s="125"/>
      <c r="AA122" s="125"/>
      <c r="AB122" s="125"/>
      <c r="AC122" s="123" t="e">
        <f>天地壁表面材暨防水粉刷!#REF!</f>
        <v>#REF!</v>
      </c>
      <c r="AD122" s="124"/>
      <c r="AE122" s="124"/>
      <c r="AF122" s="124"/>
      <c r="AG122" s="124"/>
      <c r="AH122" s="131"/>
    </row>
    <row r="123" spans="1:34" ht="20.100000000000001" customHeight="1">
      <c r="A123" s="123" t="e">
        <f>天地壁表面材暨防水粉刷!#REF!</f>
        <v>#REF!</v>
      </c>
      <c r="B123" s="124"/>
      <c r="C123" s="124"/>
      <c r="D123" s="124"/>
      <c r="E123" s="131"/>
      <c r="F123" s="123" t="e">
        <f>天地壁表面材暨防水粉刷!#REF!</f>
        <v>#REF!</v>
      </c>
      <c r="G123" s="124"/>
      <c r="H123" s="124"/>
      <c r="I123" s="124"/>
      <c r="J123" s="124"/>
      <c r="K123" s="124"/>
      <c r="L123" s="124"/>
      <c r="M123" s="131"/>
      <c r="N123" s="125" t="e">
        <f>天地壁表面材暨防水粉刷!#REF!</f>
        <v>#REF!</v>
      </c>
      <c r="O123" s="125"/>
      <c r="P123" s="125"/>
      <c r="Q123" s="125"/>
      <c r="R123" s="123" t="e">
        <f>天地壁表面材暨防水粉刷!#REF!</f>
        <v>#REF!</v>
      </c>
      <c r="S123" s="124"/>
      <c r="T123" s="124"/>
      <c r="U123" s="124"/>
      <c r="V123" s="124"/>
      <c r="W123" s="125" t="e">
        <f>天地壁表面材暨防水粉刷!#REF!</f>
        <v>#REF!</v>
      </c>
      <c r="X123" s="125"/>
      <c r="Y123" s="125"/>
      <c r="Z123" s="125"/>
      <c r="AA123" s="125"/>
      <c r="AB123" s="125"/>
      <c r="AC123" s="123" t="e">
        <f>天地壁表面材暨防水粉刷!#REF!</f>
        <v>#REF!</v>
      </c>
      <c r="AD123" s="124"/>
      <c r="AE123" s="124"/>
      <c r="AF123" s="124"/>
      <c r="AG123" s="124"/>
      <c r="AH123" s="131"/>
    </row>
    <row r="124" spans="1:34" ht="20.100000000000001" customHeight="1">
      <c r="A124" s="123" t="e">
        <f>天地壁表面材暨防水粉刷!#REF!</f>
        <v>#REF!</v>
      </c>
      <c r="B124" s="124"/>
      <c r="C124" s="124"/>
      <c r="D124" s="124"/>
      <c r="E124" s="131"/>
      <c r="F124" s="123" t="e">
        <f>天地壁表面材暨防水粉刷!#REF!</f>
        <v>#REF!</v>
      </c>
      <c r="G124" s="124"/>
      <c r="H124" s="124"/>
      <c r="I124" s="124"/>
      <c r="J124" s="124"/>
      <c r="K124" s="124"/>
      <c r="L124" s="124"/>
      <c r="M124" s="131"/>
      <c r="N124" s="125" t="e">
        <f>天地壁表面材暨防水粉刷!#REF!</f>
        <v>#REF!</v>
      </c>
      <c r="O124" s="125"/>
      <c r="P124" s="125"/>
      <c r="Q124" s="125"/>
      <c r="R124" s="123" t="e">
        <f>天地壁表面材暨防水粉刷!#REF!</f>
        <v>#REF!</v>
      </c>
      <c r="S124" s="124"/>
      <c r="T124" s="124"/>
      <c r="U124" s="124"/>
      <c r="V124" s="124"/>
      <c r="W124" s="125" t="e">
        <f>天地壁表面材暨防水粉刷!#REF!</f>
        <v>#REF!</v>
      </c>
      <c r="X124" s="125"/>
      <c r="Y124" s="125"/>
      <c r="Z124" s="125"/>
      <c r="AA124" s="125"/>
      <c r="AB124" s="125"/>
      <c r="AC124" s="123" t="e">
        <f>天地壁表面材暨防水粉刷!#REF!</f>
        <v>#REF!</v>
      </c>
      <c r="AD124" s="124"/>
      <c r="AE124" s="124"/>
      <c r="AF124" s="124"/>
      <c r="AG124" s="124"/>
      <c r="AH124" s="131"/>
    </row>
    <row r="125" spans="1:34" ht="20.100000000000001" customHeight="1">
      <c r="A125" s="123" t="e">
        <f>天地壁表面材暨防水粉刷!#REF!</f>
        <v>#REF!</v>
      </c>
      <c r="B125" s="124"/>
      <c r="C125" s="124"/>
      <c r="D125" s="124"/>
      <c r="E125" s="131"/>
      <c r="F125" s="123" t="e">
        <f>天地壁表面材暨防水粉刷!#REF!</f>
        <v>#REF!</v>
      </c>
      <c r="G125" s="124"/>
      <c r="H125" s="124"/>
      <c r="I125" s="124"/>
      <c r="J125" s="124"/>
      <c r="K125" s="124"/>
      <c r="L125" s="124"/>
      <c r="M125" s="131"/>
      <c r="N125" s="125" t="e">
        <f>天地壁表面材暨防水粉刷!#REF!</f>
        <v>#REF!</v>
      </c>
      <c r="O125" s="125"/>
      <c r="P125" s="125"/>
      <c r="Q125" s="125"/>
      <c r="R125" s="123" t="e">
        <f>天地壁表面材暨防水粉刷!#REF!</f>
        <v>#REF!</v>
      </c>
      <c r="S125" s="124"/>
      <c r="T125" s="124"/>
      <c r="U125" s="124"/>
      <c r="V125" s="124"/>
      <c r="W125" s="125" t="e">
        <f>天地壁表面材暨防水粉刷!#REF!</f>
        <v>#REF!</v>
      </c>
      <c r="X125" s="125"/>
      <c r="Y125" s="125"/>
      <c r="Z125" s="125"/>
      <c r="AA125" s="125"/>
      <c r="AB125" s="125"/>
      <c r="AC125" s="123" t="e">
        <f>天地壁表面材暨防水粉刷!#REF!</f>
        <v>#REF!</v>
      </c>
      <c r="AD125" s="124"/>
      <c r="AE125" s="124"/>
      <c r="AF125" s="124"/>
      <c r="AG125" s="124"/>
      <c r="AH125" s="131"/>
    </row>
    <row r="126" spans="1:34" ht="20.100000000000001" customHeight="1">
      <c r="A126" s="123" t="e">
        <f>天地壁表面材暨防水粉刷!#REF!</f>
        <v>#REF!</v>
      </c>
      <c r="B126" s="124"/>
      <c r="C126" s="124"/>
      <c r="D126" s="124"/>
      <c r="E126" s="131"/>
      <c r="F126" s="123" t="e">
        <f>天地壁表面材暨防水粉刷!#REF!</f>
        <v>#REF!</v>
      </c>
      <c r="G126" s="124"/>
      <c r="H126" s="124"/>
      <c r="I126" s="124"/>
      <c r="J126" s="124"/>
      <c r="K126" s="124"/>
      <c r="L126" s="124"/>
      <c r="M126" s="131"/>
      <c r="N126" s="125" t="e">
        <f>天地壁表面材暨防水粉刷!#REF!</f>
        <v>#REF!</v>
      </c>
      <c r="O126" s="125"/>
      <c r="P126" s="125"/>
      <c r="Q126" s="125"/>
      <c r="R126" s="123" t="e">
        <f>天地壁表面材暨防水粉刷!#REF!</f>
        <v>#REF!</v>
      </c>
      <c r="S126" s="124"/>
      <c r="T126" s="124"/>
      <c r="U126" s="124"/>
      <c r="V126" s="124"/>
      <c r="W126" s="125" t="e">
        <f>天地壁表面材暨防水粉刷!#REF!</f>
        <v>#REF!</v>
      </c>
      <c r="X126" s="125"/>
      <c r="Y126" s="125"/>
      <c r="Z126" s="125"/>
      <c r="AA126" s="125"/>
      <c r="AB126" s="125"/>
      <c r="AC126" s="123" t="e">
        <f>天地壁表面材暨防水粉刷!#REF!</f>
        <v>#REF!</v>
      </c>
      <c r="AD126" s="124"/>
      <c r="AE126" s="124"/>
      <c r="AF126" s="124"/>
      <c r="AG126" s="124"/>
      <c r="AH126" s="131"/>
    </row>
    <row r="127" spans="1:34" ht="20.100000000000001" customHeight="1">
      <c r="A127" s="123" t="e">
        <f>天地壁表面材暨防水粉刷!#REF!</f>
        <v>#REF!</v>
      </c>
      <c r="B127" s="124"/>
      <c r="C127" s="124"/>
      <c r="D127" s="124"/>
      <c r="E127" s="131"/>
      <c r="F127" s="123" t="e">
        <f>天地壁表面材暨防水粉刷!#REF!</f>
        <v>#REF!</v>
      </c>
      <c r="G127" s="124"/>
      <c r="H127" s="124"/>
      <c r="I127" s="124"/>
      <c r="J127" s="124"/>
      <c r="K127" s="124"/>
      <c r="L127" s="124"/>
      <c r="M127" s="131"/>
      <c r="N127" s="125" t="e">
        <f>天地壁表面材暨防水粉刷!#REF!</f>
        <v>#REF!</v>
      </c>
      <c r="O127" s="125"/>
      <c r="P127" s="125"/>
      <c r="Q127" s="125"/>
      <c r="R127" s="123" t="e">
        <f>天地壁表面材暨防水粉刷!#REF!</f>
        <v>#REF!</v>
      </c>
      <c r="S127" s="124"/>
      <c r="T127" s="124"/>
      <c r="U127" s="124"/>
      <c r="V127" s="124"/>
      <c r="W127" s="125" t="e">
        <f>天地壁表面材暨防水粉刷!#REF!</f>
        <v>#REF!</v>
      </c>
      <c r="X127" s="125"/>
      <c r="Y127" s="125"/>
      <c r="Z127" s="125"/>
      <c r="AA127" s="125"/>
      <c r="AB127" s="125"/>
      <c r="AC127" s="123" t="e">
        <f>天地壁表面材暨防水粉刷!#REF!</f>
        <v>#REF!</v>
      </c>
      <c r="AD127" s="124"/>
      <c r="AE127" s="124"/>
      <c r="AF127" s="124"/>
      <c r="AG127" s="124"/>
      <c r="AH127" s="131"/>
    </row>
    <row r="128" spans="1:34" ht="20.100000000000001" customHeight="1">
      <c r="A128" s="123" t="e">
        <f>天地壁表面材暨防水粉刷!#REF!</f>
        <v>#REF!</v>
      </c>
      <c r="B128" s="124"/>
      <c r="C128" s="124"/>
      <c r="D128" s="124"/>
      <c r="E128" s="131"/>
      <c r="F128" s="123" t="e">
        <f>天地壁表面材暨防水粉刷!#REF!</f>
        <v>#REF!</v>
      </c>
      <c r="G128" s="124"/>
      <c r="H128" s="124"/>
      <c r="I128" s="124"/>
      <c r="J128" s="124"/>
      <c r="K128" s="124"/>
      <c r="L128" s="124"/>
      <c r="M128" s="131"/>
      <c r="N128" s="125" t="e">
        <f>天地壁表面材暨防水粉刷!#REF!</f>
        <v>#REF!</v>
      </c>
      <c r="O128" s="125"/>
      <c r="P128" s="125"/>
      <c r="Q128" s="125"/>
      <c r="R128" s="123" t="e">
        <f>天地壁表面材暨防水粉刷!#REF!</f>
        <v>#REF!</v>
      </c>
      <c r="S128" s="124"/>
      <c r="T128" s="124"/>
      <c r="U128" s="124"/>
      <c r="V128" s="124"/>
      <c r="W128" s="125" t="e">
        <f>天地壁表面材暨防水粉刷!#REF!</f>
        <v>#REF!</v>
      </c>
      <c r="X128" s="125"/>
      <c r="Y128" s="125"/>
      <c r="Z128" s="125"/>
      <c r="AA128" s="125"/>
      <c r="AB128" s="125"/>
      <c r="AC128" s="123" t="e">
        <f>天地壁表面材暨防水粉刷!#REF!</f>
        <v>#REF!</v>
      </c>
      <c r="AD128" s="124"/>
      <c r="AE128" s="124"/>
      <c r="AF128" s="124"/>
      <c r="AG128" s="124"/>
      <c r="AH128" s="131"/>
    </row>
    <row r="129" spans="1:34" ht="20.100000000000001" customHeight="1">
      <c r="A129" s="123" t="e">
        <f>天地壁表面材暨防水粉刷!#REF!</f>
        <v>#REF!</v>
      </c>
      <c r="B129" s="124"/>
      <c r="C129" s="124"/>
      <c r="D129" s="124"/>
      <c r="E129" s="131"/>
      <c r="F129" s="123" t="e">
        <f>天地壁表面材暨防水粉刷!#REF!</f>
        <v>#REF!</v>
      </c>
      <c r="G129" s="124"/>
      <c r="H129" s="124"/>
      <c r="I129" s="124"/>
      <c r="J129" s="124"/>
      <c r="K129" s="124"/>
      <c r="L129" s="124"/>
      <c r="M129" s="131"/>
      <c r="N129" s="125" t="e">
        <f>天地壁表面材暨防水粉刷!#REF!</f>
        <v>#REF!</v>
      </c>
      <c r="O129" s="125"/>
      <c r="P129" s="125"/>
      <c r="Q129" s="125"/>
      <c r="R129" s="123" t="e">
        <f>天地壁表面材暨防水粉刷!#REF!</f>
        <v>#REF!</v>
      </c>
      <c r="S129" s="124"/>
      <c r="T129" s="124"/>
      <c r="U129" s="124"/>
      <c r="V129" s="124"/>
      <c r="W129" s="125" t="e">
        <f>天地壁表面材暨防水粉刷!#REF!</f>
        <v>#REF!</v>
      </c>
      <c r="X129" s="125"/>
      <c r="Y129" s="125"/>
      <c r="Z129" s="125"/>
      <c r="AA129" s="125"/>
      <c r="AB129" s="125"/>
      <c r="AC129" s="123" t="e">
        <f>天地壁表面材暨防水粉刷!#REF!</f>
        <v>#REF!</v>
      </c>
      <c r="AD129" s="124"/>
      <c r="AE129" s="124"/>
      <c r="AF129" s="124"/>
      <c r="AG129" s="124"/>
      <c r="AH129" s="131"/>
    </row>
    <row r="130" spans="1:34" ht="20.100000000000001" customHeight="1">
      <c r="A130" s="123" t="e">
        <f>天地壁表面材暨防水粉刷!#REF!</f>
        <v>#REF!</v>
      </c>
      <c r="B130" s="124"/>
      <c r="C130" s="124"/>
      <c r="D130" s="124"/>
      <c r="E130" s="131"/>
      <c r="F130" s="123" t="e">
        <f>天地壁表面材暨防水粉刷!#REF!</f>
        <v>#REF!</v>
      </c>
      <c r="G130" s="124"/>
      <c r="H130" s="124"/>
      <c r="I130" s="124"/>
      <c r="J130" s="124"/>
      <c r="K130" s="124"/>
      <c r="L130" s="124"/>
      <c r="M130" s="131"/>
      <c r="N130" s="125" t="e">
        <f>天地壁表面材暨防水粉刷!#REF!</f>
        <v>#REF!</v>
      </c>
      <c r="O130" s="125"/>
      <c r="P130" s="125"/>
      <c r="Q130" s="125"/>
      <c r="R130" s="123" t="e">
        <f>天地壁表面材暨防水粉刷!#REF!</f>
        <v>#REF!</v>
      </c>
      <c r="S130" s="124"/>
      <c r="T130" s="124"/>
      <c r="U130" s="124"/>
      <c r="V130" s="124"/>
      <c r="W130" s="125" t="e">
        <f>天地壁表面材暨防水粉刷!#REF!</f>
        <v>#REF!</v>
      </c>
      <c r="X130" s="125"/>
      <c r="Y130" s="125"/>
      <c r="Z130" s="125"/>
      <c r="AA130" s="125"/>
      <c r="AB130" s="125"/>
      <c r="AC130" s="123" t="e">
        <f>天地壁表面材暨防水粉刷!#REF!</f>
        <v>#REF!</v>
      </c>
      <c r="AD130" s="124"/>
      <c r="AE130" s="124"/>
      <c r="AF130" s="124"/>
      <c r="AG130" s="124"/>
      <c r="AH130" s="131"/>
    </row>
    <row r="131" spans="1:34" ht="20.100000000000001" customHeight="1">
      <c r="A131" s="123" t="e">
        <f>天地壁表面材暨防水粉刷!#REF!</f>
        <v>#REF!</v>
      </c>
      <c r="B131" s="124"/>
      <c r="C131" s="124"/>
      <c r="D131" s="124"/>
      <c r="E131" s="131"/>
      <c r="F131" s="123" t="e">
        <f>天地壁表面材暨防水粉刷!#REF!</f>
        <v>#REF!</v>
      </c>
      <c r="G131" s="124"/>
      <c r="H131" s="124"/>
      <c r="I131" s="124"/>
      <c r="J131" s="124"/>
      <c r="K131" s="124"/>
      <c r="L131" s="124"/>
      <c r="M131" s="131"/>
      <c r="N131" s="125" t="e">
        <f>天地壁表面材暨防水粉刷!#REF!</f>
        <v>#REF!</v>
      </c>
      <c r="O131" s="125"/>
      <c r="P131" s="125"/>
      <c r="Q131" s="125"/>
      <c r="R131" s="123" t="e">
        <f>天地壁表面材暨防水粉刷!#REF!</f>
        <v>#REF!</v>
      </c>
      <c r="S131" s="124"/>
      <c r="T131" s="124"/>
      <c r="U131" s="124"/>
      <c r="V131" s="124"/>
      <c r="W131" s="125" t="e">
        <f>天地壁表面材暨防水粉刷!#REF!</f>
        <v>#REF!</v>
      </c>
      <c r="X131" s="125"/>
      <c r="Y131" s="125"/>
      <c r="Z131" s="125"/>
      <c r="AA131" s="125"/>
      <c r="AB131" s="125"/>
      <c r="AC131" s="123" t="e">
        <f>天地壁表面材暨防水粉刷!#REF!</f>
        <v>#REF!</v>
      </c>
      <c r="AD131" s="124"/>
      <c r="AE131" s="124"/>
      <c r="AF131" s="124"/>
      <c r="AG131" s="124"/>
      <c r="AH131" s="131"/>
    </row>
    <row r="132" spans="1:34" ht="20.100000000000001" customHeight="1">
      <c r="A132" s="123" t="e">
        <f>天地壁表面材暨防水粉刷!#REF!</f>
        <v>#REF!</v>
      </c>
      <c r="B132" s="124"/>
      <c r="C132" s="124"/>
      <c r="D132" s="124"/>
      <c r="E132" s="131"/>
      <c r="F132" s="123" t="e">
        <f>天地壁表面材暨防水粉刷!#REF!</f>
        <v>#REF!</v>
      </c>
      <c r="G132" s="124"/>
      <c r="H132" s="124"/>
      <c r="I132" s="124"/>
      <c r="J132" s="124"/>
      <c r="K132" s="124"/>
      <c r="L132" s="124"/>
      <c r="M132" s="131"/>
      <c r="N132" s="125" t="e">
        <f>天地壁表面材暨防水粉刷!#REF!</f>
        <v>#REF!</v>
      </c>
      <c r="O132" s="125"/>
      <c r="P132" s="125"/>
      <c r="Q132" s="125"/>
      <c r="R132" s="123" t="e">
        <f>天地壁表面材暨防水粉刷!#REF!</f>
        <v>#REF!</v>
      </c>
      <c r="S132" s="124"/>
      <c r="T132" s="124"/>
      <c r="U132" s="124"/>
      <c r="V132" s="124"/>
      <c r="W132" s="125" t="e">
        <f>天地壁表面材暨防水粉刷!#REF!</f>
        <v>#REF!</v>
      </c>
      <c r="X132" s="125"/>
      <c r="Y132" s="125"/>
      <c r="Z132" s="125"/>
      <c r="AA132" s="125"/>
      <c r="AB132" s="125"/>
      <c r="AC132" s="123" t="e">
        <f>天地壁表面材暨防水粉刷!#REF!</f>
        <v>#REF!</v>
      </c>
      <c r="AD132" s="124"/>
      <c r="AE132" s="124"/>
      <c r="AF132" s="124"/>
      <c r="AG132" s="124"/>
      <c r="AH132" s="131"/>
    </row>
    <row r="133" spans="1:34" ht="20.100000000000001" customHeight="1">
      <c r="A133" s="123" t="e">
        <f>天地壁表面材暨防水粉刷!#REF!</f>
        <v>#REF!</v>
      </c>
      <c r="B133" s="124"/>
      <c r="C133" s="124"/>
      <c r="D133" s="124"/>
      <c r="E133" s="131"/>
      <c r="F133" s="123" t="e">
        <f>天地壁表面材暨防水粉刷!#REF!</f>
        <v>#REF!</v>
      </c>
      <c r="G133" s="124"/>
      <c r="H133" s="124"/>
      <c r="I133" s="124"/>
      <c r="J133" s="124"/>
      <c r="K133" s="124"/>
      <c r="L133" s="124"/>
      <c r="M133" s="131"/>
      <c r="N133" s="125" t="e">
        <f>天地壁表面材暨防水粉刷!#REF!</f>
        <v>#REF!</v>
      </c>
      <c r="O133" s="125"/>
      <c r="P133" s="125"/>
      <c r="Q133" s="125"/>
      <c r="R133" s="123" t="e">
        <f>天地壁表面材暨防水粉刷!#REF!</f>
        <v>#REF!</v>
      </c>
      <c r="S133" s="124"/>
      <c r="T133" s="124"/>
      <c r="U133" s="124"/>
      <c r="V133" s="124"/>
      <c r="W133" s="125" t="e">
        <f>天地壁表面材暨防水粉刷!#REF!</f>
        <v>#REF!</v>
      </c>
      <c r="X133" s="125"/>
      <c r="Y133" s="125"/>
      <c r="Z133" s="125"/>
      <c r="AA133" s="125"/>
      <c r="AB133" s="125"/>
      <c r="AC133" s="123" t="e">
        <f>天地壁表面材暨防水粉刷!#REF!</f>
        <v>#REF!</v>
      </c>
      <c r="AD133" s="124"/>
      <c r="AE133" s="124"/>
      <c r="AF133" s="124"/>
      <c r="AG133" s="124"/>
      <c r="AH133" s="131"/>
    </row>
    <row r="134" spans="1:34" ht="20.100000000000001" customHeight="1">
      <c r="A134" s="123" t="e">
        <f>天地壁表面材暨防水粉刷!#REF!</f>
        <v>#REF!</v>
      </c>
      <c r="B134" s="124"/>
      <c r="C134" s="124"/>
      <c r="D134" s="124"/>
      <c r="E134" s="131"/>
      <c r="F134" s="123" t="e">
        <f>天地壁表面材暨防水粉刷!#REF!</f>
        <v>#REF!</v>
      </c>
      <c r="G134" s="124"/>
      <c r="H134" s="124"/>
      <c r="I134" s="124"/>
      <c r="J134" s="124"/>
      <c r="K134" s="124"/>
      <c r="L134" s="124"/>
      <c r="M134" s="131"/>
      <c r="N134" s="125" t="e">
        <f>天地壁表面材暨防水粉刷!#REF!</f>
        <v>#REF!</v>
      </c>
      <c r="O134" s="125"/>
      <c r="P134" s="125"/>
      <c r="Q134" s="125"/>
      <c r="R134" s="123" t="e">
        <f>天地壁表面材暨防水粉刷!#REF!</f>
        <v>#REF!</v>
      </c>
      <c r="S134" s="124"/>
      <c r="T134" s="124"/>
      <c r="U134" s="124"/>
      <c r="V134" s="124"/>
      <c r="W134" s="125" t="e">
        <f>天地壁表面材暨防水粉刷!#REF!</f>
        <v>#REF!</v>
      </c>
      <c r="X134" s="125"/>
      <c r="Y134" s="125"/>
      <c r="Z134" s="125"/>
      <c r="AA134" s="125"/>
      <c r="AB134" s="125"/>
      <c r="AC134" s="123" t="e">
        <f>天地壁表面材暨防水粉刷!#REF!</f>
        <v>#REF!</v>
      </c>
      <c r="AD134" s="124"/>
      <c r="AE134" s="124"/>
      <c r="AF134" s="124"/>
      <c r="AG134" s="124"/>
      <c r="AH134" s="131"/>
    </row>
    <row r="135" spans="1:34" ht="20.100000000000001" customHeight="1">
      <c r="A135" s="123" t="e">
        <f>天地壁表面材暨防水粉刷!#REF!</f>
        <v>#REF!</v>
      </c>
      <c r="B135" s="124"/>
      <c r="C135" s="124"/>
      <c r="D135" s="124"/>
      <c r="E135" s="131"/>
      <c r="F135" s="123" t="e">
        <f>天地壁表面材暨防水粉刷!#REF!</f>
        <v>#REF!</v>
      </c>
      <c r="G135" s="124"/>
      <c r="H135" s="124"/>
      <c r="I135" s="124"/>
      <c r="J135" s="124"/>
      <c r="K135" s="124"/>
      <c r="L135" s="124"/>
      <c r="M135" s="131"/>
      <c r="N135" s="125" t="e">
        <f>天地壁表面材暨防水粉刷!#REF!</f>
        <v>#REF!</v>
      </c>
      <c r="O135" s="125"/>
      <c r="P135" s="125"/>
      <c r="Q135" s="125"/>
      <c r="R135" s="123" t="e">
        <f>天地壁表面材暨防水粉刷!#REF!</f>
        <v>#REF!</v>
      </c>
      <c r="S135" s="124"/>
      <c r="T135" s="124"/>
      <c r="U135" s="124"/>
      <c r="V135" s="124"/>
      <c r="W135" s="125" t="e">
        <f>天地壁表面材暨防水粉刷!#REF!</f>
        <v>#REF!</v>
      </c>
      <c r="X135" s="125"/>
      <c r="Y135" s="125"/>
      <c r="Z135" s="125"/>
      <c r="AA135" s="125"/>
      <c r="AB135" s="125"/>
      <c r="AC135" s="123" t="e">
        <f>天地壁表面材暨防水粉刷!#REF!</f>
        <v>#REF!</v>
      </c>
      <c r="AD135" s="124"/>
      <c r="AE135" s="124"/>
      <c r="AF135" s="124"/>
      <c r="AG135" s="124"/>
      <c r="AH135" s="131"/>
    </row>
    <row r="136" spans="1:34" ht="20.100000000000001" customHeight="1">
      <c r="A136" s="123" t="e">
        <f>天地壁表面材暨防水粉刷!#REF!</f>
        <v>#REF!</v>
      </c>
      <c r="B136" s="124"/>
      <c r="C136" s="124"/>
      <c r="D136" s="124"/>
      <c r="E136" s="131"/>
      <c r="F136" s="123" t="e">
        <f>天地壁表面材暨防水粉刷!#REF!</f>
        <v>#REF!</v>
      </c>
      <c r="G136" s="124"/>
      <c r="H136" s="124"/>
      <c r="I136" s="124"/>
      <c r="J136" s="124"/>
      <c r="K136" s="124"/>
      <c r="L136" s="124"/>
      <c r="M136" s="131"/>
      <c r="N136" s="125" t="e">
        <f>天地壁表面材暨防水粉刷!#REF!</f>
        <v>#REF!</v>
      </c>
      <c r="O136" s="125"/>
      <c r="P136" s="125"/>
      <c r="Q136" s="125"/>
      <c r="R136" s="123" t="e">
        <f>天地壁表面材暨防水粉刷!#REF!</f>
        <v>#REF!</v>
      </c>
      <c r="S136" s="124"/>
      <c r="T136" s="124"/>
      <c r="U136" s="124"/>
      <c r="V136" s="124"/>
      <c r="W136" s="125" t="e">
        <f>天地壁表面材暨防水粉刷!#REF!</f>
        <v>#REF!</v>
      </c>
      <c r="X136" s="125"/>
      <c r="Y136" s="125"/>
      <c r="Z136" s="125"/>
      <c r="AA136" s="125"/>
      <c r="AB136" s="125"/>
      <c r="AC136" s="123" t="e">
        <f>天地壁表面材暨防水粉刷!#REF!</f>
        <v>#REF!</v>
      </c>
      <c r="AD136" s="124"/>
      <c r="AE136" s="124"/>
      <c r="AF136" s="124"/>
      <c r="AG136" s="124"/>
      <c r="AH136" s="131"/>
    </row>
    <row r="137" spans="1:34" ht="20.100000000000001" customHeight="1">
      <c r="A137" s="123" t="e">
        <f>天地壁表面材暨防水粉刷!#REF!</f>
        <v>#REF!</v>
      </c>
      <c r="B137" s="124"/>
      <c r="C137" s="124"/>
      <c r="D137" s="124"/>
      <c r="E137" s="131"/>
      <c r="F137" s="123" t="e">
        <f>天地壁表面材暨防水粉刷!#REF!</f>
        <v>#REF!</v>
      </c>
      <c r="G137" s="124"/>
      <c r="H137" s="124"/>
      <c r="I137" s="124"/>
      <c r="J137" s="124"/>
      <c r="K137" s="124"/>
      <c r="L137" s="124"/>
      <c r="M137" s="131"/>
      <c r="N137" s="125" t="e">
        <f>天地壁表面材暨防水粉刷!#REF!</f>
        <v>#REF!</v>
      </c>
      <c r="O137" s="125"/>
      <c r="P137" s="125"/>
      <c r="Q137" s="125"/>
      <c r="R137" s="123" t="e">
        <f>天地壁表面材暨防水粉刷!#REF!</f>
        <v>#REF!</v>
      </c>
      <c r="S137" s="124"/>
      <c r="T137" s="124"/>
      <c r="U137" s="124"/>
      <c r="V137" s="124"/>
      <c r="W137" s="125" t="e">
        <f>天地壁表面材暨防水粉刷!#REF!</f>
        <v>#REF!</v>
      </c>
      <c r="X137" s="125"/>
      <c r="Y137" s="125"/>
      <c r="Z137" s="125"/>
      <c r="AA137" s="125"/>
      <c r="AB137" s="125"/>
      <c r="AC137" s="123" t="e">
        <f>天地壁表面材暨防水粉刷!#REF!</f>
        <v>#REF!</v>
      </c>
      <c r="AD137" s="124"/>
      <c r="AE137" s="124"/>
      <c r="AF137" s="124"/>
      <c r="AG137" s="124"/>
      <c r="AH137" s="131"/>
    </row>
    <row r="138" spans="1:34" ht="20.100000000000001" customHeight="1">
      <c r="A138" s="123" t="e">
        <f>天地壁表面材暨防水粉刷!#REF!</f>
        <v>#REF!</v>
      </c>
      <c r="B138" s="124"/>
      <c r="C138" s="124"/>
      <c r="D138" s="124"/>
      <c r="E138" s="131"/>
      <c r="F138" s="123" t="e">
        <f>天地壁表面材暨防水粉刷!#REF!</f>
        <v>#REF!</v>
      </c>
      <c r="G138" s="124"/>
      <c r="H138" s="124"/>
      <c r="I138" s="124"/>
      <c r="J138" s="124"/>
      <c r="K138" s="124"/>
      <c r="L138" s="124"/>
      <c r="M138" s="131"/>
      <c r="N138" s="125" t="e">
        <f>天地壁表面材暨防水粉刷!#REF!</f>
        <v>#REF!</v>
      </c>
      <c r="O138" s="125"/>
      <c r="P138" s="125"/>
      <c r="Q138" s="125"/>
      <c r="R138" s="123" t="e">
        <f>天地壁表面材暨防水粉刷!#REF!</f>
        <v>#REF!</v>
      </c>
      <c r="S138" s="124"/>
      <c r="T138" s="124"/>
      <c r="U138" s="124"/>
      <c r="V138" s="124"/>
      <c r="W138" s="125" t="e">
        <f>天地壁表面材暨防水粉刷!#REF!</f>
        <v>#REF!</v>
      </c>
      <c r="X138" s="125"/>
      <c r="Y138" s="125"/>
      <c r="Z138" s="125"/>
      <c r="AA138" s="125"/>
      <c r="AB138" s="125"/>
      <c r="AC138" s="123" t="e">
        <f>天地壁表面材暨防水粉刷!#REF!</f>
        <v>#REF!</v>
      </c>
      <c r="AD138" s="124"/>
      <c r="AE138" s="124"/>
      <c r="AF138" s="124"/>
      <c r="AG138" s="124"/>
      <c r="AH138" s="131"/>
    </row>
    <row r="139" spans="1:34" ht="20.100000000000001" customHeight="1">
      <c r="A139" s="123" t="e">
        <f>天地壁表面材暨防水粉刷!#REF!</f>
        <v>#REF!</v>
      </c>
      <c r="B139" s="124"/>
      <c r="C139" s="124"/>
      <c r="D139" s="124"/>
      <c r="E139" s="131"/>
      <c r="F139" s="123" t="e">
        <f>天地壁表面材暨防水粉刷!#REF!</f>
        <v>#REF!</v>
      </c>
      <c r="G139" s="124"/>
      <c r="H139" s="124"/>
      <c r="I139" s="124"/>
      <c r="J139" s="124"/>
      <c r="K139" s="124"/>
      <c r="L139" s="124"/>
      <c r="M139" s="131"/>
      <c r="N139" s="125" t="e">
        <f>天地壁表面材暨防水粉刷!#REF!</f>
        <v>#REF!</v>
      </c>
      <c r="O139" s="125"/>
      <c r="P139" s="125"/>
      <c r="Q139" s="125"/>
      <c r="R139" s="123" t="e">
        <f>天地壁表面材暨防水粉刷!#REF!</f>
        <v>#REF!</v>
      </c>
      <c r="S139" s="124"/>
      <c r="T139" s="124"/>
      <c r="U139" s="124"/>
      <c r="V139" s="124"/>
      <c r="W139" s="125" t="e">
        <f>天地壁表面材暨防水粉刷!#REF!</f>
        <v>#REF!</v>
      </c>
      <c r="X139" s="125"/>
      <c r="Y139" s="125"/>
      <c r="Z139" s="125"/>
      <c r="AA139" s="125"/>
      <c r="AB139" s="125"/>
      <c r="AC139" s="123" t="e">
        <f>天地壁表面材暨防水粉刷!#REF!</f>
        <v>#REF!</v>
      </c>
      <c r="AD139" s="124"/>
      <c r="AE139" s="124"/>
      <c r="AF139" s="124"/>
      <c r="AG139" s="124"/>
      <c r="AH139" s="131"/>
    </row>
    <row r="140" spans="1:34" ht="20.100000000000001" customHeight="1">
      <c r="A140" s="123" t="e">
        <f>天地壁表面材暨防水粉刷!#REF!</f>
        <v>#REF!</v>
      </c>
      <c r="B140" s="124"/>
      <c r="C140" s="124"/>
      <c r="D140" s="124"/>
      <c r="E140" s="131"/>
      <c r="F140" s="123" t="e">
        <f>天地壁表面材暨防水粉刷!#REF!</f>
        <v>#REF!</v>
      </c>
      <c r="G140" s="124"/>
      <c r="H140" s="124"/>
      <c r="I140" s="124"/>
      <c r="J140" s="124"/>
      <c r="K140" s="124"/>
      <c r="L140" s="124"/>
      <c r="M140" s="131"/>
      <c r="N140" s="125" t="e">
        <f>天地壁表面材暨防水粉刷!#REF!</f>
        <v>#REF!</v>
      </c>
      <c r="O140" s="125"/>
      <c r="P140" s="125"/>
      <c r="Q140" s="125"/>
      <c r="R140" s="123" t="e">
        <f>天地壁表面材暨防水粉刷!#REF!</f>
        <v>#REF!</v>
      </c>
      <c r="S140" s="124"/>
      <c r="T140" s="124"/>
      <c r="U140" s="124"/>
      <c r="V140" s="124"/>
      <c r="W140" s="125" t="e">
        <f>天地壁表面材暨防水粉刷!#REF!</f>
        <v>#REF!</v>
      </c>
      <c r="X140" s="125"/>
      <c r="Y140" s="125"/>
      <c r="Z140" s="125"/>
      <c r="AA140" s="125"/>
      <c r="AB140" s="125"/>
      <c r="AC140" s="123" t="e">
        <f>天地壁表面材暨防水粉刷!#REF!</f>
        <v>#REF!</v>
      </c>
      <c r="AD140" s="124"/>
      <c r="AE140" s="124"/>
      <c r="AF140" s="124"/>
      <c r="AG140" s="124"/>
      <c r="AH140" s="131"/>
    </row>
    <row r="141" spans="1:34" ht="20.100000000000001" customHeight="1">
      <c r="A141" s="123" t="e">
        <f>天地壁表面材暨防水粉刷!#REF!</f>
        <v>#REF!</v>
      </c>
      <c r="B141" s="124"/>
      <c r="C141" s="124"/>
      <c r="D141" s="124"/>
      <c r="E141" s="131"/>
      <c r="F141" s="123" t="e">
        <f>天地壁表面材暨防水粉刷!#REF!</f>
        <v>#REF!</v>
      </c>
      <c r="G141" s="124"/>
      <c r="H141" s="124"/>
      <c r="I141" s="124"/>
      <c r="J141" s="124"/>
      <c r="K141" s="124"/>
      <c r="L141" s="124"/>
      <c r="M141" s="131"/>
      <c r="N141" s="125" t="e">
        <f>天地壁表面材暨防水粉刷!#REF!</f>
        <v>#REF!</v>
      </c>
      <c r="O141" s="125"/>
      <c r="P141" s="125"/>
      <c r="Q141" s="125"/>
      <c r="R141" s="123" t="e">
        <f>天地壁表面材暨防水粉刷!#REF!</f>
        <v>#REF!</v>
      </c>
      <c r="S141" s="124"/>
      <c r="T141" s="124"/>
      <c r="U141" s="124"/>
      <c r="V141" s="124"/>
      <c r="W141" s="125" t="e">
        <f>天地壁表面材暨防水粉刷!#REF!</f>
        <v>#REF!</v>
      </c>
      <c r="X141" s="125"/>
      <c r="Y141" s="125"/>
      <c r="Z141" s="125"/>
      <c r="AA141" s="125"/>
      <c r="AB141" s="125"/>
      <c r="AC141" s="123" t="e">
        <f>天地壁表面材暨防水粉刷!#REF!</f>
        <v>#REF!</v>
      </c>
      <c r="AD141" s="124"/>
      <c r="AE141" s="124"/>
      <c r="AF141" s="124"/>
      <c r="AG141" s="124"/>
      <c r="AH141" s="131"/>
    </row>
    <row r="142" spans="1:34" ht="20.100000000000001" customHeight="1">
      <c r="A142" s="123" t="str">
        <f>天地壁表面材暨防水粉刷!A34</f>
        <v>全室室內</v>
      </c>
      <c r="B142" s="124"/>
      <c r="C142" s="124"/>
      <c r="D142" s="124"/>
      <c r="E142" s="131"/>
      <c r="F142" s="123" t="str">
        <f>天地壁表面材暨防水粉刷!F34</f>
        <v>實心PVC踢腳板</v>
      </c>
      <c r="G142" s="124"/>
      <c r="H142" s="124"/>
      <c r="I142" s="124"/>
      <c r="J142" s="124"/>
      <c r="K142" s="124"/>
      <c r="L142" s="124"/>
      <c r="M142" s="131"/>
      <c r="N142" s="125" t="str">
        <f>天地壁表面材暨防水粉刷!N34</f>
        <v>PVC壓花</v>
      </c>
      <c r="O142" s="125"/>
      <c r="P142" s="125"/>
      <c r="Q142" s="125"/>
      <c r="R142" s="123" t="str">
        <f>天地壁表面材暨防水粉刷!R34</f>
        <v>五上 F.UP</v>
      </c>
      <c r="S142" s="124"/>
      <c r="T142" s="124"/>
      <c r="U142" s="124"/>
      <c r="V142" s="124"/>
      <c r="W142" s="125" t="str">
        <f>天地壁表面材暨防水粉刷!W34</f>
        <v>5295_8cm</v>
      </c>
      <c r="X142" s="125"/>
      <c r="Y142" s="125"/>
      <c r="Z142" s="125"/>
      <c r="AA142" s="125"/>
      <c r="AB142" s="125"/>
      <c r="AC142" s="123" t="str">
        <f>天地壁表面材暨防水粉刷!AC34</f>
        <v>香檳</v>
      </c>
      <c r="AD142" s="124"/>
      <c r="AE142" s="124"/>
      <c r="AF142" s="124"/>
      <c r="AG142" s="124"/>
      <c r="AH142" s="131"/>
    </row>
    <row r="143" spans="1:34" ht="20.100000000000001" customHeight="1">
      <c r="A143" s="123">
        <f>廚具衛生設備燈具!A134</f>
        <v>0</v>
      </c>
      <c r="B143" s="124"/>
      <c r="C143" s="124"/>
      <c r="D143" s="124"/>
      <c r="E143" s="131"/>
      <c r="F143" s="123" t="str">
        <f>廚具衛生設備燈具!F134</f>
        <v>壁紙工事</v>
      </c>
      <c r="G143" s="124"/>
      <c r="H143" s="124"/>
      <c r="I143" s="124"/>
      <c r="J143" s="124"/>
      <c r="K143" s="124"/>
      <c r="L143" s="124"/>
      <c r="M143" s="131"/>
      <c r="N143" s="123">
        <f>廚具衛生設備燈具!N134</f>
        <v>0</v>
      </c>
      <c r="O143" s="124"/>
      <c r="P143" s="124"/>
      <c r="Q143" s="131"/>
      <c r="R143" s="123">
        <f>廚具衛生設備燈具!R134</f>
        <v>0</v>
      </c>
      <c r="S143" s="124"/>
      <c r="T143" s="124"/>
      <c r="U143" s="124"/>
      <c r="V143" s="131"/>
      <c r="W143" s="123">
        <f>廚具衛生設備燈具!W134</f>
        <v>0</v>
      </c>
      <c r="X143" s="124"/>
      <c r="Y143" s="124"/>
      <c r="Z143" s="124"/>
      <c r="AA143" s="124"/>
      <c r="AB143" s="131"/>
      <c r="AC143" s="123" t="str">
        <f>廚具衛生設備燈具!AC134</f>
        <v>無</v>
      </c>
      <c r="AD143" s="124"/>
      <c r="AE143" s="124"/>
      <c r="AF143" s="124"/>
      <c r="AG143" s="124"/>
      <c r="AH143" s="131"/>
    </row>
    <row r="144" spans="1:34" ht="20.100000000000001" customHeight="1">
      <c r="A144" s="123" t="e">
        <f>天地壁表面材暨防水粉刷!#REF!</f>
        <v>#REF!</v>
      </c>
      <c r="B144" s="124"/>
      <c r="C144" s="124"/>
      <c r="D144" s="124"/>
      <c r="E144" s="131"/>
      <c r="F144" s="123" t="e">
        <f>天地壁表面材暨防水粉刷!#REF!</f>
        <v>#REF!</v>
      </c>
      <c r="G144" s="124"/>
      <c r="H144" s="124"/>
      <c r="I144" s="124"/>
      <c r="J144" s="124"/>
      <c r="K144" s="124"/>
      <c r="L144" s="124"/>
      <c r="M144" s="131"/>
      <c r="N144" s="125" t="e">
        <f>天地壁表面材暨防水粉刷!#REF!</f>
        <v>#REF!</v>
      </c>
      <c r="O144" s="125"/>
      <c r="P144" s="125"/>
      <c r="Q144" s="125"/>
      <c r="R144" s="123" t="e">
        <f>天地壁表面材暨防水粉刷!#REF!</f>
        <v>#REF!</v>
      </c>
      <c r="S144" s="124"/>
      <c r="T144" s="124"/>
      <c r="U144" s="124"/>
      <c r="V144" s="124"/>
      <c r="W144" s="125" t="e">
        <f>天地壁表面材暨防水粉刷!#REF!</f>
        <v>#REF!</v>
      </c>
      <c r="X144" s="125"/>
      <c r="Y144" s="125"/>
      <c r="Z144" s="125"/>
      <c r="AA144" s="125"/>
      <c r="AB144" s="125"/>
      <c r="AC144" s="123" t="e">
        <f>天地壁表面材暨防水粉刷!#REF!</f>
        <v>#REF!</v>
      </c>
      <c r="AD144" s="124"/>
      <c r="AE144" s="124"/>
      <c r="AF144" s="124"/>
      <c r="AG144" s="124"/>
      <c r="AH144" s="131"/>
    </row>
    <row r="145" spans="1:34" ht="20.100000000000001" customHeight="1">
      <c r="A145" s="123" t="e">
        <f>天地壁表面材暨防水粉刷!#REF!</f>
        <v>#REF!</v>
      </c>
      <c r="B145" s="124"/>
      <c r="C145" s="124"/>
      <c r="D145" s="124"/>
      <c r="E145" s="131"/>
      <c r="F145" s="123" t="e">
        <f>天地壁表面材暨防水粉刷!#REF!</f>
        <v>#REF!</v>
      </c>
      <c r="G145" s="124"/>
      <c r="H145" s="124"/>
      <c r="I145" s="124"/>
      <c r="J145" s="124"/>
      <c r="K145" s="124"/>
      <c r="L145" s="124"/>
      <c r="M145" s="131"/>
      <c r="N145" s="125" t="e">
        <f>天地壁表面材暨防水粉刷!#REF!</f>
        <v>#REF!</v>
      </c>
      <c r="O145" s="125"/>
      <c r="P145" s="125"/>
      <c r="Q145" s="125"/>
      <c r="R145" s="123" t="e">
        <f>天地壁表面材暨防水粉刷!#REF!</f>
        <v>#REF!</v>
      </c>
      <c r="S145" s="124"/>
      <c r="T145" s="124"/>
      <c r="U145" s="124"/>
      <c r="V145" s="124"/>
      <c r="W145" s="125" t="e">
        <f>天地壁表面材暨防水粉刷!#REF!</f>
        <v>#REF!</v>
      </c>
      <c r="X145" s="125"/>
      <c r="Y145" s="125"/>
      <c r="Z145" s="125"/>
      <c r="AA145" s="125"/>
      <c r="AB145" s="125"/>
      <c r="AC145" s="123" t="e">
        <f>天地壁表面材暨防水粉刷!#REF!</f>
        <v>#REF!</v>
      </c>
      <c r="AD145" s="124"/>
      <c r="AE145" s="124"/>
      <c r="AF145" s="124"/>
      <c r="AG145" s="124"/>
      <c r="AH145" s="131"/>
    </row>
    <row r="146" spans="1:34" ht="20.100000000000001" customHeight="1">
      <c r="A146" s="123" t="e">
        <f>天地壁表面材暨防水粉刷!#REF!</f>
        <v>#REF!</v>
      </c>
      <c r="B146" s="124"/>
      <c r="C146" s="124"/>
      <c r="D146" s="124"/>
      <c r="E146" s="131"/>
      <c r="F146" s="123" t="e">
        <f>天地壁表面材暨防水粉刷!#REF!</f>
        <v>#REF!</v>
      </c>
      <c r="G146" s="124"/>
      <c r="H146" s="124"/>
      <c r="I146" s="124"/>
      <c r="J146" s="124"/>
      <c r="K146" s="124"/>
      <c r="L146" s="124"/>
      <c r="M146" s="131"/>
      <c r="N146" s="125" t="e">
        <f>天地壁表面材暨防水粉刷!#REF!</f>
        <v>#REF!</v>
      </c>
      <c r="O146" s="125"/>
      <c r="P146" s="125"/>
      <c r="Q146" s="125"/>
      <c r="R146" s="123" t="e">
        <f>天地壁表面材暨防水粉刷!#REF!</f>
        <v>#REF!</v>
      </c>
      <c r="S146" s="124"/>
      <c r="T146" s="124"/>
      <c r="U146" s="124"/>
      <c r="V146" s="124"/>
      <c r="W146" s="125" t="e">
        <f>天地壁表面材暨防水粉刷!#REF!</f>
        <v>#REF!</v>
      </c>
      <c r="X146" s="125"/>
      <c r="Y146" s="125"/>
      <c r="Z146" s="125"/>
      <c r="AA146" s="125"/>
      <c r="AB146" s="125"/>
      <c r="AC146" s="123" t="e">
        <f>天地壁表面材暨防水粉刷!#REF!</f>
        <v>#REF!</v>
      </c>
      <c r="AD146" s="124"/>
      <c r="AE146" s="124"/>
      <c r="AF146" s="124"/>
      <c r="AG146" s="124"/>
      <c r="AH146" s="131"/>
    </row>
    <row r="147" spans="1:34" ht="20.100000000000001" customHeight="1">
      <c r="A147" s="123" t="str">
        <f>天地壁表面材暨防水粉刷!A39</f>
        <v>外玄關</v>
      </c>
      <c r="B147" s="124"/>
      <c r="C147" s="124"/>
      <c r="D147" s="124"/>
      <c r="E147" s="131"/>
      <c r="F147" s="123" t="str">
        <f>天地壁表面材暨防水粉刷!F39</f>
        <v>地坪鋪設18*21六角磚</v>
      </c>
      <c r="G147" s="124"/>
      <c r="H147" s="124"/>
      <c r="I147" s="124"/>
      <c r="J147" s="124"/>
      <c r="K147" s="124"/>
      <c r="L147" s="124"/>
      <c r="M147" s="131"/>
      <c r="N147" s="125" t="str">
        <f>天地壁表面材暨防水粉刷!N39</f>
        <v>石英磚</v>
      </c>
      <c r="O147" s="125"/>
      <c r="P147" s="125"/>
      <c r="Q147" s="125"/>
      <c r="R147" s="123" t="str">
        <f>天地壁表面材暨防水粉刷!R39</f>
        <v>Bayker</v>
      </c>
      <c r="S147" s="124"/>
      <c r="T147" s="124"/>
      <c r="U147" s="124"/>
      <c r="V147" s="124"/>
      <c r="W147" s="125" t="str">
        <f>天地壁表面材暨防水粉刷!W39</f>
        <v>BK6601-6603</v>
      </c>
      <c r="X147" s="125"/>
      <c r="Y147" s="125"/>
      <c r="Z147" s="125"/>
      <c r="AA147" s="125"/>
      <c r="AB147" s="125"/>
      <c r="AC147" s="123" t="str">
        <f>天地壁表面材暨防水粉刷!AC39</f>
        <v>無</v>
      </c>
      <c r="AD147" s="124"/>
      <c r="AE147" s="124"/>
      <c r="AF147" s="124"/>
      <c r="AG147" s="124"/>
      <c r="AH147" s="131"/>
    </row>
    <row r="148" spans="1:34" ht="20.100000000000001" customHeight="1">
      <c r="A148" s="123" t="str">
        <f>天地壁表面材暨防水粉刷!A43</f>
        <v>客廳</v>
      </c>
      <c r="B148" s="124"/>
      <c r="C148" s="124"/>
      <c r="D148" s="124"/>
      <c r="E148" s="131"/>
      <c r="F148" s="123" t="str">
        <f>天地壁表面材暨防水粉刷!F43</f>
        <v>地坪鋪設90*90地磚</v>
      </c>
      <c r="G148" s="124"/>
      <c r="H148" s="124"/>
      <c r="I148" s="124"/>
      <c r="J148" s="124"/>
      <c r="K148" s="124"/>
      <c r="L148" s="124"/>
      <c r="M148" s="131"/>
      <c r="N148" s="125" t="str">
        <f>天地壁表面材暨防水粉刷!N43</f>
        <v>石英磚</v>
      </c>
      <c r="O148" s="125"/>
      <c r="P148" s="125"/>
      <c r="Q148" s="125"/>
      <c r="R148" s="123" t="str">
        <f>天地壁表面材暨防水粉刷!R43</f>
        <v>馬可貝里</v>
      </c>
      <c r="S148" s="124"/>
      <c r="T148" s="124"/>
      <c r="U148" s="124"/>
      <c r="V148" s="124"/>
      <c r="W148" s="125" t="str">
        <f>天地壁表面材暨防水粉刷!W43</f>
        <v>HD9F135</v>
      </c>
      <c r="X148" s="125"/>
      <c r="Y148" s="125"/>
      <c r="Z148" s="125"/>
      <c r="AA148" s="125"/>
      <c r="AB148" s="125"/>
      <c r="AC148" s="123" t="str">
        <f>天地壁表面材暨防水粉刷!AC43</f>
        <v>無</v>
      </c>
      <c r="AD148" s="124"/>
      <c r="AE148" s="124"/>
      <c r="AF148" s="124"/>
      <c r="AG148" s="124"/>
      <c r="AH148" s="131"/>
    </row>
    <row r="149" spans="1:34" ht="20.100000000000001" customHeight="1">
      <c r="A149" s="123" t="str">
        <f>天地壁表面材暨防水粉刷!A45</f>
        <v>餐廳</v>
      </c>
      <c r="B149" s="124"/>
      <c r="C149" s="124"/>
      <c r="D149" s="124"/>
      <c r="E149" s="131"/>
      <c r="F149" s="123" t="str">
        <f>天地壁表面材暨防水粉刷!F45</f>
        <v>地坪鋪設90*90地磚</v>
      </c>
      <c r="G149" s="124"/>
      <c r="H149" s="124"/>
      <c r="I149" s="124"/>
      <c r="J149" s="124"/>
      <c r="K149" s="124"/>
      <c r="L149" s="124"/>
      <c r="M149" s="131"/>
      <c r="N149" s="125" t="str">
        <f>天地壁表面材暨防水粉刷!N45</f>
        <v>石英磚</v>
      </c>
      <c r="O149" s="125"/>
      <c r="P149" s="125"/>
      <c r="Q149" s="125"/>
      <c r="R149" s="123" t="str">
        <f>天地壁表面材暨防水粉刷!R45</f>
        <v>馬可貝里</v>
      </c>
      <c r="S149" s="124"/>
      <c r="T149" s="124"/>
      <c r="U149" s="124"/>
      <c r="V149" s="124"/>
      <c r="W149" s="125" t="str">
        <f>天地壁表面材暨防水粉刷!W45</f>
        <v>HD9F135</v>
      </c>
      <c r="X149" s="125"/>
      <c r="Y149" s="125"/>
      <c r="Z149" s="125"/>
      <c r="AA149" s="125"/>
      <c r="AB149" s="125"/>
      <c r="AC149" s="123" t="str">
        <f>天地壁表面材暨防水粉刷!AC45</f>
        <v>無</v>
      </c>
      <c r="AD149" s="124"/>
      <c r="AE149" s="124"/>
      <c r="AF149" s="124"/>
      <c r="AG149" s="124"/>
      <c r="AH149" s="131"/>
    </row>
    <row r="150" spans="1:34" ht="20.100000000000001" customHeight="1">
      <c r="A150" s="123" t="str">
        <f>天地壁表面材暨防水粉刷!A46</f>
        <v>走道區</v>
      </c>
      <c r="B150" s="124"/>
      <c r="C150" s="124"/>
      <c r="D150" s="124"/>
      <c r="E150" s="131"/>
      <c r="F150" s="123" t="str">
        <f>天地壁表面材暨防水粉刷!F46</f>
        <v>地坪15*75木紋地磚</v>
      </c>
      <c r="G150" s="124"/>
      <c r="H150" s="124"/>
      <c r="I150" s="124"/>
      <c r="J150" s="124"/>
      <c r="K150" s="124"/>
      <c r="L150" s="124"/>
      <c r="M150" s="131"/>
      <c r="N150" s="125" t="str">
        <f>天地壁表面材暨防水粉刷!N46</f>
        <v>石英磚</v>
      </c>
      <c r="O150" s="125"/>
      <c r="P150" s="125"/>
      <c r="Q150" s="125"/>
      <c r="R150" s="123" t="str">
        <f>天地壁表面材暨防水粉刷!R46</f>
        <v>冠軍</v>
      </c>
      <c r="S150" s="124"/>
      <c r="T150" s="124"/>
      <c r="U150" s="124"/>
      <c r="V150" s="124"/>
      <c r="W150" s="125" t="str">
        <f>天地壁表面材暨防水粉刷!W46</f>
        <v>C5721</v>
      </c>
      <c r="X150" s="125"/>
      <c r="Y150" s="125"/>
      <c r="Z150" s="125"/>
      <c r="AA150" s="125"/>
      <c r="AB150" s="125"/>
      <c r="AC150" s="123" t="str">
        <f>天地壁表面材暨防水粉刷!AC46</f>
        <v>無</v>
      </c>
      <c r="AD150" s="124"/>
      <c r="AE150" s="124"/>
      <c r="AF150" s="124"/>
      <c r="AG150" s="124"/>
      <c r="AH150" s="131"/>
    </row>
    <row r="151" spans="1:34" ht="20.100000000000001" customHeight="1">
      <c r="A151" s="123" t="str">
        <f>天地壁表面材暨防水粉刷!A41</f>
        <v>內玄關</v>
      </c>
      <c r="B151" s="124"/>
      <c r="C151" s="124"/>
      <c r="D151" s="124"/>
      <c r="E151" s="131"/>
      <c r="F151" s="123" t="str">
        <f>天地壁表面材暨防水粉刷!F41</f>
        <v>地坪鋪設90*90地磚</v>
      </c>
      <c r="G151" s="124"/>
      <c r="H151" s="124"/>
      <c r="I151" s="124"/>
      <c r="J151" s="124"/>
      <c r="K151" s="124"/>
      <c r="L151" s="124"/>
      <c r="M151" s="131"/>
      <c r="N151" s="125" t="str">
        <f>天地壁表面材暨防水粉刷!N41</f>
        <v>石英磚</v>
      </c>
      <c r="O151" s="125"/>
      <c r="P151" s="125"/>
      <c r="Q151" s="125"/>
      <c r="R151" s="123" t="str">
        <f>天地壁表面材暨防水粉刷!R41</f>
        <v>馬可貝里</v>
      </c>
      <c r="S151" s="124"/>
      <c r="T151" s="124"/>
      <c r="U151" s="124"/>
      <c r="V151" s="124"/>
      <c r="W151" s="125" t="str">
        <f>天地壁表面材暨防水粉刷!W41</f>
        <v>HD9F135</v>
      </c>
      <c r="X151" s="125"/>
      <c r="Y151" s="125"/>
      <c r="Z151" s="125"/>
      <c r="AA151" s="125"/>
      <c r="AB151" s="125"/>
      <c r="AC151" s="123" t="str">
        <f>天地壁表面材暨防水粉刷!AC41</f>
        <v>無</v>
      </c>
      <c r="AD151" s="124"/>
      <c r="AE151" s="124"/>
      <c r="AF151" s="124"/>
      <c r="AG151" s="124"/>
      <c r="AH151" s="131"/>
    </row>
    <row r="152" spans="1:34" ht="20.100000000000001" customHeight="1">
      <c r="A152" s="123" t="str">
        <f>天地壁表面材暨防水粉刷!A40</f>
        <v>外玄關</v>
      </c>
      <c r="B152" s="124"/>
      <c r="C152" s="124"/>
      <c r="D152" s="124"/>
      <c r="E152" s="131"/>
      <c r="F152" s="123" t="str">
        <f>天地壁表面材暨防水粉刷!F40</f>
        <v>地坪18*21六角花磚</v>
      </c>
      <c r="G152" s="124"/>
      <c r="H152" s="124"/>
      <c r="I152" s="124"/>
      <c r="J152" s="124"/>
      <c r="K152" s="124"/>
      <c r="L152" s="124"/>
      <c r="M152" s="131"/>
      <c r="N152" s="125" t="str">
        <f>天地壁表面材暨防水粉刷!N40</f>
        <v>石英磚</v>
      </c>
      <c r="O152" s="125"/>
      <c r="P152" s="125"/>
      <c r="Q152" s="125"/>
      <c r="R152" s="123" t="str">
        <f>天地壁表面材暨防水粉刷!R40</f>
        <v>Bayker</v>
      </c>
      <c r="S152" s="124"/>
      <c r="T152" s="124"/>
      <c r="U152" s="124"/>
      <c r="V152" s="124"/>
      <c r="W152" s="125" t="str">
        <f>天地壁表面材暨防水粉刷!W40</f>
        <v>BK6606</v>
      </c>
      <c r="X152" s="125"/>
      <c r="Y152" s="125"/>
      <c r="Z152" s="125"/>
      <c r="AA152" s="125"/>
      <c r="AB152" s="125"/>
      <c r="AC152" s="123" t="str">
        <f>天地壁表面材暨防水粉刷!AC40</f>
        <v>無</v>
      </c>
      <c r="AD152" s="124"/>
      <c r="AE152" s="124"/>
      <c r="AF152" s="124"/>
      <c r="AG152" s="124"/>
      <c r="AH152" s="131"/>
    </row>
    <row r="153" spans="1:34" ht="20.100000000000001" customHeight="1">
      <c r="A153" s="123" t="str">
        <f>天地壁表面材暨防水粉刷!A42</f>
        <v>儲藏室</v>
      </c>
      <c r="B153" s="124"/>
      <c r="C153" s="124"/>
      <c r="D153" s="124"/>
      <c r="E153" s="131"/>
      <c r="F153" s="123" t="str">
        <f>天地壁表面材暨防水粉刷!F42</f>
        <v>地坪鋪設90*90地磚</v>
      </c>
      <c r="G153" s="124"/>
      <c r="H153" s="124"/>
      <c r="I153" s="124"/>
      <c r="J153" s="124"/>
      <c r="K153" s="124"/>
      <c r="L153" s="124"/>
      <c r="M153" s="131"/>
      <c r="N153" s="125" t="str">
        <f>天地壁表面材暨防水粉刷!N42</f>
        <v>石英磚</v>
      </c>
      <c r="O153" s="125"/>
      <c r="P153" s="125"/>
      <c r="Q153" s="125"/>
      <c r="R153" s="123" t="str">
        <f>天地壁表面材暨防水粉刷!R42</f>
        <v>馬可貝里</v>
      </c>
      <c r="S153" s="124"/>
      <c r="T153" s="124"/>
      <c r="U153" s="124"/>
      <c r="V153" s="124"/>
      <c r="W153" s="125" t="str">
        <f>天地壁表面材暨防水粉刷!W42</f>
        <v>HD9F135</v>
      </c>
      <c r="X153" s="125"/>
      <c r="Y153" s="125"/>
      <c r="Z153" s="125"/>
      <c r="AA153" s="125"/>
      <c r="AB153" s="125"/>
      <c r="AC153" s="123" t="str">
        <f>天地壁表面材暨防水粉刷!AC42</f>
        <v>無</v>
      </c>
      <c r="AD153" s="124"/>
      <c r="AE153" s="124"/>
      <c r="AF153" s="124"/>
      <c r="AG153" s="124"/>
      <c r="AH153" s="131"/>
    </row>
    <row r="154" spans="1:34" ht="20.100000000000001" customHeight="1">
      <c r="A154" s="123" t="str">
        <f>天地壁表面材暨防水粉刷!A47</f>
        <v>工作室</v>
      </c>
      <c r="B154" s="124"/>
      <c r="C154" s="124"/>
      <c r="D154" s="124"/>
      <c r="E154" s="131"/>
      <c r="F154" s="123" t="str">
        <f>天地壁表面材暨防水粉刷!F47</f>
        <v>地坪15*75木紋地磚</v>
      </c>
      <c r="G154" s="124"/>
      <c r="H154" s="124"/>
      <c r="I154" s="124"/>
      <c r="J154" s="124"/>
      <c r="K154" s="124"/>
      <c r="L154" s="124"/>
      <c r="M154" s="131"/>
      <c r="N154" s="125" t="str">
        <f>天地壁表面材暨防水粉刷!N47</f>
        <v>石英磚</v>
      </c>
      <c r="O154" s="125"/>
      <c r="P154" s="125"/>
      <c r="Q154" s="125"/>
      <c r="R154" s="123" t="str">
        <f>天地壁表面材暨防水粉刷!R47</f>
        <v>冠軍</v>
      </c>
      <c r="S154" s="124"/>
      <c r="T154" s="124"/>
      <c r="U154" s="124"/>
      <c r="V154" s="124"/>
      <c r="W154" s="125" t="str">
        <f>天地壁表面材暨防水粉刷!W47</f>
        <v>C5721</v>
      </c>
      <c r="X154" s="125"/>
      <c r="Y154" s="125"/>
      <c r="Z154" s="125"/>
      <c r="AA154" s="125"/>
      <c r="AB154" s="125"/>
      <c r="AC154" s="123" t="str">
        <f>天地壁表面材暨防水粉刷!AC47</f>
        <v>無</v>
      </c>
      <c r="AD154" s="124"/>
      <c r="AE154" s="124"/>
      <c r="AF154" s="124"/>
      <c r="AG154" s="124"/>
      <c r="AH154" s="131"/>
    </row>
    <row r="155" spans="1:34" ht="20.100000000000001" customHeight="1">
      <c r="A155" s="123" t="e">
        <f>天地壁表面材暨防水粉刷!#REF!</f>
        <v>#REF!</v>
      </c>
      <c r="B155" s="124"/>
      <c r="C155" s="124"/>
      <c r="D155" s="124"/>
      <c r="E155" s="131"/>
      <c r="F155" s="123" t="e">
        <f>天地壁表面材暨防水粉刷!#REF!</f>
        <v>#REF!</v>
      </c>
      <c r="G155" s="124"/>
      <c r="H155" s="124"/>
      <c r="I155" s="124"/>
      <c r="J155" s="124"/>
      <c r="K155" s="124"/>
      <c r="L155" s="124"/>
      <c r="M155" s="131"/>
      <c r="N155" s="125" t="e">
        <f>天地壁表面材暨防水粉刷!#REF!</f>
        <v>#REF!</v>
      </c>
      <c r="O155" s="125"/>
      <c r="P155" s="125"/>
      <c r="Q155" s="125"/>
      <c r="R155" s="123" t="e">
        <f>天地壁表面材暨防水粉刷!#REF!</f>
        <v>#REF!</v>
      </c>
      <c r="S155" s="124"/>
      <c r="T155" s="124"/>
      <c r="U155" s="124"/>
      <c r="V155" s="124"/>
      <c r="W155" s="125" t="e">
        <f>天地壁表面材暨防水粉刷!#REF!</f>
        <v>#REF!</v>
      </c>
      <c r="X155" s="125"/>
      <c r="Y155" s="125"/>
      <c r="Z155" s="125"/>
      <c r="AA155" s="125"/>
      <c r="AB155" s="125"/>
      <c r="AC155" s="123" t="e">
        <f>天地壁表面材暨防水粉刷!#REF!</f>
        <v>#REF!</v>
      </c>
      <c r="AD155" s="124"/>
      <c r="AE155" s="124"/>
      <c r="AF155" s="124"/>
      <c r="AG155" s="124"/>
      <c r="AH155" s="131"/>
    </row>
    <row r="156" spans="1:34" ht="20.100000000000001" customHeight="1">
      <c r="A156" s="123" t="e">
        <f>天地壁表面材暨防水粉刷!#REF!</f>
        <v>#REF!</v>
      </c>
      <c r="B156" s="124"/>
      <c r="C156" s="124"/>
      <c r="D156" s="124"/>
      <c r="E156" s="131"/>
      <c r="F156" s="123" t="e">
        <f>天地壁表面材暨防水粉刷!#REF!</f>
        <v>#REF!</v>
      </c>
      <c r="G156" s="124"/>
      <c r="H156" s="124"/>
      <c r="I156" s="124"/>
      <c r="J156" s="124"/>
      <c r="K156" s="124"/>
      <c r="L156" s="124"/>
      <c r="M156" s="131"/>
      <c r="N156" s="125" t="e">
        <f>天地壁表面材暨防水粉刷!#REF!</f>
        <v>#REF!</v>
      </c>
      <c r="O156" s="125"/>
      <c r="P156" s="125"/>
      <c r="Q156" s="125"/>
      <c r="R156" s="123" t="e">
        <f>天地壁表面材暨防水粉刷!#REF!</f>
        <v>#REF!</v>
      </c>
      <c r="S156" s="124"/>
      <c r="T156" s="124"/>
      <c r="U156" s="124"/>
      <c r="V156" s="124"/>
      <c r="W156" s="125" t="e">
        <f>天地壁表面材暨防水粉刷!#REF!</f>
        <v>#REF!</v>
      </c>
      <c r="X156" s="125"/>
      <c r="Y156" s="125"/>
      <c r="Z156" s="125"/>
      <c r="AA156" s="125"/>
      <c r="AB156" s="125"/>
      <c r="AC156" s="123" t="e">
        <f>天地壁表面材暨防水粉刷!#REF!</f>
        <v>#REF!</v>
      </c>
      <c r="AD156" s="124"/>
      <c r="AE156" s="124"/>
      <c r="AF156" s="124"/>
      <c r="AG156" s="124"/>
      <c r="AH156" s="131"/>
    </row>
    <row r="157" spans="1:34" ht="20.100000000000001" customHeight="1">
      <c r="A157" s="123" t="e">
        <f>天地壁表面材暨防水粉刷!#REF!</f>
        <v>#REF!</v>
      </c>
      <c r="B157" s="124"/>
      <c r="C157" s="124"/>
      <c r="D157" s="124"/>
      <c r="E157" s="131"/>
      <c r="F157" s="123" t="e">
        <f>天地壁表面材暨防水粉刷!#REF!</f>
        <v>#REF!</v>
      </c>
      <c r="G157" s="124"/>
      <c r="H157" s="124"/>
      <c r="I157" s="124"/>
      <c r="J157" s="124"/>
      <c r="K157" s="124"/>
      <c r="L157" s="124"/>
      <c r="M157" s="131"/>
      <c r="N157" s="125" t="e">
        <f>天地壁表面材暨防水粉刷!#REF!</f>
        <v>#REF!</v>
      </c>
      <c r="O157" s="125"/>
      <c r="P157" s="125"/>
      <c r="Q157" s="125"/>
      <c r="R157" s="123" t="e">
        <f>天地壁表面材暨防水粉刷!#REF!</f>
        <v>#REF!</v>
      </c>
      <c r="S157" s="124"/>
      <c r="T157" s="124"/>
      <c r="U157" s="124"/>
      <c r="V157" s="124"/>
      <c r="W157" s="125" t="e">
        <f>天地壁表面材暨防水粉刷!#REF!</f>
        <v>#REF!</v>
      </c>
      <c r="X157" s="125"/>
      <c r="Y157" s="125"/>
      <c r="Z157" s="125"/>
      <c r="AA157" s="125"/>
      <c r="AB157" s="125"/>
      <c r="AC157" s="123" t="e">
        <f>天地壁表面材暨防水粉刷!#REF!</f>
        <v>#REF!</v>
      </c>
      <c r="AD157" s="124"/>
      <c r="AE157" s="124"/>
      <c r="AF157" s="124"/>
      <c r="AG157" s="124"/>
      <c r="AH157" s="131"/>
    </row>
    <row r="158" spans="1:34" ht="20.100000000000001" customHeight="1">
      <c r="A158" s="123" t="e">
        <f>天地壁表面材暨防水粉刷!#REF!</f>
        <v>#REF!</v>
      </c>
      <c r="B158" s="124"/>
      <c r="C158" s="124"/>
      <c r="D158" s="124"/>
      <c r="E158" s="131"/>
      <c r="F158" s="123" t="e">
        <f>天地壁表面材暨防水粉刷!#REF!</f>
        <v>#REF!</v>
      </c>
      <c r="G158" s="124"/>
      <c r="H158" s="124"/>
      <c r="I158" s="124"/>
      <c r="J158" s="124"/>
      <c r="K158" s="124"/>
      <c r="L158" s="124"/>
      <c r="M158" s="131"/>
      <c r="N158" s="125" t="e">
        <f>天地壁表面材暨防水粉刷!#REF!</f>
        <v>#REF!</v>
      </c>
      <c r="O158" s="125"/>
      <c r="P158" s="125"/>
      <c r="Q158" s="125"/>
      <c r="R158" s="123" t="e">
        <f>天地壁表面材暨防水粉刷!#REF!</f>
        <v>#REF!</v>
      </c>
      <c r="S158" s="124"/>
      <c r="T158" s="124"/>
      <c r="U158" s="124"/>
      <c r="V158" s="124"/>
      <c r="W158" s="125" t="e">
        <f>天地壁表面材暨防水粉刷!#REF!</f>
        <v>#REF!</v>
      </c>
      <c r="X158" s="125"/>
      <c r="Y158" s="125"/>
      <c r="Z158" s="125"/>
      <c r="AA158" s="125"/>
      <c r="AB158" s="125"/>
      <c r="AC158" s="123" t="e">
        <f>天地壁表面材暨防水粉刷!#REF!</f>
        <v>#REF!</v>
      </c>
      <c r="AD158" s="124"/>
      <c r="AE158" s="124"/>
      <c r="AF158" s="124"/>
      <c r="AG158" s="124"/>
      <c r="AH158" s="131"/>
    </row>
    <row r="159" spans="1:34" ht="20.100000000000001" customHeight="1">
      <c r="A159" s="123" t="str">
        <f>天地壁表面材暨防水粉刷!A48</f>
        <v>主臥房</v>
      </c>
      <c r="B159" s="124"/>
      <c r="C159" s="124"/>
      <c r="D159" s="124"/>
      <c r="E159" s="131"/>
      <c r="F159" s="123" t="str">
        <f>天地壁表面材暨防水粉刷!F48</f>
        <v>地坪15*75木紋地磚</v>
      </c>
      <c r="G159" s="124"/>
      <c r="H159" s="124"/>
      <c r="I159" s="124"/>
      <c r="J159" s="124"/>
      <c r="K159" s="124"/>
      <c r="L159" s="124"/>
      <c r="M159" s="131"/>
      <c r="N159" s="125" t="str">
        <f>天地壁表面材暨防水粉刷!N48</f>
        <v>石英磚</v>
      </c>
      <c r="O159" s="125"/>
      <c r="P159" s="125"/>
      <c r="Q159" s="125"/>
      <c r="R159" s="123" t="str">
        <f>天地壁表面材暨防水粉刷!R48</f>
        <v>冠軍</v>
      </c>
      <c r="S159" s="124"/>
      <c r="T159" s="124"/>
      <c r="U159" s="124"/>
      <c r="V159" s="124"/>
      <c r="W159" s="125" t="str">
        <f>天地壁表面材暨防水粉刷!W48</f>
        <v>C5721</v>
      </c>
      <c r="X159" s="125"/>
      <c r="Y159" s="125"/>
      <c r="Z159" s="125"/>
      <c r="AA159" s="125"/>
      <c r="AB159" s="125"/>
      <c r="AC159" s="123" t="str">
        <f>天地壁表面材暨防水粉刷!AC48</f>
        <v>無</v>
      </c>
      <c r="AD159" s="124"/>
      <c r="AE159" s="124"/>
      <c r="AF159" s="124"/>
      <c r="AG159" s="124"/>
      <c r="AH159" s="131"/>
    </row>
    <row r="160" spans="1:34" ht="20.100000000000001" customHeight="1">
      <c r="A160" s="123" t="str">
        <f>天地壁表面材暨防水粉刷!A49</f>
        <v>主臥更衣室</v>
      </c>
      <c r="B160" s="124"/>
      <c r="C160" s="124"/>
      <c r="D160" s="124"/>
      <c r="E160" s="131"/>
      <c r="F160" s="123" t="str">
        <f>天地壁表面材暨防水粉刷!F49</f>
        <v>地坪15*75木紋地磚</v>
      </c>
      <c r="G160" s="124"/>
      <c r="H160" s="124"/>
      <c r="I160" s="124"/>
      <c r="J160" s="124"/>
      <c r="K160" s="124"/>
      <c r="L160" s="124"/>
      <c r="M160" s="131"/>
      <c r="N160" s="125" t="str">
        <f>天地壁表面材暨防水粉刷!N49</f>
        <v>石英磚</v>
      </c>
      <c r="O160" s="125"/>
      <c r="P160" s="125"/>
      <c r="Q160" s="125"/>
      <c r="R160" s="123" t="str">
        <f>天地壁表面材暨防水粉刷!R49</f>
        <v>冠軍</v>
      </c>
      <c r="S160" s="124"/>
      <c r="T160" s="124"/>
      <c r="U160" s="124"/>
      <c r="V160" s="124"/>
      <c r="W160" s="125" t="str">
        <f>天地壁表面材暨防水粉刷!W49</f>
        <v>C5721</v>
      </c>
      <c r="X160" s="125"/>
      <c r="Y160" s="125"/>
      <c r="Z160" s="125"/>
      <c r="AA160" s="125"/>
      <c r="AB160" s="125"/>
      <c r="AC160" s="123" t="str">
        <f>天地壁表面材暨防水粉刷!AC49</f>
        <v>無</v>
      </c>
      <c r="AD160" s="124"/>
      <c r="AE160" s="124"/>
      <c r="AF160" s="124"/>
      <c r="AG160" s="124"/>
      <c r="AH160" s="131"/>
    </row>
    <row r="161" spans="1:34" ht="20.100000000000001" customHeight="1">
      <c r="A161" s="123" t="str">
        <f>天地壁表面材暨防水粉刷!A51</f>
        <v>女孩更衣室</v>
      </c>
      <c r="B161" s="124"/>
      <c r="C161" s="124"/>
      <c r="D161" s="124"/>
      <c r="E161" s="131"/>
      <c r="F161" s="123" t="str">
        <f>天地壁表面材暨防水粉刷!F51</f>
        <v>地坪15*75木紋地磚</v>
      </c>
      <c r="G161" s="124"/>
      <c r="H161" s="124"/>
      <c r="I161" s="124"/>
      <c r="J161" s="124"/>
      <c r="K161" s="124"/>
      <c r="L161" s="124"/>
      <c r="M161" s="131"/>
      <c r="N161" s="125" t="str">
        <f>天地壁表面材暨防水粉刷!N51</f>
        <v>石英磚</v>
      </c>
      <c r="O161" s="125"/>
      <c r="P161" s="125"/>
      <c r="Q161" s="125"/>
      <c r="R161" s="123" t="str">
        <f>天地壁表面材暨防水粉刷!R51</f>
        <v>冠軍</v>
      </c>
      <c r="S161" s="124"/>
      <c r="T161" s="124"/>
      <c r="U161" s="124"/>
      <c r="V161" s="124"/>
      <c r="W161" s="125" t="str">
        <f>天地壁表面材暨防水粉刷!W51</f>
        <v>C5721</v>
      </c>
      <c r="X161" s="125"/>
      <c r="Y161" s="125"/>
      <c r="Z161" s="125"/>
      <c r="AA161" s="125"/>
      <c r="AB161" s="125"/>
      <c r="AC161" s="123" t="str">
        <f>天地壁表面材暨防水粉刷!AC51</f>
        <v>無</v>
      </c>
      <c r="AD161" s="124"/>
      <c r="AE161" s="124"/>
      <c r="AF161" s="124"/>
      <c r="AG161" s="124"/>
      <c r="AH161" s="131"/>
    </row>
    <row r="162" spans="1:34" ht="20.100000000000001" customHeight="1">
      <c r="A162" s="123" t="str">
        <f>天地壁表面材暨防水粉刷!A55</f>
        <v>男孩更衣室</v>
      </c>
      <c r="B162" s="124"/>
      <c r="C162" s="124"/>
      <c r="D162" s="124"/>
      <c r="E162" s="131"/>
      <c r="F162" s="123" t="str">
        <f>天地壁表面材暨防水粉刷!F55</f>
        <v>地坪15*75木紋地磚</v>
      </c>
      <c r="G162" s="124"/>
      <c r="H162" s="124"/>
      <c r="I162" s="124"/>
      <c r="J162" s="124"/>
      <c r="K162" s="124"/>
      <c r="L162" s="124"/>
      <c r="M162" s="131"/>
      <c r="N162" s="125" t="str">
        <f>天地壁表面材暨防水粉刷!N55</f>
        <v>石英磚</v>
      </c>
      <c r="O162" s="125"/>
      <c r="P162" s="125"/>
      <c r="Q162" s="125"/>
      <c r="R162" s="123" t="str">
        <f>天地壁表面材暨防水粉刷!R55</f>
        <v>冠軍</v>
      </c>
      <c r="S162" s="124"/>
      <c r="T162" s="124"/>
      <c r="U162" s="124"/>
      <c r="V162" s="124"/>
      <c r="W162" s="125" t="str">
        <f>天地壁表面材暨防水粉刷!W55</f>
        <v>C5721</v>
      </c>
      <c r="X162" s="125"/>
      <c r="Y162" s="125"/>
      <c r="Z162" s="125"/>
      <c r="AA162" s="125"/>
      <c r="AB162" s="125"/>
      <c r="AC162" s="123" t="str">
        <f>天地壁表面材暨防水粉刷!AC55</f>
        <v>無</v>
      </c>
      <c r="AD162" s="124"/>
      <c r="AE162" s="124"/>
      <c r="AF162" s="124"/>
      <c r="AG162" s="124"/>
      <c r="AH162" s="131"/>
    </row>
    <row r="163" spans="1:34" ht="20.100000000000001" customHeight="1">
      <c r="A163" s="123" t="e">
        <f>天地壁表面材暨防水粉刷!#REF!</f>
        <v>#REF!</v>
      </c>
      <c r="B163" s="124"/>
      <c r="C163" s="124"/>
      <c r="D163" s="124"/>
      <c r="E163" s="131"/>
      <c r="F163" s="123" t="e">
        <f>天地壁表面材暨防水粉刷!#REF!</f>
        <v>#REF!</v>
      </c>
      <c r="G163" s="124"/>
      <c r="H163" s="124"/>
      <c r="I163" s="124"/>
      <c r="J163" s="124"/>
      <c r="K163" s="124"/>
      <c r="L163" s="124"/>
      <c r="M163" s="131"/>
      <c r="N163" s="125" t="e">
        <f>天地壁表面材暨防水粉刷!#REF!</f>
        <v>#REF!</v>
      </c>
      <c r="O163" s="125"/>
      <c r="P163" s="125"/>
      <c r="Q163" s="125"/>
      <c r="R163" s="123" t="e">
        <f>天地壁表面材暨防水粉刷!#REF!</f>
        <v>#REF!</v>
      </c>
      <c r="S163" s="124"/>
      <c r="T163" s="124"/>
      <c r="U163" s="124"/>
      <c r="V163" s="124"/>
      <c r="W163" s="125" t="e">
        <f>天地壁表面材暨防水粉刷!#REF!</f>
        <v>#REF!</v>
      </c>
      <c r="X163" s="125"/>
      <c r="Y163" s="125"/>
      <c r="Z163" s="125"/>
      <c r="AA163" s="125"/>
      <c r="AB163" s="125"/>
      <c r="AC163" s="123" t="e">
        <f>天地壁表面材暨防水粉刷!#REF!</f>
        <v>#REF!</v>
      </c>
      <c r="AD163" s="124"/>
      <c r="AE163" s="124"/>
      <c r="AF163" s="124"/>
      <c r="AG163" s="124"/>
      <c r="AH163" s="131"/>
    </row>
    <row r="164" spans="1:34" ht="20.100000000000001" customHeight="1">
      <c r="A164" s="123" t="e">
        <f>天地壁表面材暨防水粉刷!#REF!</f>
        <v>#REF!</v>
      </c>
      <c r="B164" s="124"/>
      <c r="C164" s="124"/>
      <c r="D164" s="124"/>
      <c r="E164" s="131"/>
      <c r="F164" s="123" t="e">
        <f>天地壁表面材暨防水粉刷!#REF!</f>
        <v>#REF!</v>
      </c>
      <c r="G164" s="124"/>
      <c r="H164" s="124"/>
      <c r="I164" s="124"/>
      <c r="J164" s="124"/>
      <c r="K164" s="124"/>
      <c r="L164" s="124"/>
      <c r="M164" s="131"/>
      <c r="N164" s="125" t="e">
        <f>天地壁表面材暨防水粉刷!#REF!</f>
        <v>#REF!</v>
      </c>
      <c r="O164" s="125"/>
      <c r="P164" s="125"/>
      <c r="Q164" s="125"/>
      <c r="R164" s="123" t="e">
        <f>天地壁表面材暨防水粉刷!#REF!</f>
        <v>#REF!</v>
      </c>
      <c r="S164" s="124"/>
      <c r="T164" s="124"/>
      <c r="U164" s="124"/>
      <c r="V164" s="124"/>
      <c r="W164" s="125" t="e">
        <f>天地壁表面材暨防水粉刷!#REF!</f>
        <v>#REF!</v>
      </c>
      <c r="X164" s="125"/>
      <c r="Y164" s="125"/>
      <c r="Z164" s="125"/>
      <c r="AA164" s="125"/>
      <c r="AB164" s="125"/>
      <c r="AC164" s="123" t="e">
        <f>天地壁表面材暨防水粉刷!#REF!</f>
        <v>#REF!</v>
      </c>
      <c r="AD164" s="124"/>
      <c r="AE164" s="124"/>
      <c r="AF164" s="124"/>
      <c r="AG164" s="124"/>
      <c r="AH164" s="131"/>
    </row>
    <row r="165" spans="1:34" ht="20.100000000000001" customHeight="1">
      <c r="A165" s="123" t="str">
        <f>天地壁表面材暨防水粉刷!A52</f>
        <v>男孩房</v>
      </c>
      <c r="B165" s="124"/>
      <c r="C165" s="124"/>
      <c r="D165" s="124"/>
      <c r="E165" s="131"/>
      <c r="F165" s="123" t="str">
        <f>天地壁表面材暨防水粉刷!F52</f>
        <v>地坪15*75木紋地磚</v>
      </c>
      <c r="G165" s="124"/>
      <c r="H165" s="124"/>
      <c r="I165" s="124"/>
      <c r="J165" s="124"/>
      <c r="K165" s="124"/>
      <c r="L165" s="124"/>
      <c r="M165" s="131"/>
      <c r="N165" s="125" t="str">
        <f>天地壁表面材暨防水粉刷!N52</f>
        <v>石英磚</v>
      </c>
      <c r="O165" s="125"/>
      <c r="P165" s="125"/>
      <c r="Q165" s="125"/>
      <c r="R165" s="123" t="str">
        <f>天地壁表面材暨防水粉刷!R52</f>
        <v>冠軍</v>
      </c>
      <c r="S165" s="124"/>
      <c r="T165" s="124"/>
      <c r="U165" s="124"/>
      <c r="V165" s="124"/>
      <c r="W165" s="125" t="str">
        <f>天地壁表面材暨防水粉刷!W52</f>
        <v>C5721</v>
      </c>
      <c r="X165" s="125"/>
      <c r="Y165" s="125"/>
      <c r="Z165" s="125"/>
      <c r="AA165" s="125"/>
      <c r="AB165" s="125"/>
      <c r="AC165" s="123" t="str">
        <f>天地壁表面材暨防水粉刷!AC52</f>
        <v>無</v>
      </c>
      <c r="AD165" s="124"/>
      <c r="AE165" s="124"/>
      <c r="AF165" s="124"/>
      <c r="AG165" s="124"/>
      <c r="AH165" s="131"/>
    </row>
    <row r="166" spans="1:34" ht="20.100000000000001" customHeight="1">
      <c r="A166" s="123" t="str">
        <f>天地壁表面材暨防水粉刷!A50</f>
        <v>女孩房</v>
      </c>
      <c r="B166" s="124"/>
      <c r="C166" s="124"/>
      <c r="D166" s="124"/>
      <c r="E166" s="131"/>
      <c r="F166" s="123" t="str">
        <f>天地壁表面材暨防水粉刷!F50</f>
        <v>地坪15*75木紋地磚</v>
      </c>
      <c r="G166" s="124"/>
      <c r="H166" s="124"/>
      <c r="I166" s="124"/>
      <c r="J166" s="124"/>
      <c r="K166" s="124"/>
      <c r="L166" s="124"/>
      <c r="M166" s="131"/>
      <c r="N166" s="125" t="str">
        <f>天地壁表面材暨防水粉刷!N50</f>
        <v>石英磚</v>
      </c>
      <c r="O166" s="125"/>
      <c r="P166" s="125"/>
      <c r="Q166" s="125"/>
      <c r="R166" s="123" t="str">
        <f>天地壁表面材暨防水粉刷!R50</f>
        <v>冠軍</v>
      </c>
      <c r="S166" s="124"/>
      <c r="T166" s="124"/>
      <c r="U166" s="124"/>
      <c r="V166" s="124"/>
      <c r="W166" s="125" t="str">
        <f>天地壁表面材暨防水粉刷!W50</f>
        <v>C5721</v>
      </c>
      <c r="X166" s="125"/>
      <c r="Y166" s="125"/>
      <c r="Z166" s="125"/>
      <c r="AA166" s="125"/>
      <c r="AB166" s="125"/>
      <c r="AC166" s="123" t="str">
        <f>天地壁表面材暨防水粉刷!AC50</f>
        <v>無</v>
      </c>
      <c r="AD166" s="124"/>
      <c r="AE166" s="124"/>
      <c r="AF166" s="124"/>
      <c r="AG166" s="124"/>
      <c r="AH166" s="131"/>
    </row>
    <row r="167" spans="1:34" ht="20.100000000000001" customHeight="1">
      <c r="A167" s="123" t="e">
        <f>天地壁表面材暨防水粉刷!#REF!</f>
        <v>#REF!</v>
      </c>
      <c r="B167" s="124"/>
      <c r="C167" s="124"/>
      <c r="D167" s="124"/>
      <c r="E167" s="131"/>
      <c r="F167" s="123" t="e">
        <f>天地壁表面材暨防水粉刷!#REF!</f>
        <v>#REF!</v>
      </c>
      <c r="G167" s="124"/>
      <c r="H167" s="124"/>
      <c r="I167" s="124"/>
      <c r="J167" s="124"/>
      <c r="K167" s="124"/>
      <c r="L167" s="124"/>
      <c r="M167" s="131"/>
      <c r="N167" s="125" t="e">
        <f>天地壁表面材暨防水粉刷!#REF!</f>
        <v>#REF!</v>
      </c>
      <c r="O167" s="125"/>
      <c r="P167" s="125"/>
      <c r="Q167" s="125"/>
      <c r="R167" s="123" t="e">
        <f>天地壁表面材暨防水粉刷!#REF!</f>
        <v>#REF!</v>
      </c>
      <c r="S167" s="124"/>
      <c r="T167" s="124"/>
      <c r="U167" s="124"/>
      <c r="V167" s="124"/>
      <c r="W167" s="125" t="e">
        <f>天地壁表面材暨防水粉刷!#REF!</f>
        <v>#REF!</v>
      </c>
      <c r="X167" s="125"/>
      <c r="Y167" s="125"/>
      <c r="Z167" s="125"/>
      <c r="AA167" s="125"/>
      <c r="AB167" s="125"/>
      <c r="AC167" s="123" t="e">
        <f>天地壁表面材暨防水粉刷!#REF!</f>
        <v>#REF!</v>
      </c>
      <c r="AD167" s="124"/>
      <c r="AE167" s="124"/>
      <c r="AF167" s="124"/>
      <c r="AG167" s="124"/>
      <c r="AH167" s="131"/>
    </row>
    <row r="168" spans="1:34" ht="20.100000000000001" customHeight="1">
      <c r="A168" s="123" t="e">
        <f>天地壁表面材暨防水粉刷!#REF!</f>
        <v>#REF!</v>
      </c>
      <c r="B168" s="124"/>
      <c r="C168" s="124"/>
      <c r="D168" s="124"/>
      <c r="E168" s="131"/>
      <c r="F168" s="123" t="e">
        <f>天地壁表面材暨防水粉刷!#REF!</f>
        <v>#REF!</v>
      </c>
      <c r="G168" s="124"/>
      <c r="H168" s="124"/>
      <c r="I168" s="124"/>
      <c r="J168" s="124"/>
      <c r="K168" s="124"/>
      <c r="L168" s="124"/>
      <c r="M168" s="131"/>
      <c r="N168" s="125" t="e">
        <f>天地壁表面材暨防水粉刷!#REF!</f>
        <v>#REF!</v>
      </c>
      <c r="O168" s="125"/>
      <c r="P168" s="125"/>
      <c r="Q168" s="125"/>
      <c r="R168" s="123" t="e">
        <f>天地壁表面材暨防水粉刷!#REF!</f>
        <v>#REF!</v>
      </c>
      <c r="S168" s="124"/>
      <c r="T168" s="124"/>
      <c r="U168" s="124"/>
      <c r="V168" s="124"/>
      <c r="W168" s="125" t="e">
        <f>天地壁表面材暨防水粉刷!#REF!</f>
        <v>#REF!</v>
      </c>
      <c r="X168" s="125"/>
      <c r="Y168" s="125"/>
      <c r="Z168" s="125"/>
      <c r="AA168" s="125"/>
      <c r="AB168" s="125"/>
      <c r="AC168" s="123" t="e">
        <f>天地壁表面材暨防水粉刷!#REF!</f>
        <v>#REF!</v>
      </c>
      <c r="AD168" s="124"/>
      <c r="AE168" s="124"/>
      <c r="AF168" s="124"/>
      <c r="AG168" s="124"/>
      <c r="AH168" s="131"/>
    </row>
    <row r="169" spans="1:34" ht="20.100000000000001" customHeight="1">
      <c r="A169" s="123" t="e">
        <f>天地壁表面材暨防水粉刷!#REF!</f>
        <v>#REF!</v>
      </c>
      <c r="B169" s="124"/>
      <c r="C169" s="124"/>
      <c r="D169" s="124"/>
      <c r="E169" s="131"/>
      <c r="F169" s="123" t="e">
        <f>天地壁表面材暨防水粉刷!#REF!</f>
        <v>#REF!</v>
      </c>
      <c r="G169" s="124"/>
      <c r="H169" s="124"/>
      <c r="I169" s="124"/>
      <c r="J169" s="124"/>
      <c r="K169" s="124"/>
      <c r="L169" s="124"/>
      <c r="M169" s="131"/>
      <c r="N169" s="125" t="e">
        <f>天地壁表面材暨防水粉刷!#REF!</f>
        <v>#REF!</v>
      </c>
      <c r="O169" s="125"/>
      <c r="P169" s="125"/>
      <c r="Q169" s="125"/>
      <c r="R169" s="123" t="e">
        <f>天地壁表面材暨防水粉刷!#REF!</f>
        <v>#REF!</v>
      </c>
      <c r="S169" s="124"/>
      <c r="T169" s="124"/>
      <c r="U169" s="124"/>
      <c r="V169" s="124"/>
      <c r="W169" s="125" t="e">
        <f>天地壁表面材暨防水粉刷!#REF!</f>
        <v>#REF!</v>
      </c>
      <c r="X169" s="125"/>
      <c r="Y169" s="125"/>
      <c r="Z169" s="125"/>
      <c r="AA169" s="125"/>
      <c r="AB169" s="125"/>
      <c r="AC169" s="123" t="e">
        <f>天地壁表面材暨防水粉刷!#REF!</f>
        <v>#REF!</v>
      </c>
      <c r="AD169" s="124"/>
      <c r="AE169" s="124"/>
      <c r="AF169" s="124"/>
      <c r="AG169" s="124"/>
      <c r="AH169" s="131"/>
    </row>
    <row r="170" spans="1:34" ht="20.100000000000001" customHeight="1">
      <c r="A170" s="123" t="str">
        <f>天地壁表面材暨防水粉刷!A44</f>
        <v>廚房</v>
      </c>
      <c r="B170" s="124"/>
      <c r="C170" s="124"/>
      <c r="D170" s="124"/>
      <c r="E170" s="131"/>
      <c r="F170" s="123" t="str">
        <f>天地壁表面材暨防水粉刷!F44</f>
        <v>地坪鋪設90*90地磚</v>
      </c>
      <c r="G170" s="124"/>
      <c r="H170" s="124"/>
      <c r="I170" s="124"/>
      <c r="J170" s="124"/>
      <c r="K170" s="124"/>
      <c r="L170" s="124"/>
      <c r="M170" s="131"/>
      <c r="N170" s="125" t="str">
        <f>天地壁表面材暨防水粉刷!N44</f>
        <v>石英磚</v>
      </c>
      <c r="O170" s="125"/>
      <c r="P170" s="125"/>
      <c r="Q170" s="125"/>
      <c r="R170" s="123" t="str">
        <f>天地壁表面材暨防水粉刷!R44</f>
        <v>馬可貝里</v>
      </c>
      <c r="S170" s="124"/>
      <c r="T170" s="124"/>
      <c r="U170" s="124"/>
      <c r="V170" s="124"/>
      <c r="W170" s="125" t="str">
        <f>天地壁表面材暨防水粉刷!W44</f>
        <v>HD9F135</v>
      </c>
      <c r="X170" s="125"/>
      <c r="Y170" s="125"/>
      <c r="Z170" s="125"/>
      <c r="AA170" s="125"/>
      <c r="AB170" s="125"/>
      <c r="AC170" s="123" t="str">
        <f>天地壁表面材暨防水粉刷!AC44</f>
        <v>無</v>
      </c>
      <c r="AD170" s="124"/>
      <c r="AE170" s="124"/>
      <c r="AF170" s="124"/>
      <c r="AG170" s="124"/>
      <c r="AH170" s="131"/>
    </row>
    <row r="171" spans="1:34" ht="20.100000000000001" customHeight="1">
      <c r="A171" s="123" t="e">
        <f>天地壁表面材暨防水粉刷!#REF!</f>
        <v>#REF!</v>
      </c>
      <c r="B171" s="124"/>
      <c r="C171" s="124"/>
      <c r="D171" s="124"/>
      <c r="E171" s="131"/>
      <c r="F171" s="123" t="e">
        <f>天地壁表面材暨防水粉刷!#REF!</f>
        <v>#REF!</v>
      </c>
      <c r="G171" s="124"/>
      <c r="H171" s="124"/>
      <c r="I171" s="124"/>
      <c r="J171" s="124"/>
      <c r="K171" s="124"/>
      <c r="L171" s="124"/>
      <c r="M171" s="131"/>
      <c r="N171" s="125" t="e">
        <f>天地壁表面材暨防水粉刷!#REF!</f>
        <v>#REF!</v>
      </c>
      <c r="O171" s="125"/>
      <c r="P171" s="125"/>
      <c r="Q171" s="125"/>
      <c r="R171" s="123" t="e">
        <f>天地壁表面材暨防水粉刷!#REF!</f>
        <v>#REF!</v>
      </c>
      <c r="S171" s="124"/>
      <c r="T171" s="124"/>
      <c r="U171" s="124"/>
      <c r="V171" s="124"/>
      <c r="W171" s="125" t="e">
        <f>天地壁表面材暨防水粉刷!#REF!</f>
        <v>#REF!</v>
      </c>
      <c r="X171" s="125"/>
      <c r="Y171" s="125"/>
      <c r="Z171" s="125"/>
      <c r="AA171" s="125"/>
      <c r="AB171" s="125"/>
      <c r="AC171" s="123" t="e">
        <f>天地壁表面材暨防水粉刷!#REF!</f>
        <v>#REF!</v>
      </c>
      <c r="AD171" s="124"/>
      <c r="AE171" s="124"/>
      <c r="AF171" s="124"/>
      <c r="AG171" s="124"/>
      <c r="AH171" s="131"/>
    </row>
    <row r="172" spans="1:34" ht="20.100000000000001" customHeight="1">
      <c r="A172" s="123" t="e">
        <f>天地壁表面材暨防水粉刷!#REF!</f>
        <v>#REF!</v>
      </c>
      <c r="B172" s="124"/>
      <c r="C172" s="124"/>
      <c r="D172" s="124"/>
      <c r="E172" s="131"/>
      <c r="F172" s="123" t="e">
        <f>天地壁表面材暨防水粉刷!#REF!</f>
        <v>#REF!</v>
      </c>
      <c r="G172" s="124"/>
      <c r="H172" s="124"/>
      <c r="I172" s="124"/>
      <c r="J172" s="124"/>
      <c r="K172" s="124"/>
      <c r="L172" s="124"/>
      <c r="M172" s="131"/>
      <c r="N172" s="125" t="e">
        <f>天地壁表面材暨防水粉刷!#REF!</f>
        <v>#REF!</v>
      </c>
      <c r="O172" s="125"/>
      <c r="P172" s="125"/>
      <c r="Q172" s="125"/>
      <c r="R172" s="123" t="e">
        <f>天地壁表面材暨防水粉刷!#REF!</f>
        <v>#REF!</v>
      </c>
      <c r="S172" s="124"/>
      <c r="T172" s="124"/>
      <c r="U172" s="124"/>
      <c r="V172" s="124"/>
      <c r="W172" s="125" t="e">
        <f>天地壁表面材暨防水粉刷!#REF!</f>
        <v>#REF!</v>
      </c>
      <c r="X172" s="125"/>
      <c r="Y172" s="125"/>
      <c r="Z172" s="125"/>
      <c r="AA172" s="125"/>
      <c r="AB172" s="125"/>
      <c r="AC172" s="123" t="e">
        <f>天地壁表面材暨防水粉刷!#REF!</f>
        <v>#REF!</v>
      </c>
      <c r="AD172" s="124"/>
      <c r="AE172" s="124"/>
      <c r="AF172" s="124"/>
      <c r="AG172" s="124"/>
      <c r="AH172" s="131"/>
    </row>
    <row r="173" spans="1:34" ht="20.100000000000001" customHeight="1">
      <c r="A173" s="123" t="e">
        <f>天地壁表面材暨防水粉刷!#REF!</f>
        <v>#REF!</v>
      </c>
      <c r="B173" s="124"/>
      <c r="C173" s="124"/>
      <c r="D173" s="124"/>
      <c r="E173" s="131"/>
      <c r="F173" s="123" t="e">
        <f>天地壁表面材暨防水粉刷!#REF!</f>
        <v>#REF!</v>
      </c>
      <c r="G173" s="124"/>
      <c r="H173" s="124"/>
      <c r="I173" s="124"/>
      <c r="J173" s="124"/>
      <c r="K173" s="124"/>
      <c r="L173" s="124"/>
      <c r="M173" s="131"/>
      <c r="N173" s="125" t="e">
        <f>天地壁表面材暨防水粉刷!#REF!</f>
        <v>#REF!</v>
      </c>
      <c r="O173" s="125"/>
      <c r="P173" s="125"/>
      <c r="Q173" s="125"/>
      <c r="R173" s="123" t="e">
        <f>天地壁表面材暨防水粉刷!#REF!</f>
        <v>#REF!</v>
      </c>
      <c r="S173" s="124"/>
      <c r="T173" s="124"/>
      <c r="U173" s="124"/>
      <c r="V173" s="124"/>
      <c r="W173" s="125" t="e">
        <f>天地壁表面材暨防水粉刷!#REF!</f>
        <v>#REF!</v>
      </c>
      <c r="X173" s="125"/>
      <c r="Y173" s="125"/>
      <c r="Z173" s="125"/>
      <c r="AA173" s="125"/>
      <c r="AB173" s="125"/>
      <c r="AC173" s="123" t="e">
        <f>天地壁表面材暨防水粉刷!#REF!</f>
        <v>#REF!</v>
      </c>
      <c r="AD173" s="124"/>
      <c r="AE173" s="124"/>
      <c r="AF173" s="124"/>
      <c r="AG173" s="124"/>
      <c r="AH173" s="131"/>
    </row>
    <row r="174" spans="1:34" ht="20.100000000000001" customHeight="1">
      <c r="A174" s="123" t="str">
        <f>天地壁表面材暨防水粉刷!A56</f>
        <v>大盥洗室</v>
      </c>
      <c r="B174" s="124"/>
      <c r="C174" s="124"/>
      <c r="D174" s="124"/>
      <c r="E174" s="131"/>
      <c r="F174" s="123" t="str">
        <f>天地壁表面材暨防水粉刷!F56</f>
        <v>地坪鋪設30*60地磚</v>
      </c>
      <c r="G174" s="124"/>
      <c r="H174" s="124"/>
      <c r="I174" s="124"/>
      <c r="J174" s="124"/>
      <c r="K174" s="124"/>
      <c r="L174" s="124"/>
      <c r="M174" s="131"/>
      <c r="N174" s="125" t="str">
        <f>天地壁表面材暨防水粉刷!N56</f>
        <v>石英磚</v>
      </c>
      <c r="O174" s="125"/>
      <c r="P174" s="125"/>
      <c r="Q174" s="125"/>
      <c r="R174" s="123" t="str">
        <f>天地壁表面材暨防水粉刷!R56</f>
        <v>皮爾卡登</v>
      </c>
      <c r="S174" s="124"/>
      <c r="T174" s="124"/>
      <c r="U174" s="124"/>
      <c r="V174" s="124"/>
      <c r="W174" s="125" t="str">
        <f>天地壁表面材暨防水粉刷!W56</f>
        <v>P37F3</v>
      </c>
      <c r="X174" s="125"/>
      <c r="Y174" s="125"/>
      <c r="Z174" s="125"/>
      <c r="AA174" s="125"/>
      <c r="AB174" s="125"/>
      <c r="AC174" s="123" t="str">
        <f>天地壁表面材暨防水粉刷!AC56</f>
        <v>無</v>
      </c>
      <c r="AD174" s="124"/>
      <c r="AE174" s="124"/>
      <c r="AF174" s="124"/>
      <c r="AG174" s="124"/>
      <c r="AH174" s="131"/>
    </row>
    <row r="175" spans="1:34" ht="20.100000000000001" customHeight="1">
      <c r="A175" s="123" t="str">
        <f>天地壁表面材暨防水粉刷!A53</f>
        <v>工作室</v>
      </c>
      <c r="B175" s="124"/>
      <c r="C175" s="124"/>
      <c r="D175" s="124"/>
      <c r="E175" s="131"/>
      <c r="F175" s="123" t="str">
        <f>天地壁表面材暨防水粉刷!F53</f>
        <v>地坪鋪設地毯</v>
      </c>
      <c r="G175" s="124"/>
      <c r="H175" s="124"/>
      <c r="I175" s="124"/>
      <c r="J175" s="124"/>
      <c r="K175" s="124"/>
      <c r="L175" s="124"/>
      <c r="M175" s="131"/>
      <c r="N175" s="125">
        <f>天地壁表面材暨防水粉刷!N53</f>
        <v>0</v>
      </c>
      <c r="O175" s="125"/>
      <c r="P175" s="125"/>
      <c r="Q175" s="125"/>
      <c r="R175" s="123">
        <f>天地壁表面材暨防水粉刷!R53</f>
        <v>0</v>
      </c>
      <c r="S175" s="124"/>
      <c r="T175" s="124"/>
      <c r="U175" s="124"/>
      <c r="V175" s="124"/>
      <c r="W175" s="125" t="str">
        <f>天地壁表面材暨防水粉刷!W53</f>
        <v>F54321</v>
      </c>
      <c r="X175" s="125"/>
      <c r="Y175" s="125"/>
      <c r="Z175" s="125"/>
      <c r="AA175" s="125"/>
      <c r="AB175" s="125"/>
      <c r="AC175" s="123" t="str">
        <f>天地壁表面材暨防水粉刷!AC53</f>
        <v>無</v>
      </c>
      <c r="AD175" s="124"/>
      <c r="AE175" s="124"/>
      <c r="AF175" s="124"/>
      <c r="AG175" s="124"/>
      <c r="AH175" s="131"/>
    </row>
    <row r="176" spans="1:34" ht="20.100000000000001" customHeight="1">
      <c r="A176" s="123" t="str">
        <f>天地壁表面材暨防水粉刷!A57</f>
        <v>小盥洗室</v>
      </c>
      <c r="B176" s="124"/>
      <c r="C176" s="124"/>
      <c r="D176" s="124"/>
      <c r="E176" s="131"/>
      <c r="F176" s="123" t="str">
        <f>天地壁表面材暨防水粉刷!F57</f>
        <v>地坪鋪設30*30地磚</v>
      </c>
      <c r="G176" s="124"/>
      <c r="H176" s="124"/>
      <c r="I176" s="124"/>
      <c r="J176" s="124"/>
      <c r="K176" s="124"/>
      <c r="L176" s="124"/>
      <c r="M176" s="131"/>
      <c r="N176" s="125" t="str">
        <f>天地壁表面材暨防水粉刷!N57</f>
        <v>石英磚</v>
      </c>
      <c r="O176" s="125"/>
      <c r="P176" s="125"/>
      <c r="Q176" s="125"/>
      <c r="R176" s="123" t="str">
        <f>天地壁表面材暨防水粉刷!R57</f>
        <v>冠軍</v>
      </c>
      <c r="S176" s="124"/>
      <c r="T176" s="124"/>
      <c r="U176" s="124"/>
      <c r="V176" s="124"/>
      <c r="W176" s="125" t="str">
        <f>天地壁表面材暨防水粉刷!W57</f>
        <v>G3022</v>
      </c>
      <c r="X176" s="125"/>
      <c r="Y176" s="125"/>
      <c r="Z176" s="125"/>
      <c r="AA176" s="125"/>
      <c r="AB176" s="125"/>
      <c r="AC176" s="123" t="str">
        <f>天地壁表面材暨防水粉刷!AC57</f>
        <v>無</v>
      </c>
      <c r="AD176" s="124"/>
      <c r="AE176" s="124"/>
      <c r="AF176" s="124"/>
      <c r="AG176" s="124"/>
      <c r="AH176" s="131"/>
    </row>
    <row r="177" spans="1:34" ht="20.100000000000001" customHeight="1">
      <c r="A177" s="123" t="str">
        <f>天地壁表面材暨防水粉刷!A54</f>
        <v>男孩房+更衣室</v>
      </c>
      <c r="B177" s="124"/>
      <c r="C177" s="124"/>
      <c r="D177" s="124"/>
      <c r="E177" s="131"/>
      <c r="F177" s="123" t="str">
        <f>天地壁表面材暨防水粉刷!F54</f>
        <v>地坪鋪設地毯</v>
      </c>
      <c r="G177" s="124"/>
      <c r="H177" s="124"/>
      <c r="I177" s="124"/>
      <c r="J177" s="124"/>
      <c r="K177" s="124"/>
      <c r="L177" s="124"/>
      <c r="M177" s="131"/>
      <c r="N177" s="125">
        <f>天地壁表面材暨防水粉刷!N54</f>
        <v>0</v>
      </c>
      <c r="O177" s="125"/>
      <c r="P177" s="125"/>
      <c r="Q177" s="125"/>
      <c r="R177" s="123">
        <f>天地壁表面材暨防水粉刷!R54</f>
        <v>0</v>
      </c>
      <c r="S177" s="124"/>
      <c r="T177" s="124"/>
      <c r="U177" s="124"/>
      <c r="V177" s="124"/>
      <c r="W177" s="125" t="str">
        <f>天地壁表面材暨防水粉刷!W54</f>
        <v>G54321</v>
      </c>
      <c r="X177" s="125"/>
      <c r="Y177" s="125"/>
      <c r="Z177" s="125"/>
      <c r="AA177" s="125"/>
      <c r="AB177" s="125"/>
      <c r="AC177" s="123" t="str">
        <f>天地壁表面材暨防水粉刷!AC54</f>
        <v>無</v>
      </c>
      <c r="AD177" s="124"/>
      <c r="AE177" s="124"/>
      <c r="AF177" s="124"/>
      <c r="AG177" s="124"/>
      <c r="AH177" s="131"/>
    </row>
    <row r="178" spans="1:34" ht="20.100000000000001" customHeight="1">
      <c r="A178" s="123" t="str">
        <f>天地壁表面材暨防水粉刷!A58</f>
        <v>衛生間</v>
      </c>
      <c r="B178" s="124"/>
      <c r="C178" s="124"/>
      <c r="D178" s="124"/>
      <c r="E178" s="131"/>
      <c r="F178" s="123" t="str">
        <f>天地壁表面材暨防水粉刷!F58</f>
        <v>地坪鋪設30*30地磚</v>
      </c>
      <c r="G178" s="124"/>
      <c r="H178" s="124"/>
      <c r="I178" s="124"/>
      <c r="J178" s="124"/>
      <c r="K178" s="124"/>
      <c r="L178" s="124"/>
      <c r="M178" s="131"/>
      <c r="N178" s="125" t="str">
        <f>天地壁表面材暨防水粉刷!N58</f>
        <v>石英磚</v>
      </c>
      <c r="O178" s="125"/>
      <c r="P178" s="125"/>
      <c r="Q178" s="125"/>
      <c r="R178" s="123" t="str">
        <f>天地壁表面材暨防水粉刷!R58</f>
        <v>冠軍</v>
      </c>
      <c r="S178" s="124"/>
      <c r="T178" s="124"/>
      <c r="U178" s="124"/>
      <c r="V178" s="124"/>
      <c r="W178" s="125" t="str">
        <f>天地壁表面材暨防水粉刷!W58</f>
        <v>G3022</v>
      </c>
      <c r="X178" s="125"/>
      <c r="Y178" s="125"/>
      <c r="Z178" s="125"/>
      <c r="AA178" s="125"/>
      <c r="AB178" s="125"/>
      <c r="AC178" s="123" t="str">
        <f>天地壁表面材暨防水粉刷!AC58</f>
        <v>無</v>
      </c>
      <c r="AD178" s="124"/>
      <c r="AE178" s="124"/>
      <c r="AF178" s="124"/>
      <c r="AG178" s="124"/>
      <c r="AH178" s="131"/>
    </row>
    <row r="179" spans="1:34" ht="20.100000000000001" customHeight="1">
      <c r="A179" s="123" t="e">
        <f>天地壁表面材暨防水粉刷!#REF!</f>
        <v>#REF!</v>
      </c>
      <c r="B179" s="124"/>
      <c r="C179" s="124"/>
      <c r="D179" s="124"/>
      <c r="E179" s="131"/>
      <c r="F179" s="123" t="e">
        <f>天地壁表面材暨防水粉刷!#REF!</f>
        <v>#REF!</v>
      </c>
      <c r="G179" s="124"/>
      <c r="H179" s="124"/>
      <c r="I179" s="124"/>
      <c r="J179" s="124"/>
      <c r="K179" s="124"/>
      <c r="L179" s="124"/>
      <c r="M179" s="131"/>
      <c r="N179" s="125" t="e">
        <f>天地壁表面材暨防水粉刷!#REF!</f>
        <v>#REF!</v>
      </c>
      <c r="O179" s="125"/>
      <c r="P179" s="125"/>
      <c r="Q179" s="125"/>
      <c r="R179" s="123" t="e">
        <f>天地壁表面材暨防水粉刷!#REF!</f>
        <v>#REF!</v>
      </c>
      <c r="S179" s="124"/>
      <c r="T179" s="124"/>
      <c r="U179" s="124"/>
      <c r="V179" s="124"/>
      <c r="W179" s="125" t="e">
        <f>天地壁表面材暨防水粉刷!#REF!</f>
        <v>#REF!</v>
      </c>
      <c r="X179" s="125"/>
      <c r="Y179" s="125"/>
      <c r="Z179" s="125"/>
      <c r="AA179" s="125"/>
      <c r="AB179" s="125"/>
      <c r="AC179" s="123" t="e">
        <f>天地壁表面材暨防水粉刷!#REF!</f>
        <v>#REF!</v>
      </c>
      <c r="AD179" s="124"/>
      <c r="AE179" s="124"/>
      <c r="AF179" s="124"/>
      <c r="AG179" s="124"/>
      <c r="AH179" s="131"/>
    </row>
    <row r="180" spans="1:34" ht="20.100000000000001" customHeight="1">
      <c r="A180" s="123" t="str">
        <f>天地壁表面材暨防水粉刷!A59</f>
        <v>洗衣間</v>
      </c>
      <c r="B180" s="124"/>
      <c r="C180" s="124"/>
      <c r="D180" s="124"/>
      <c r="E180" s="131"/>
      <c r="F180" s="123" t="str">
        <f>天地壁表面材暨防水粉刷!F59</f>
        <v>地坪15*45木紋地磚</v>
      </c>
      <c r="G180" s="124"/>
      <c r="H180" s="124"/>
      <c r="I180" s="124"/>
      <c r="J180" s="124"/>
      <c r="K180" s="124"/>
      <c r="L180" s="124"/>
      <c r="M180" s="131"/>
      <c r="N180" s="125" t="str">
        <f>天地壁表面材暨防水粉刷!N59</f>
        <v>石英磚</v>
      </c>
      <c r="O180" s="125"/>
      <c r="P180" s="125"/>
      <c r="Q180" s="125"/>
      <c r="R180" s="123" t="str">
        <f>天地壁表面材暨防水粉刷!R59</f>
        <v>真善美</v>
      </c>
      <c r="S180" s="124"/>
      <c r="T180" s="124"/>
      <c r="U180" s="124"/>
      <c r="V180" s="124"/>
      <c r="W180" s="125">
        <f>天地壁表面材暨防水粉刷!W59</f>
        <v>45735</v>
      </c>
      <c r="X180" s="125"/>
      <c r="Y180" s="125"/>
      <c r="Z180" s="125"/>
      <c r="AA180" s="125"/>
      <c r="AB180" s="125"/>
      <c r="AC180" s="123" t="str">
        <f>天地壁表面材暨防水粉刷!AC59</f>
        <v>無</v>
      </c>
      <c r="AD180" s="124"/>
      <c r="AE180" s="124"/>
      <c r="AF180" s="124"/>
      <c r="AG180" s="124"/>
      <c r="AH180" s="131"/>
    </row>
    <row r="181" spans="1:34" ht="20.100000000000001" customHeight="1">
      <c r="A181" s="123" t="e">
        <f>天地壁表面材暨防水粉刷!#REF!</f>
        <v>#REF!</v>
      </c>
      <c r="B181" s="124"/>
      <c r="C181" s="124"/>
      <c r="D181" s="124"/>
      <c r="E181" s="131"/>
      <c r="F181" s="123" t="e">
        <f>天地壁表面材暨防水粉刷!#REF!</f>
        <v>#REF!</v>
      </c>
      <c r="G181" s="124"/>
      <c r="H181" s="124"/>
      <c r="I181" s="124"/>
      <c r="J181" s="124"/>
      <c r="K181" s="124"/>
      <c r="L181" s="124"/>
      <c r="M181" s="131"/>
      <c r="N181" s="125" t="e">
        <f>天地壁表面材暨防水粉刷!#REF!</f>
        <v>#REF!</v>
      </c>
      <c r="O181" s="125"/>
      <c r="P181" s="125"/>
      <c r="Q181" s="125"/>
      <c r="R181" s="123" t="e">
        <f>天地壁表面材暨防水粉刷!#REF!</f>
        <v>#REF!</v>
      </c>
      <c r="S181" s="124"/>
      <c r="T181" s="124"/>
      <c r="U181" s="124"/>
      <c r="V181" s="124"/>
      <c r="W181" s="125" t="e">
        <f>天地壁表面材暨防水粉刷!#REF!</f>
        <v>#REF!</v>
      </c>
      <c r="X181" s="125"/>
      <c r="Y181" s="125"/>
      <c r="Z181" s="125"/>
      <c r="AA181" s="125"/>
      <c r="AB181" s="125"/>
      <c r="AC181" s="123" t="e">
        <f>天地壁表面材暨防水粉刷!#REF!</f>
        <v>#REF!</v>
      </c>
      <c r="AD181" s="124"/>
      <c r="AE181" s="124"/>
      <c r="AF181" s="124"/>
      <c r="AG181" s="124"/>
      <c r="AH181" s="131"/>
    </row>
    <row r="182" spans="1:34" ht="20.100000000000001" customHeight="1">
      <c r="A182" s="123" t="e">
        <f>天地壁表面材暨防水粉刷!#REF!</f>
        <v>#REF!</v>
      </c>
      <c r="B182" s="124"/>
      <c r="C182" s="124"/>
      <c r="D182" s="124"/>
      <c r="E182" s="131"/>
      <c r="F182" s="123" t="e">
        <f>天地壁表面材暨防水粉刷!#REF!</f>
        <v>#REF!</v>
      </c>
      <c r="G182" s="124"/>
      <c r="H182" s="124"/>
      <c r="I182" s="124"/>
      <c r="J182" s="124"/>
      <c r="K182" s="124"/>
      <c r="L182" s="124"/>
      <c r="M182" s="131"/>
      <c r="N182" s="125" t="e">
        <f>天地壁表面材暨防水粉刷!#REF!</f>
        <v>#REF!</v>
      </c>
      <c r="O182" s="125"/>
      <c r="P182" s="125"/>
      <c r="Q182" s="125"/>
      <c r="R182" s="123" t="e">
        <f>天地壁表面材暨防水粉刷!#REF!</f>
        <v>#REF!</v>
      </c>
      <c r="S182" s="124"/>
      <c r="T182" s="124"/>
      <c r="U182" s="124"/>
      <c r="V182" s="124"/>
      <c r="W182" s="125" t="e">
        <f>天地壁表面材暨防水粉刷!#REF!</f>
        <v>#REF!</v>
      </c>
      <c r="X182" s="125"/>
      <c r="Y182" s="125"/>
      <c r="Z182" s="125"/>
      <c r="AA182" s="125"/>
      <c r="AB182" s="125"/>
      <c r="AC182" s="123" t="e">
        <f>天地壁表面材暨防水粉刷!#REF!</f>
        <v>#REF!</v>
      </c>
      <c r="AD182" s="124"/>
      <c r="AE182" s="124"/>
      <c r="AF182" s="124"/>
      <c r="AG182" s="124"/>
      <c r="AH182" s="131"/>
    </row>
    <row r="183" spans="1:34" ht="20.100000000000001" customHeight="1">
      <c r="A183" s="123" t="e">
        <f>天地壁表面材暨防水粉刷!#REF!</f>
        <v>#REF!</v>
      </c>
      <c r="B183" s="124"/>
      <c r="C183" s="124"/>
      <c r="D183" s="124"/>
      <c r="E183" s="131"/>
      <c r="F183" s="123" t="e">
        <f>天地壁表面材暨防水粉刷!#REF!</f>
        <v>#REF!</v>
      </c>
      <c r="G183" s="124"/>
      <c r="H183" s="124"/>
      <c r="I183" s="124"/>
      <c r="J183" s="124"/>
      <c r="K183" s="124"/>
      <c r="L183" s="124"/>
      <c r="M183" s="131"/>
      <c r="N183" s="125" t="e">
        <f>天地壁表面材暨防水粉刷!#REF!</f>
        <v>#REF!</v>
      </c>
      <c r="O183" s="125"/>
      <c r="P183" s="125"/>
      <c r="Q183" s="125"/>
      <c r="R183" s="123" t="e">
        <f>天地壁表面材暨防水粉刷!#REF!</f>
        <v>#REF!</v>
      </c>
      <c r="S183" s="124"/>
      <c r="T183" s="124"/>
      <c r="U183" s="124"/>
      <c r="V183" s="124"/>
      <c r="W183" s="125" t="e">
        <f>天地壁表面材暨防水粉刷!#REF!</f>
        <v>#REF!</v>
      </c>
      <c r="X183" s="125"/>
      <c r="Y183" s="125"/>
      <c r="Z183" s="125"/>
      <c r="AA183" s="125"/>
      <c r="AB183" s="125"/>
      <c r="AC183" s="123" t="e">
        <f>天地壁表面材暨防水粉刷!#REF!</f>
        <v>#REF!</v>
      </c>
      <c r="AD183" s="124"/>
      <c r="AE183" s="124"/>
      <c r="AF183" s="124"/>
      <c r="AG183" s="124"/>
      <c r="AH183" s="131"/>
    </row>
    <row r="184" spans="1:34" ht="20.100000000000001" customHeight="1">
      <c r="A184" s="123" t="str">
        <f>天地壁表面材暨防水粉刷!A60</f>
        <v>主臥房陽台</v>
      </c>
      <c r="B184" s="124"/>
      <c r="C184" s="124"/>
      <c r="D184" s="124"/>
      <c r="E184" s="131"/>
      <c r="F184" s="123" t="str">
        <f>天地壁表面材暨防水粉刷!F60</f>
        <v>地坪15*45木紋地磚</v>
      </c>
      <c r="G184" s="124"/>
      <c r="H184" s="124"/>
      <c r="I184" s="124"/>
      <c r="J184" s="124"/>
      <c r="K184" s="124"/>
      <c r="L184" s="124"/>
      <c r="M184" s="131"/>
      <c r="N184" s="125" t="str">
        <f>天地壁表面材暨防水粉刷!N60</f>
        <v>石英磚</v>
      </c>
      <c r="O184" s="125"/>
      <c r="P184" s="125"/>
      <c r="Q184" s="125"/>
      <c r="R184" s="123" t="str">
        <f>天地壁表面材暨防水粉刷!R60</f>
        <v>真善美</v>
      </c>
      <c r="S184" s="124"/>
      <c r="T184" s="124"/>
      <c r="U184" s="124"/>
      <c r="V184" s="124"/>
      <c r="W184" s="125">
        <f>天地壁表面材暨防水粉刷!W60</f>
        <v>45735</v>
      </c>
      <c r="X184" s="125"/>
      <c r="Y184" s="125"/>
      <c r="Z184" s="125"/>
      <c r="AA184" s="125"/>
      <c r="AB184" s="125"/>
      <c r="AC184" s="123" t="str">
        <f>天地壁表面材暨防水粉刷!AC60</f>
        <v>無</v>
      </c>
      <c r="AD184" s="124"/>
      <c r="AE184" s="124"/>
      <c r="AF184" s="124"/>
      <c r="AG184" s="124"/>
      <c r="AH184" s="131"/>
    </row>
    <row r="185" spans="1:34" ht="20.100000000000001" customHeight="1">
      <c r="A185" s="123" t="e">
        <f>天地壁表面材暨防水粉刷!#REF!</f>
        <v>#REF!</v>
      </c>
      <c r="B185" s="124"/>
      <c r="C185" s="124"/>
      <c r="D185" s="124"/>
      <c r="E185" s="131"/>
      <c r="F185" s="123" t="e">
        <f>天地壁表面材暨防水粉刷!#REF!</f>
        <v>#REF!</v>
      </c>
      <c r="G185" s="124"/>
      <c r="H185" s="124"/>
      <c r="I185" s="124"/>
      <c r="J185" s="124"/>
      <c r="K185" s="124"/>
      <c r="L185" s="124"/>
      <c r="M185" s="131"/>
      <c r="N185" s="125" t="e">
        <f>天地壁表面材暨防水粉刷!#REF!</f>
        <v>#REF!</v>
      </c>
      <c r="O185" s="125"/>
      <c r="P185" s="125"/>
      <c r="Q185" s="125"/>
      <c r="R185" s="123" t="e">
        <f>天地壁表面材暨防水粉刷!#REF!</f>
        <v>#REF!</v>
      </c>
      <c r="S185" s="124"/>
      <c r="T185" s="124"/>
      <c r="U185" s="124"/>
      <c r="V185" s="124"/>
      <c r="W185" s="125" t="e">
        <f>天地壁表面材暨防水粉刷!#REF!</f>
        <v>#REF!</v>
      </c>
      <c r="X185" s="125"/>
      <c r="Y185" s="125"/>
      <c r="Z185" s="125"/>
      <c r="AA185" s="125"/>
      <c r="AB185" s="125"/>
      <c r="AC185" s="123" t="e">
        <f>天地壁表面材暨防水粉刷!#REF!</f>
        <v>#REF!</v>
      </c>
      <c r="AD185" s="124"/>
      <c r="AE185" s="124"/>
      <c r="AF185" s="124"/>
      <c r="AG185" s="124"/>
      <c r="AH185" s="131"/>
    </row>
    <row r="186" spans="1:34" ht="20.100000000000001" customHeight="1">
      <c r="A186" s="123" t="str">
        <f>天地壁表面材暨防水粉刷!A61</f>
        <v>男孩房陽台</v>
      </c>
      <c r="B186" s="124"/>
      <c r="C186" s="124"/>
      <c r="D186" s="124"/>
      <c r="E186" s="131"/>
      <c r="F186" s="123" t="str">
        <f>天地壁表面材暨防水粉刷!F61</f>
        <v>地坪15*45木紋地磚</v>
      </c>
      <c r="G186" s="124"/>
      <c r="H186" s="124"/>
      <c r="I186" s="124"/>
      <c r="J186" s="124"/>
      <c r="K186" s="124"/>
      <c r="L186" s="124"/>
      <c r="M186" s="131"/>
      <c r="N186" s="125" t="str">
        <f>天地壁表面材暨防水粉刷!N61</f>
        <v>石英磚</v>
      </c>
      <c r="O186" s="125"/>
      <c r="P186" s="125"/>
      <c r="Q186" s="125"/>
      <c r="R186" s="123" t="str">
        <f>天地壁表面材暨防水粉刷!R61</f>
        <v>真善美</v>
      </c>
      <c r="S186" s="124"/>
      <c r="T186" s="124"/>
      <c r="U186" s="124"/>
      <c r="V186" s="124"/>
      <c r="W186" s="125">
        <f>天地壁表面材暨防水粉刷!W61</f>
        <v>45735</v>
      </c>
      <c r="X186" s="125"/>
      <c r="Y186" s="125"/>
      <c r="Z186" s="125"/>
      <c r="AA186" s="125"/>
      <c r="AB186" s="125"/>
      <c r="AC186" s="123" t="str">
        <f>天地壁表面材暨防水粉刷!AC61</f>
        <v>無</v>
      </c>
      <c r="AD186" s="124"/>
      <c r="AE186" s="124"/>
      <c r="AF186" s="124"/>
      <c r="AG186" s="124"/>
      <c r="AH186" s="131"/>
    </row>
    <row r="187" spans="1:34" ht="20.100000000000001" customHeight="1">
      <c r="A187" s="123" t="e">
        <f>天地壁表面材暨防水粉刷!#REF!</f>
        <v>#REF!</v>
      </c>
      <c r="B187" s="124"/>
      <c r="C187" s="124"/>
      <c r="D187" s="124"/>
      <c r="E187" s="131"/>
      <c r="F187" s="123" t="e">
        <f>天地壁表面材暨防水粉刷!#REF!</f>
        <v>#REF!</v>
      </c>
      <c r="G187" s="124"/>
      <c r="H187" s="124"/>
      <c r="I187" s="124"/>
      <c r="J187" s="124"/>
      <c r="K187" s="124"/>
      <c r="L187" s="124"/>
      <c r="M187" s="131"/>
      <c r="N187" s="125" t="e">
        <f>天地壁表面材暨防水粉刷!#REF!</f>
        <v>#REF!</v>
      </c>
      <c r="O187" s="125"/>
      <c r="P187" s="125"/>
      <c r="Q187" s="125"/>
      <c r="R187" s="123" t="e">
        <f>天地壁表面材暨防水粉刷!#REF!</f>
        <v>#REF!</v>
      </c>
      <c r="S187" s="124"/>
      <c r="T187" s="124"/>
      <c r="U187" s="124"/>
      <c r="V187" s="124"/>
      <c r="W187" s="125" t="e">
        <f>天地壁表面材暨防水粉刷!#REF!</f>
        <v>#REF!</v>
      </c>
      <c r="X187" s="125"/>
      <c r="Y187" s="125"/>
      <c r="Z187" s="125"/>
      <c r="AA187" s="125"/>
      <c r="AB187" s="125"/>
      <c r="AC187" s="123" t="e">
        <f>天地壁表面材暨防水粉刷!#REF!</f>
        <v>#REF!</v>
      </c>
      <c r="AD187" s="124"/>
      <c r="AE187" s="124"/>
      <c r="AF187" s="124"/>
      <c r="AG187" s="124"/>
      <c r="AH187" s="131"/>
    </row>
    <row r="188" spans="1:34" ht="20.100000000000001" customHeight="1">
      <c r="A188" s="123" t="e">
        <f>天地壁表面材暨防水粉刷!#REF!</f>
        <v>#REF!</v>
      </c>
      <c r="B188" s="124"/>
      <c r="C188" s="124"/>
      <c r="D188" s="124"/>
      <c r="E188" s="131"/>
      <c r="F188" s="123" t="e">
        <f>天地壁表面材暨防水粉刷!#REF!</f>
        <v>#REF!</v>
      </c>
      <c r="G188" s="124"/>
      <c r="H188" s="124"/>
      <c r="I188" s="124"/>
      <c r="J188" s="124"/>
      <c r="K188" s="124"/>
      <c r="L188" s="124"/>
      <c r="M188" s="131"/>
      <c r="N188" s="125" t="e">
        <f>天地壁表面材暨防水粉刷!#REF!</f>
        <v>#REF!</v>
      </c>
      <c r="O188" s="125"/>
      <c r="P188" s="125"/>
      <c r="Q188" s="125"/>
      <c r="R188" s="123" t="e">
        <f>天地壁表面材暨防水粉刷!#REF!</f>
        <v>#REF!</v>
      </c>
      <c r="S188" s="124"/>
      <c r="T188" s="124"/>
      <c r="U188" s="124"/>
      <c r="V188" s="124"/>
      <c r="W188" s="125" t="e">
        <f>天地壁表面材暨防水粉刷!#REF!</f>
        <v>#REF!</v>
      </c>
      <c r="X188" s="125"/>
      <c r="Y188" s="125"/>
      <c r="Z188" s="125"/>
      <c r="AA188" s="125"/>
      <c r="AB188" s="125"/>
      <c r="AC188" s="123" t="e">
        <f>天地壁表面材暨防水粉刷!#REF!</f>
        <v>#REF!</v>
      </c>
      <c r="AD188" s="124"/>
      <c r="AE188" s="124"/>
      <c r="AF188" s="124"/>
      <c r="AG188" s="124"/>
      <c r="AH188" s="131"/>
    </row>
    <row r="189" spans="1:34" ht="20.100000000000001" customHeight="1">
      <c r="A189" s="123" t="e">
        <f>天地壁表面材暨防水粉刷!#REF!</f>
        <v>#REF!</v>
      </c>
      <c r="B189" s="124"/>
      <c r="C189" s="124"/>
      <c r="D189" s="124"/>
      <c r="E189" s="131"/>
      <c r="F189" s="123" t="e">
        <f>天地壁表面材暨防水粉刷!#REF!</f>
        <v>#REF!</v>
      </c>
      <c r="G189" s="124"/>
      <c r="H189" s="124"/>
      <c r="I189" s="124"/>
      <c r="J189" s="124"/>
      <c r="K189" s="124"/>
      <c r="L189" s="124"/>
      <c r="M189" s="131"/>
      <c r="N189" s="125" t="e">
        <f>天地壁表面材暨防水粉刷!#REF!</f>
        <v>#REF!</v>
      </c>
      <c r="O189" s="125"/>
      <c r="P189" s="125"/>
      <c r="Q189" s="125"/>
      <c r="R189" s="123" t="e">
        <f>天地壁表面材暨防水粉刷!#REF!</f>
        <v>#REF!</v>
      </c>
      <c r="S189" s="124"/>
      <c r="T189" s="124"/>
      <c r="U189" s="124"/>
      <c r="V189" s="124"/>
      <c r="W189" s="125" t="e">
        <f>天地壁表面材暨防水粉刷!#REF!</f>
        <v>#REF!</v>
      </c>
      <c r="X189" s="125"/>
      <c r="Y189" s="125"/>
      <c r="Z189" s="125"/>
      <c r="AA189" s="125"/>
      <c r="AB189" s="125"/>
      <c r="AC189" s="123" t="e">
        <f>天地壁表面材暨防水粉刷!#REF!</f>
        <v>#REF!</v>
      </c>
      <c r="AD189" s="124"/>
      <c r="AE189" s="124"/>
      <c r="AF189" s="124"/>
      <c r="AG189" s="124"/>
      <c r="AH189" s="131"/>
    </row>
    <row r="190" spans="1:34" ht="20.100000000000001" customHeight="1">
      <c r="A190" s="123" t="e">
        <f>天地壁表面材暨防水粉刷!#REF!</f>
        <v>#REF!</v>
      </c>
      <c r="B190" s="124"/>
      <c r="C190" s="124"/>
      <c r="D190" s="124"/>
      <c r="E190" s="131"/>
      <c r="F190" s="123" t="e">
        <f>天地壁表面材暨防水粉刷!#REF!</f>
        <v>#REF!</v>
      </c>
      <c r="G190" s="124"/>
      <c r="H190" s="124"/>
      <c r="I190" s="124"/>
      <c r="J190" s="124"/>
      <c r="K190" s="124"/>
      <c r="L190" s="124"/>
      <c r="M190" s="131"/>
      <c r="N190" s="125" t="e">
        <f>天地壁表面材暨防水粉刷!#REF!</f>
        <v>#REF!</v>
      </c>
      <c r="O190" s="125"/>
      <c r="P190" s="125"/>
      <c r="Q190" s="125"/>
      <c r="R190" s="123" t="e">
        <f>天地壁表面材暨防水粉刷!#REF!</f>
        <v>#REF!</v>
      </c>
      <c r="S190" s="124"/>
      <c r="T190" s="124"/>
      <c r="U190" s="124"/>
      <c r="V190" s="124"/>
      <c r="W190" s="125" t="e">
        <f>天地壁表面材暨防水粉刷!#REF!</f>
        <v>#REF!</v>
      </c>
      <c r="X190" s="125"/>
      <c r="Y190" s="125"/>
      <c r="Z190" s="125"/>
      <c r="AA190" s="125"/>
      <c r="AB190" s="125"/>
      <c r="AC190" s="123" t="e">
        <f>天地壁表面材暨防水粉刷!#REF!</f>
        <v>#REF!</v>
      </c>
      <c r="AD190" s="124"/>
      <c r="AE190" s="124"/>
      <c r="AF190" s="124"/>
      <c r="AG190" s="124"/>
      <c r="AH190" s="131"/>
    </row>
    <row r="191" spans="1:34" ht="20.100000000000001" customHeight="1">
      <c r="A191" s="123" t="e">
        <f>天地壁表面材暨防水粉刷!#REF!</f>
        <v>#REF!</v>
      </c>
      <c r="B191" s="124"/>
      <c r="C191" s="124"/>
      <c r="D191" s="124"/>
      <c r="E191" s="131"/>
      <c r="F191" s="123" t="e">
        <f>天地壁表面材暨防水粉刷!#REF!</f>
        <v>#REF!</v>
      </c>
      <c r="G191" s="124"/>
      <c r="H191" s="124"/>
      <c r="I191" s="124"/>
      <c r="J191" s="124"/>
      <c r="K191" s="124"/>
      <c r="L191" s="124"/>
      <c r="M191" s="131"/>
      <c r="N191" s="125" t="e">
        <f>天地壁表面材暨防水粉刷!#REF!</f>
        <v>#REF!</v>
      </c>
      <c r="O191" s="125"/>
      <c r="P191" s="125"/>
      <c r="Q191" s="125"/>
      <c r="R191" s="123" t="e">
        <f>天地壁表面材暨防水粉刷!#REF!</f>
        <v>#REF!</v>
      </c>
      <c r="S191" s="124"/>
      <c r="T191" s="124"/>
      <c r="U191" s="124"/>
      <c r="V191" s="124"/>
      <c r="W191" s="125" t="e">
        <f>天地壁表面材暨防水粉刷!#REF!</f>
        <v>#REF!</v>
      </c>
      <c r="X191" s="125"/>
      <c r="Y191" s="125"/>
      <c r="Z191" s="125"/>
      <c r="AA191" s="125"/>
      <c r="AB191" s="125"/>
      <c r="AC191" s="123" t="e">
        <f>天地壁表面材暨防水粉刷!#REF!</f>
        <v>#REF!</v>
      </c>
      <c r="AD191" s="124"/>
      <c r="AE191" s="124"/>
      <c r="AF191" s="124"/>
      <c r="AG191" s="124"/>
      <c r="AH191" s="131"/>
    </row>
    <row r="192" spans="1:34" ht="20.100000000000001" customHeight="1">
      <c r="A192" s="123" t="e">
        <f>天地壁表面材暨防水粉刷!#REF!</f>
        <v>#REF!</v>
      </c>
      <c r="B192" s="124"/>
      <c r="C192" s="124"/>
      <c r="D192" s="124"/>
      <c r="E192" s="131"/>
      <c r="F192" s="123" t="e">
        <f>天地壁表面材暨防水粉刷!#REF!</f>
        <v>#REF!</v>
      </c>
      <c r="G192" s="124"/>
      <c r="H192" s="124"/>
      <c r="I192" s="124"/>
      <c r="J192" s="124"/>
      <c r="K192" s="124"/>
      <c r="L192" s="124"/>
      <c r="M192" s="131"/>
      <c r="N192" s="125" t="e">
        <f>天地壁表面材暨防水粉刷!#REF!</f>
        <v>#REF!</v>
      </c>
      <c r="O192" s="125"/>
      <c r="P192" s="125"/>
      <c r="Q192" s="125"/>
      <c r="R192" s="123" t="e">
        <f>天地壁表面材暨防水粉刷!#REF!</f>
        <v>#REF!</v>
      </c>
      <c r="S192" s="124"/>
      <c r="T192" s="124"/>
      <c r="U192" s="124"/>
      <c r="V192" s="124"/>
      <c r="W192" s="125" t="e">
        <f>天地壁表面材暨防水粉刷!#REF!</f>
        <v>#REF!</v>
      </c>
      <c r="X192" s="125"/>
      <c r="Y192" s="125"/>
      <c r="Z192" s="125"/>
      <c r="AA192" s="125"/>
      <c r="AB192" s="125"/>
      <c r="AC192" s="123" t="e">
        <f>天地壁表面材暨防水粉刷!#REF!</f>
        <v>#REF!</v>
      </c>
      <c r="AD192" s="124"/>
      <c r="AE192" s="124"/>
      <c r="AF192" s="124"/>
      <c r="AG192" s="124"/>
      <c r="AH192" s="131"/>
    </row>
    <row r="193" spans="1:34" ht="20.100000000000001" customHeight="1">
      <c r="A193" s="123" t="e">
        <f>天地壁表面材暨防水粉刷!#REF!</f>
        <v>#REF!</v>
      </c>
      <c r="B193" s="124"/>
      <c r="C193" s="124"/>
      <c r="D193" s="124"/>
      <c r="E193" s="131"/>
      <c r="F193" s="123" t="e">
        <f>天地壁表面材暨防水粉刷!#REF!</f>
        <v>#REF!</v>
      </c>
      <c r="G193" s="124"/>
      <c r="H193" s="124"/>
      <c r="I193" s="124"/>
      <c r="J193" s="124"/>
      <c r="K193" s="124"/>
      <c r="L193" s="124"/>
      <c r="M193" s="131"/>
      <c r="N193" s="125" t="e">
        <f>天地壁表面材暨防水粉刷!#REF!</f>
        <v>#REF!</v>
      </c>
      <c r="O193" s="125"/>
      <c r="P193" s="125"/>
      <c r="Q193" s="125"/>
      <c r="R193" s="123" t="e">
        <f>天地壁表面材暨防水粉刷!#REF!</f>
        <v>#REF!</v>
      </c>
      <c r="S193" s="124"/>
      <c r="T193" s="124"/>
      <c r="U193" s="124"/>
      <c r="V193" s="124"/>
      <c r="W193" s="125" t="e">
        <f>天地壁表面材暨防水粉刷!#REF!</f>
        <v>#REF!</v>
      </c>
      <c r="X193" s="125"/>
      <c r="Y193" s="125"/>
      <c r="Z193" s="125"/>
      <c r="AA193" s="125"/>
      <c r="AB193" s="125"/>
      <c r="AC193" s="123" t="e">
        <f>天地壁表面材暨防水粉刷!#REF!</f>
        <v>#REF!</v>
      </c>
      <c r="AD193" s="124"/>
      <c r="AE193" s="124"/>
      <c r="AF193" s="124"/>
      <c r="AG193" s="124"/>
      <c r="AH193" s="131"/>
    </row>
    <row r="194" spans="1:34" ht="20.100000000000001" customHeight="1">
      <c r="A194" s="123" t="str">
        <f>天地壁表面材暨防水粉刷!A62</f>
        <v>屋頂露台</v>
      </c>
      <c r="B194" s="124"/>
      <c r="C194" s="124"/>
      <c r="D194" s="124"/>
      <c r="E194" s="131"/>
      <c r="F194" s="123" t="str">
        <f>天地壁表面材暨防水粉刷!F62</f>
        <v>地坪鋪設20*20地磚</v>
      </c>
      <c r="G194" s="124"/>
      <c r="H194" s="124"/>
      <c r="I194" s="124"/>
      <c r="J194" s="124"/>
      <c r="K194" s="124"/>
      <c r="L194" s="124"/>
      <c r="M194" s="131"/>
      <c r="N194" s="125" t="str">
        <f>天地壁表面材暨防水粉刷!N62</f>
        <v>石英磚</v>
      </c>
      <c r="O194" s="125"/>
      <c r="P194" s="125"/>
      <c r="Q194" s="125"/>
      <c r="R194" s="123" t="str">
        <f>天地壁表面材暨防水粉刷!R62</f>
        <v>冠益</v>
      </c>
      <c r="S194" s="124"/>
      <c r="T194" s="124"/>
      <c r="U194" s="124"/>
      <c r="V194" s="124"/>
      <c r="W194" s="125" t="str">
        <f>天地壁表面材暨防水粉刷!W62</f>
        <v>BK2012</v>
      </c>
      <c r="X194" s="125"/>
      <c r="Y194" s="125"/>
      <c r="Z194" s="125"/>
      <c r="AA194" s="125"/>
      <c r="AB194" s="125"/>
      <c r="AC194" s="123" t="str">
        <f>天地壁表面材暨防水粉刷!AC62</f>
        <v>無</v>
      </c>
      <c r="AD194" s="124"/>
      <c r="AE194" s="124"/>
      <c r="AF194" s="124"/>
      <c r="AG194" s="124"/>
      <c r="AH194" s="131"/>
    </row>
    <row r="195" spans="1:34" ht="20.100000000000001" customHeight="1">
      <c r="A195" s="123" t="e">
        <f>天地壁表面材暨防水粉刷!#REF!</f>
        <v>#REF!</v>
      </c>
      <c r="B195" s="124"/>
      <c r="C195" s="124"/>
      <c r="D195" s="124"/>
      <c r="E195" s="131"/>
      <c r="F195" s="123" t="e">
        <f>天地壁表面材暨防水粉刷!#REF!</f>
        <v>#REF!</v>
      </c>
      <c r="G195" s="124"/>
      <c r="H195" s="124"/>
      <c r="I195" s="124"/>
      <c r="J195" s="124"/>
      <c r="K195" s="124"/>
      <c r="L195" s="124"/>
      <c r="M195" s="131"/>
      <c r="N195" s="125" t="e">
        <f>天地壁表面材暨防水粉刷!#REF!</f>
        <v>#REF!</v>
      </c>
      <c r="O195" s="125"/>
      <c r="P195" s="125"/>
      <c r="Q195" s="125"/>
      <c r="R195" s="123" t="e">
        <f>天地壁表面材暨防水粉刷!#REF!</f>
        <v>#REF!</v>
      </c>
      <c r="S195" s="124"/>
      <c r="T195" s="124"/>
      <c r="U195" s="124"/>
      <c r="V195" s="124"/>
      <c r="W195" s="125" t="e">
        <f>天地壁表面材暨防水粉刷!#REF!</f>
        <v>#REF!</v>
      </c>
      <c r="X195" s="125"/>
      <c r="Y195" s="125"/>
      <c r="Z195" s="125"/>
      <c r="AA195" s="125"/>
      <c r="AB195" s="125"/>
      <c r="AC195" s="123" t="e">
        <f>天地壁表面材暨防水粉刷!#REF!</f>
        <v>#REF!</v>
      </c>
      <c r="AD195" s="124"/>
      <c r="AE195" s="124"/>
      <c r="AF195" s="124"/>
      <c r="AG195" s="124"/>
      <c r="AH195" s="131"/>
    </row>
    <row r="196" spans="1:34" ht="20.100000000000001" customHeight="1">
      <c r="A196" s="123" t="e">
        <f>天地壁表面材暨防水粉刷!#REF!</f>
        <v>#REF!</v>
      </c>
      <c r="B196" s="124"/>
      <c r="C196" s="124"/>
      <c r="D196" s="124"/>
      <c r="E196" s="131"/>
      <c r="F196" s="123" t="e">
        <f>天地壁表面材暨防水粉刷!#REF!</f>
        <v>#REF!</v>
      </c>
      <c r="G196" s="124"/>
      <c r="H196" s="124"/>
      <c r="I196" s="124"/>
      <c r="J196" s="124"/>
      <c r="K196" s="124"/>
      <c r="L196" s="124"/>
      <c r="M196" s="131"/>
      <c r="N196" s="125" t="e">
        <f>天地壁表面材暨防水粉刷!#REF!</f>
        <v>#REF!</v>
      </c>
      <c r="O196" s="125"/>
      <c r="P196" s="125"/>
      <c r="Q196" s="125"/>
      <c r="R196" s="123" t="e">
        <f>天地壁表面材暨防水粉刷!#REF!</f>
        <v>#REF!</v>
      </c>
      <c r="S196" s="124"/>
      <c r="T196" s="124"/>
      <c r="U196" s="124"/>
      <c r="V196" s="124"/>
      <c r="W196" s="125" t="e">
        <f>天地壁表面材暨防水粉刷!#REF!</f>
        <v>#REF!</v>
      </c>
      <c r="X196" s="125"/>
      <c r="Y196" s="125"/>
      <c r="Z196" s="125"/>
      <c r="AA196" s="125"/>
      <c r="AB196" s="125"/>
      <c r="AC196" s="123" t="e">
        <f>天地壁表面材暨防水粉刷!#REF!</f>
        <v>#REF!</v>
      </c>
      <c r="AD196" s="124"/>
      <c r="AE196" s="124"/>
      <c r="AF196" s="124"/>
      <c r="AG196" s="124"/>
      <c r="AH196" s="131"/>
    </row>
    <row r="197" spans="1:34" ht="20.100000000000001" customHeight="1">
      <c r="A197" s="123" t="s">
        <v>360</v>
      </c>
      <c r="B197" s="124"/>
      <c r="C197" s="124"/>
      <c r="D197" s="124"/>
      <c r="E197" s="131"/>
      <c r="F197" s="123" t="s">
        <v>361</v>
      </c>
      <c r="G197" s="124"/>
      <c r="H197" s="124"/>
      <c r="I197" s="124"/>
      <c r="J197" s="124"/>
      <c r="K197" s="124"/>
      <c r="L197" s="124"/>
      <c r="M197" s="131"/>
      <c r="N197" s="125" t="s">
        <v>979</v>
      </c>
      <c r="O197" s="125"/>
      <c r="P197" s="125"/>
      <c r="Q197" s="125"/>
      <c r="R197" s="123" t="s">
        <v>204</v>
      </c>
      <c r="S197" s="124"/>
      <c r="T197" s="124"/>
      <c r="U197" s="124"/>
      <c r="V197" s="124"/>
      <c r="W197" s="123" t="s">
        <v>194</v>
      </c>
      <c r="X197" s="124"/>
      <c r="Y197" s="124"/>
      <c r="Z197" s="124"/>
      <c r="AA197" s="124"/>
      <c r="AB197" s="131"/>
      <c r="AC197" s="123" t="s">
        <v>980</v>
      </c>
      <c r="AD197" s="124"/>
      <c r="AE197" s="124"/>
      <c r="AF197" s="124"/>
      <c r="AG197" s="124"/>
      <c r="AH197" s="131"/>
    </row>
    <row r="198" spans="1:34" ht="20.100000000000001" customHeight="1">
      <c r="A198" s="123" t="e">
        <f>附錄二!#REF!</f>
        <v>#REF!</v>
      </c>
      <c r="B198" s="124"/>
      <c r="C198" s="124"/>
      <c r="D198" s="124"/>
      <c r="E198" s="131"/>
      <c r="F198" s="125" t="e">
        <f>附錄二!#REF!</f>
        <v>#REF!</v>
      </c>
      <c r="G198" s="125"/>
      <c r="H198" s="125"/>
      <c r="I198" s="125"/>
      <c r="J198" s="125"/>
      <c r="K198" s="125"/>
      <c r="L198" s="125"/>
      <c r="M198" s="125"/>
      <c r="N198" s="125" t="s">
        <v>981</v>
      </c>
      <c r="O198" s="125"/>
      <c r="P198" s="125"/>
      <c r="Q198" s="125"/>
      <c r="R198" s="125" t="s">
        <v>279</v>
      </c>
      <c r="S198" s="125"/>
      <c r="T198" s="125"/>
      <c r="U198" s="125"/>
      <c r="V198" s="125"/>
      <c r="W198" s="125" t="s">
        <v>384</v>
      </c>
      <c r="X198" s="125"/>
      <c r="Y198" s="125"/>
      <c r="Z198" s="125"/>
      <c r="AA198" s="125"/>
      <c r="AB198" s="125"/>
      <c r="AC198" s="123" t="s">
        <v>982</v>
      </c>
      <c r="AD198" s="124"/>
      <c r="AE198" s="124"/>
      <c r="AF198" s="124"/>
      <c r="AG198" s="124"/>
      <c r="AH198" s="131"/>
    </row>
    <row r="199" spans="1:34" ht="20.100000000000001" customHeight="1">
      <c r="A199" s="123" t="e">
        <f>附錄二!#REF!</f>
        <v>#REF!</v>
      </c>
      <c r="B199" s="124"/>
      <c r="C199" s="124"/>
      <c r="D199" s="124"/>
      <c r="E199" s="131"/>
      <c r="F199" s="125" t="e">
        <f>附錄二!#REF!</f>
        <v>#REF!</v>
      </c>
      <c r="G199" s="125"/>
      <c r="H199" s="125"/>
      <c r="I199" s="125"/>
      <c r="J199" s="125"/>
      <c r="K199" s="125"/>
      <c r="L199" s="125"/>
      <c r="M199" s="125"/>
      <c r="N199" s="125" t="s">
        <v>983</v>
      </c>
      <c r="O199" s="125"/>
      <c r="P199" s="125"/>
      <c r="Q199" s="125"/>
      <c r="R199" s="123" t="s">
        <v>1506</v>
      </c>
      <c r="S199" s="124"/>
      <c r="T199" s="124"/>
      <c r="U199" s="124"/>
      <c r="V199" s="124"/>
      <c r="W199" s="125" t="s">
        <v>385</v>
      </c>
      <c r="X199" s="125"/>
      <c r="Y199" s="125"/>
      <c r="Z199" s="125"/>
      <c r="AA199" s="125"/>
      <c r="AB199" s="125"/>
      <c r="AC199" s="123" t="s">
        <v>982</v>
      </c>
      <c r="AD199" s="124"/>
      <c r="AE199" s="124"/>
      <c r="AF199" s="124"/>
      <c r="AG199" s="124"/>
      <c r="AH199" s="131"/>
    </row>
    <row r="200" spans="1:34" ht="20.100000000000001" customHeight="1">
      <c r="A200" s="123" t="str">
        <f>天地壁表面材暨防水粉刷!A115</f>
        <v>廚房/茶水間</v>
      </c>
      <c r="B200" s="124"/>
      <c r="C200" s="124"/>
      <c r="D200" s="124"/>
      <c r="E200" s="131"/>
      <c r="F200" s="123" t="str">
        <f>天地壁表面材暨防水粉刷!F115</f>
        <v>彈性防水層施作</v>
      </c>
      <c r="G200" s="124"/>
      <c r="H200" s="124"/>
      <c r="I200" s="124"/>
      <c r="J200" s="124"/>
      <c r="K200" s="124"/>
      <c r="L200" s="124"/>
      <c r="M200" s="131"/>
      <c r="N200" s="125" t="str">
        <f>天地壁表面材暨防水粉刷!N115</f>
        <v>塗刷式</v>
      </c>
      <c r="O200" s="125"/>
      <c r="P200" s="125"/>
      <c r="Q200" s="125"/>
      <c r="R200" s="123" t="str">
        <f>天地壁表面材暨防水粉刷!R115</f>
        <v>金星</v>
      </c>
      <c r="S200" s="124"/>
      <c r="T200" s="124"/>
      <c r="U200" s="124"/>
      <c r="V200" s="124"/>
      <c r="W200" s="125" t="str">
        <f>天地壁表面材暨防水粉刷!W115</f>
        <v>彈性樹脂+水泥</v>
      </c>
      <c r="X200" s="125"/>
      <c r="Y200" s="125"/>
      <c r="Z200" s="125"/>
      <c r="AA200" s="125"/>
      <c r="AB200" s="125"/>
      <c r="AC200" s="123" t="str">
        <f>天地壁表面材暨防水粉刷!AC115</f>
        <v>無</v>
      </c>
      <c r="AD200" s="124"/>
      <c r="AE200" s="124"/>
      <c r="AF200" s="124"/>
      <c r="AG200" s="124"/>
      <c r="AH200" s="131"/>
    </row>
    <row r="201" spans="1:34" ht="20.100000000000001" customHeight="1">
      <c r="A201" s="123" t="str">
        <f>天地壁表面材暨防水粉刷!A117</f>
        <v>全室陽台</v>
      </c>
      <c r="B201" s="124"/>
      <c r="C201" s="124"/>
      <c r="D201" s="124"/>
      <c r="E201" s="131"/>
      <c r="F201" s="123" t="str">
        <f>天地壁表面材暨防水粉刷!F117</f>
        <v>彈性防水層施作</v>
      </c>
      <c r="G201" s="124"/>
      <c r="H201" s="124"/>
      <c r="I201" s="124"/>
      <c r="J201" s="124"/>
      <c r="K201" s="124"/>
      <c r="L201" s="124"/>
      <c r="M201" s="131"/>
      <c r="N201" s="125" t="str">
        <f>天地壁表面材暨防水粉刷!N117</f>
        <v>塗刷式</v>
      </c>
      <c r="O201" s="125"/>
      <c r="P201" s="125"/>
      <c r="Q201" s="125"/>
      <c r="R201" s="123" t="str">
        <f>天地壁表面材暨防水粉刷!R117</f>
        <v>金星</v>
      </c>
      <c r="S201" s="124"/>
      <c r="T201" s="124"/>
      <c r="U201" s="124"/>
      <c r="V201" s="124"/>
      <c r="W201" s="125" t="str">
        <f>天地壁表面材暨防水粉刷!W117</f>
        <v>彈性樹脂+水泥</v>
      </c>
      <c r="X201" s="125"/>
      <c r="Y201" s="125"/>
      <c r="Z201" s="125"/>
      <c r="AA201" s="125"/>
      <c r="AB201" s="125"/>
      <c r="AC201" s="123" t="str">
        <f>天地壁表面材暨防水粉刷!AC117</f>
        <v>無</v>
      </c>
      <c r="AD201" s="124"/>
      <c r="AE201" s="124"/>
      <c r="AF201" s="124"/>
      <c r="AG201" s="124"/>
      <c r="AH201" s="131"/>
    </row>
    <row r="202" spans="1:34" ht="20.100000000000001" customHeight="1">
      <c r="A202" s="123" t="str">
        <f>天地壁表面材暨防水粉刷!A118</f>
        <v>頂樓露台</v>
      </c>
      <c r="B202" s="124"/>
      <c r="C202" s="124"/>
      <c r="D202" s="124"/>
      <c r="E202" s="131"/>
      <c r="F202" s="123" t="str">
        <f>天地壁表面材暨防水粉刷!F118</f>
        <v>彈性防水層施作</v>
      </c>
      <c r="G202" s="124"/>
      <c r="H202" s="124"/>
      <c r="I202" s="124"/>
      <c r="J202" s="124"/>
      <c r="K202" s="124"/>
      <c r="L202" s="124"/>
      <c r="M202" s="131"/>
      <c r="N202" s="125" t="str">
        <f>天地壁表面材暨防水粉刷!N118</f>
        <v>塗刷式</v>
      </c>
      <c r="O202" s="125"/>
      <c r="P202" s="125"/>
      <c r="Q202" s="125"/>
      <c r="R202" s="123" t="str">
        <f>天地壁表面材暨防水粉刷!R118</f>
        <v>金星</v>
      </c>
      <c r="S202" s="124"/>
      <c r="T202" s="124"/>
      <c r="U202" s="124"/>
      <c r="V202" s="124"/>
      <c r="W202" s="125" t="str">
        <f>天地壁表面材暨防水粉刷!W118</f>
        <v>彈性樹脂+水泥</v>
      </c>
      <c r="X202" s="125"/>
      <c r="Y202" s="125"/>
      <c r="Z202" s="125"/>
      <c r="AA202" s="125"/>
      <c r="AB202" s="125"/>
      <c r="AC202" s="123" t="str">
        <f>天地壁表面材暨防水粉刷!AC118</f>
        <v>無</v>
      </c>
      <c r="AD202" s="124"/>
      <c r="AE202" s="124"/>
      <c r="AF202" s="124"/>
      <c r="AG202" s="124"/>
      <c r="AH202" s="131"/>
    </row>
    <row r="203" spans="1:34" ht="20.100000000000001" customHeight="1">
      <c r="A203" s="123" t="e">
        <f>天地壁表面材暨防水粉刷!#REF!</f>
        <v>#REF!</v>
      </c>
      <c r="B203" s="124"/>
      <c r="C203" s="124"/>
      <c r="D203" s="124"/>
      <c r="E203" s="131"/>
      <c r="F203" s="123" t="e">
        <f>天地壁表面材暨防水粉刷!#REF!</f>
        <v>#REF!</v>
      </c>
      <c r="G203" s="124"/>
      <c r="H203" s="124"/>
      <c r="I203" s="124"/>
      <c r="J203" s="124"/>
      <c r="K203" s="124"/>
      <c r="L203" s="124"/>
      <c r="M203" s="131"/>
      <c r="N203" s="125" t="e">
        <f>天地壁表面材暨防水粉刷!#REF!</f>
        <v>#REF!</v>
      </c>
      <c r="O203" s="125"/>
      <c r="P203" s="125"/>
      <c r="Q203" s="125"/>
      <c r="R203" s="123" t="e">
        <f>天地壁表面材暨防水粉刷!#REF!</f>
        <v>#REF!</v>
      </c>
      <c r="S203" s="124"/>
      <c r="T203" s="124"/>
      <c r="U203" s="124"/>
      <c r="V203" s="124"/>
      <c r="W203" s="125" t="e">
        <f>天地壁表面材暨防水粉刷!#REF!</f>
        <v>#REF!</v>
      </c>
      <c r="X203" s="125"/>
      <c r="Y203" s="125"/>
      <c r="Z203" s="125"/>
      <c r="AA203" s="125"/>
      <c r="AB203" s="125"/>
      <c r="AC203" s="123" t="e">
        <f>天地壁表面材暨防水粉刷!#REF!</f>
        <v>#REF!</v>
      </c>
      <c r="AD203" s="124"/>
      <c r="AE203" s="124"/>
      <c r="AF203" s="124"/>
      <c r="AG203" s="124"/>
      <c r="AH203" s="131"/>
    </row>
    <row r="204" spans="1:34" ht="20.100000000000001" customHeight="1">
      <c r="A204" s="123" t="str">
        <f>天地壁表面材暨防水粉刷!A67</f>
        <v>外玄關</v>
      </c>
      <c r="B204" s="124"/>
      <c r="C204" s="124"/>
      <c r="D204" s="124"/>
      <c r="E204" s="131"/>
      <c r="F204" s="123" t="str">
        <f>天地壁表面材暨防水粉刷!F67</f>
        <v>天花表面塗裝</v>
      </c>
      <c r="G204" s="124"/>
      <c r="H204" s="124"/>
      <c r="I204" s="124"/>
      <c r="J204" s="124"/>
      <c r="K204" s="124"/>
      <c r="L204" s="124"/>
      <c r="M204" s="131"/>
      <c r="N204" s="125" t="str">
        <f>天地壁表面材暨防水粉刷!N67</f>
        <v>乳膠漆</v>
      </c>
      <c r="O204" s="125"/>
      <c r="P204" s="125"/>
      <c r="Q204" s="125"/>
      <c r="R204" s="123" t="str">
        <f>天地壁表面材暨防水粉刷!R67</f>
        <v>得利ICI</v>
      </c>
      <c r="S204" s="124"/>
      <c r="T204" s="124"/>
      <c r="U204" s="124"/>
      <c r="V204" s="124"/>
      <c r="W204" s="125" t="str">
        <f>天地壁表面材暨防水粉刷!W67</f>
        <v>全效乳膠漆</v>
      </c>
      <c r="X204" s="125"/>
      <c r="Y204" s="125"/>
      <c r="Z204" s="125"/>
      <c r="AA204" s="125"/>
      <c r="AB204" s="125"/>
      <c r="AC204" s="123" t="str">
        <f>天地壁表面材暨防水粉刷!AC67</f>
        <v>純白色</v>
      </c>
      <c r="AD204" s="124"/>
      <c r="AE204" s="124"/>
      <c r="AF204" s="124"/>
      <c r="AG204" s="124"/>
      <c r="AH204" s="131"/>
    </row>
    <row r="205" spans="1:34" ht="20.100000000000001" customHeight="1">
      <c r="A205" s="123" t="str">
        <f>天地壁表面材暨防水粉刷!A70</f>
        <v>客廳</v>
      </c>
      <c r="B205" s="124"/>
      <c r="C205" s="124"/>
      <c r="D205" s="124"/>
      <c r="E205" s="131"/>
      <c r="F205" s="123" t="str">
        <f>天地壁表面材暨防水粉刷!F70</f>
        <v>天花表面塗裝</v>
      </c>
      <c r="G205" s="124"/>
      <c r="H205" s="124"/>
      <c r="I205" s="124"/>
      <c r="J205" s="124"/>
      <c r="K205" s="124"/>
      <c r="L205" s="124"/>
      <c r="M205" s="131"/>
      <c r="N205" s="125" t="str">
        <f>天地壁表面材暨防水粉刷!N70</f>
        <v>乳膠漆</v>
      </c>
      <c r="O205" s="125"/>
      <c r="P205" s="125"/>
      <c r="Q205" s="125"/>
      <c r="R205" s="123" t="str">
        <f>天地壁表面材暨防水粉刷!R70</f>
        <v>得利ICI</v>
      </c>
      <c r="S205" s="124"/>
      <c r="T205" s="124"/>
      <c r="U205" s="124"/>
      <c r="V205" s="124"/>
      <c r="W205" s="125" t="str">
        <f>天地壁表面材暨防水粉刷!W70</f>
        <v>全效乳膠漆</v>
      </c>
      <c r="X205" s="125"/>
      <c r="Y205" s="125"/>
      <c r="Z205" s="125"/>
      <c r="AA205" s="125"/>
      <c r="AB205" s="125"/>
      <c r="AC205" s="123" t="str">
        <f>天地壁表面材暨防水粉刷!AC70</f>
        <v>純白色</v>
      </c>
      <c r="AD205" s="124"/>
      <c r="AE205" s="124"/>
      <c r="AF205" s="124"/>
      <c r="AG205" s="124"/>
      <c r="AH205" s="131"/>
    </row>
    <row r="206" spans="1:34" ht="20.100000000000001" customHeight="1">
      <c r="A206" s="123" t="str">
        <f>天地壁表面材暨防水粉刷!A72</f>
        <v>餐廳</v>
      </c>
      <c r="B206" s="124"/>
      <c r="C206" s="124"/>
      <c r="D206" s="124"/>
      <c r="E206" s="131"/>
      <c r="F206" s="123" t="str">
        <f>天地壁表面材暨防水粉刷!F72</f>
        <v>天花表面塗裝</v>
      </c>
      <c r="G206" s="124"/>
      <c r="H206" s="124"/>
      <c r="I206" s="124"/>
      <c r="J206" s="124"/>
      <c r="K206" s="124"/>
      <c r="L206" s="124"/>
      <c r="M206" s="131"/>
      <c r="N206" s="125" t="str">
        <f>天地壁表面材暨防水粉刷!N72</f>
        <v>乳膠漆</v>
      </c>
      <c r="O206" s="125"/>
      <c r="P206" s="125"/>
      <c r="Q206" s="125"/>
      <c r="R206" s="123" t="str">
        <f>天地壁表面材暨防水粉刷!R72</f>
        <v>得利ICI</v>
      </c>
      <c r="S206" s="124"/>
      <c r="T206" s="124"/>
      <c r="U206" s="124"/>
      <c r="V206" s="124"/>
      <c r="W206" s="125" t="str">
        <f>天地壁表面材暨防水粉刷!W72</f>
        <v>全效乳膠漆</v>
      </c>
      <c r="X206" s="125"/>
      <c r="Y206" s="125"/>
      <c r="Z206" s="125"/>
      <c r="AA206" s="125"/>
      <c r="AB206" s="125"/>
      <c r="AC206" s="123" t="str">
        <f>天地壁表面材暨防水粉刷!AC72</f>
        <v>純白色</v>
      </c>
      <c r="AD206" s="124"/>
      <c r="AE206" s="124"/>
      <c r="AF206" s="124"/>
      <c r="AG206" s="124"/>
      <c r="AH206" s="131"/>
    </row>
    <row r="207" spans="1:34" ht="20.100000000000001" customHeight="1">
      <c r="A207" s="123" t="str">
        <f>天地壁表面材暨防水粉刷!A73</f>
        <v>走道區</v>
      </c>
      <c r="B207" s="124"/>
      <c r="C207" s="124"/>
      <c r="D207" s="124"/>
      <c r="E207" s="131"/>
      <c r="F207" s="123" t="str">
        <f>天地壁表面材暨防水粉刷!F73</f>
        <v>天花表面塗裝</v>
      </c>
      <c r="G207" s="124"/>
      <c r="H207" s="124"/>
      <c r="I207" s="124"/>
      <c r="J207" s="124"/>
      <c r="K207" s="124"/>
      <c r="L207" s="124"/>
      <c r="M207" s="131"/>
      <c r="N207" s="125" t="str">
        <f>天地壁表面材暨防水粉刷!N73</f>
        <v>乳膠漆</v>
      </c>
      <c r="O207" s="125"/>
      <c r="P207" s="125"/>
      <c r="Q207" s="125"/>
      <c r="R207" s="123" t="str">
        <f>天地壁表面材暨防水粉刷!R73</f>
        <v>得利ICI</v>
      </c>
      <c r="S207" s="124"/>
      <c r="T207" s="124"/>
      <c r="U207" s="124"/>
      <c r="V207" s="124"/>
      <c r="W207" s="125" t="str">
        <f>天地壁表面材暨防水粉刷!W73</f>
        <v>全效乳膠漆</v>
      </c>
      <c r="X207" s="125"/>
      <c r="Y207" s="125"/>
      <c r="Z207" s="125"/>
      <c r="AA207" s="125"/>
      <c r="AB207" s="125"/>
      <c r="AC207" s="123" t="str">
        <f>天地壁表面材暨防水粉刷!AC73</f>
        <v>純白色</v>
      </c>
      <c r="AD207" s="124"/>
      <c r="AE207" s="124"/>
      <c r="AF207" s="124"/>
      <c r="AG207" s="124"/>
      <c r="AH207" s="131"/>
    </row>
    <row r="208" spans="1:34" ht="20.100000000000001" customHeight="1">
      <c r="A208" s="123" t="str">
        <f>天地壁表面材暨防水粉刷!A68</f>
        <v>內玄關</v>
      </c>
      <c r="B208" s="124"/>
      <c r="C208" s="124"/>
      <c r="D208" s="124"/>
      <c r="E208" s="131"/>
      <c r="F208" s="123" t="str">
        <f>天地壁表面材暨防水粉刷!F68</f>
        <v>天花表面塗裝</v>
      </c>
      <c r="G208" s="124"/>
      <c r="H208" s="124"/>
      <c r="I208" s="124"/>
      <c r="J208" s="124"/>
      <c r="K208" s="124"/>
      <c r="L208" s="124"/>
      <c r="M208" s="131"/>
      <c r="N208" s="125" t="str">
        <f>天地壁表面材暨防水粉刷!N68</f>
        <v>乳膠漆</v>
      </c>
      <c r="O208" s="125"/>
      <c r="P208" s="125"/>
      <c r="Q208" s="125"/>
      <c r="R208" s="123" t="str">
        <f>天地壁表面材暨防水粉刷!R68</f>
        <v>得利ICI</v>
      </c>
      <c r="S208" s="124"/>
      <c r="T208" s="124"/>
      <c r="U208" s="124"/>
      <c r="V208" s="124"/>
      <c r="W208" s="125" t="str">
        <f>天地壁表面材暨防水粉刷!W68</f>
        <v>全效乳膠漆</v>
      </c>
      <c r="X208" s="125"/>
      <c r="Y208" s="125"/>
      <c r="Z208" s="125"/>
      <c r="AA208" s="125"/>
      <c r="AB208" s="125"/>
      <c r="AC208" s="123" t="str">
        <f>天地壁表面材暨防水粉刷!AC68</f>
        <v>純白色</v>
      </c>
      <c r="AD208" s="124"/>
      <c r="AE208" s="124"/>
      <c r="AF208" s="124"/>
      <c r="AG208" s="124"/>
      <c r="AH208" s="131"/>
    </row>
    <row r="209" spans="1:34" ht="20.100000000000001" customHeight="1">
      <c r="A209" s="123" t="e">
        <f>天地壁表面材暨防水粉刷!#REF!</f>
        <v>#REF!</v>
      </c>
      <c r="B209" s="124"/>
      <c r="C209" s="124"/>
      <c r="D209" s="124"/>
      <c r="E209" s="131"/>
      <c r="F209" s="123" t="e">
        <f>天地壁表面材暨防水粉刷!#REF!</f>
        <v>#REF!</v>
      </c>
      <c r="G209" s="124"/>
      <c r="H209" s="124"/>
      <c r="I209" s="124"/>
      <c r="J209" s="124"/>
      <c r="K209" s="124"/>
      <c r="L209" s="124"/>
      <c r="M209" s="131"/>
      <c r="N209" s="125" t="e">
        <f>天地壁表面材暨防水粉刷!#REF!</f>
        <v>#REF!</v>
      </c>
      <c r="O209" s="125"/>
      <c r="P209" s="125"/>
      <c r="Q209" s="125"/>
      <c r="R209" s="123" t="e">
        <f>天地壁表面材暨防水粉刷!#REF!</f>
        <v>#REF!</v>
      </c>
      <c r="S209" s="124"/>
      <c r="T209" s="124"/>
      <c r="U209" s="124"/>
      <c r="V209" s="124"/>
      <c r="W209" s="125" t="e">
        <f>天地壁表面材暨防水粉刷!#REF!</f>
        <v>#REF!</v>
      </c>
      <c r="X209" s="125"/>
      <c r="Y209" s="125"/>
      <c r="Z209" s="125"/>
      <c r="AA209" s="125"/>
      <c r="AB209" s="125"/>
      <c r="AC209" s="123" t="e">
        <f>天地壁表面材暨防水粉刷!#REF!</f>
        <v>#REF!</v>
      </c>
      <c r="AD209" s="124"/>
      <c r="AE209" s="124"/>
      <c r="AF209" s="124"/>
      <c r="AG209" s="124"/>
      <c r="AH209" s="131"/>
    </row>
    <row r="210" spans="1:34" ht="20.100000000000001" customHeight="1">
      <c r="A210" s="123" t="str">
        <f>天地壁表面材暨防水粉刷!A69</f>
        <v>儲藏室</v>
      </c>
      <c r="B210" s="124"/>
      <c r="C210" s="124"/>
      <c r="D210" s="124"/>
      <c r="E210" s="131"/>
      <c r="F210" s="123" t="str">
        <f>天地壁表面材暨防水粉刷!F69</f>
        <v>天花表面塗裝</v>
      </c>
      <c r="G210" s="124"/>
      <c r="H210" s="124"/>
      <c r="I210" s="124"/>
      <c r="J210" s="124"/>
      <c r="K210" s="124"/>
      <c r="L210" s="124"/>
      <c r="M210" s="131"/>
      <c r="N210" s="125" t="str">
        <f>天地壁表面材暨防水粉刷!N69</f>
        <v>乳膠漆</v>
      </c>
      <c r="O210" s="125"/>
      <c r="P210" s="125"/>
      <c r="Q210" s="125"/>
      <c r="R210" s="123" t="str">
        <f>天地壁表面材暨防水粉刷!R69</f>
        <v>得利ICI</v>
      </c>
      <c r="S210" s="124"/>
      <c r="T210" s="124"/>
      <c r="U210" s="124"/>
      <c r="V210" s="124"/>
      <c r="W210" s="125" t="str">
        <f>天地壁表面材暨防水粉刷!W69</f>
        <v>全效乳膠漆</v>
      </c>
      <c r="X210" s="125"/>
      <c r="Y210" s="125"/>
      <c r="Z210" s="125"/>
      <c r="AA210" s="125"/>
      <c r="AB210" s="125"/>
      <c r="AC210" s="123" t="str">
        <f>天地壁表面材暨防水粉刷!AC69</f>
        <v>純白色</v>
      </c>
      <c r="AD210" s="124"/>
      <c r="AE210" s="124"/>
      <c r="AF210" s="124"/>
      <c r="AG210" s="124"/>
      <c r="AH210" s="131"/>
    </row>
    <row r="211" spans="1:34" ht="20.100000000000001" customHeight="1">
      <c r="A211" s="123" t="str">
        <f>天地壁表面材暨防水粉刷!A74</f>
        <v>工作室</v>
      </c>
      <c r="B211" s="124"/>
      <c r="C211" s="124"/>
      <c r="D211" s="124"/>
      <c r="E211" s="131"/>
      <c r="F211" s="123" t="str">
        <f>天地壁表面材暨防水粉刷!F74</f>
        <v>天花表面塗裝</v>
      </c>
      <c r="G211" s="124"/>
      <c r="H211" s="124"/>
      <c r="I211" s="124"/>
      <c r="J211" s="124"/>
      <c r="K211" s="124"/>
      <c r="L211" s="124"/>
      <c r="M211" s="131"/>
      <c r="N211" s="125" t="str">
        <f>天地壁表面材暨防水粉刷!N74</f>
        <v>乳膠漆</v>
      </c>
      <c r="O211" s="125"/>
      <c r="P211" s="125"/>
      <c r="Q211" s="125"/>
      <c r="R211" s="123" t="str">
        <f>天地壁表面材暨防水粉刷!R74</f>
        <v>得利ICI</v>
      </c>
      <c r="S211" s="124"/>
      <c r="T211" s="124"/>
      <c r="U211" s="124"/>
      <c r="V211" s="124"/>
      <c r="W211" s="125" t="str">
        <f>天地壁表面材暨防水粉刷!W74</f>
        <v>全效乳膠漆</v>
      </c>
      <c r="X211" s="125"/>
      <c r="Y211" s="125"/>
      <c r="Z211" s="125"/>
      <c r="AA211" s="125"/>
      <c r="AB211" s="125"/>
      <c r="AC211" s="123" t="str">
        <f>天地壁表面材暨防水粉刷!AC74</f>
        <v>純白色</v>
      </c>
      <c r="AD211" s="124"/>
      <c r="AE211" s="124"/>
      <c r="AF211" s="124"/>
      <c r="AG211" s="124"/>
      <c r="AH211" s="131"/>
    </row>
    <row r="212" spans="1:34" ht="20.100000000000001" customHeight="1">
      <c r="A212" s="123" t="e">
        <f>天地壁表面材暨防水粉刷!#REF!</f>
        <v>#REF!</v>
      </c>
      <c r="B212" s="124"/>
      <c r="C212" s="124"/>
      <c r="D212" s="124"/>
      <c r="E212" s="131"/>
      <c r="F212" s="123" t="e">
        <f>天地壁表面材暨防水粉刷!#REF!</f>
        <v>#REF!</v>
      </c>
      <c r="G212" s="124"/>
      <c r="H212" s="124"/>
      <c r="I212" s="124"/>
      <c r="J212" s="124"/>
      <c r="K212" s="124"/>
      <c r="L212" s="124"/>
      <c r="M212" s="131"/>
      <c r="N212" s="125" t="e">
        <f>天地壁表面材暨防水粉刷!#REF!</f>
        <v>#REF!</v>
      </c>
      <c r="O212" s="125"/>
      <c r="P212" s="125"/>
      <c r="Q212" s="125"/>
      <c r="R212" s="123" t="e">
        <f>天地壁表面材暨防水粉刷!#REF!</f>
        <v>#REF!</v>
      </c>
      <c r="S212" s="124"/>
      <c r="T212" s="124"/>
      <c r="U212" s="124"/>
      <c r="V212" s="124"/>
      <c r="W212" s="125" t="e">
        <f>天地壁表面材暨防水粉刷!#REF!</f>
        <v>#REF!</v>
      </c>
      <c r="X212" s="125"/>
      <c r="Y212" s="125"/>
      <c r="Z212" s="125"/>
      <c r="AA212" s="125"/>
      <c r="AB212" s="125"/>
      <c r="AC212" s="123" t="e">
        <f>天地壁表面材暨防水粉刷!#REF!</f>
        <v>#REF!</v>
      </c>
      <c r="AD212" s="124"/>
      <c r="AE212" s="124"/>
      <c r="AF212" s="124"/>
      <c r="AG212" s="124"/>
      <c r="AH212" s="131"/>
    </row>
    <row r="213" spans="1:34" ht="20.100000000000001" customHeight="1">
      <c r="A213" s="123" t="e">
        <f>天地壁表面材暨防水粉刷!#REF!</f>
        <v>#REF!</v>
      </c>
      <c r="B213" s="124"/>
      <c r="C213" s="124"/>
      <c r="D213" s="124"/>
      <c r="E213" s="131"/>
      <c r="F213" s="123" t="e">
        <f>天地壁表面材暨防水粉刷!#REF!</f>
        <v>#REF!</v>
      </c>
      <c r="G213" s="124"/>
      <c r="H213" s="124"/>
      <c r="I213" s="124"/>
      <c r="J213" s="124"/>
      <c r="K213" s="124"/>
      <c r="L213" s="124"/>
      <c r="M213" s="131"/>
      <c r="N213" s="125" t="e">
        <f>天地壁表面材暨防水粉刷!#REF!</f>
        <v>#REF!</v>
      </c>
      <c r="O213" s="125"/>
      <c r="P213" s="125"/>
      <c r="Q213" s="125"/>
      <c r="R213" s="123" t="e">
        <f>天地壁表面材暨防水粉刷!#REF!</f>
        <v>#REF!</v>
      </c>
      <c r="S213" s="124"/>
      <c r="T213" s="124"/>
      <c r="U213" s="124"/>
      <c r="V213" s="124"/>
      <c r="W213" s="125" t="e">
        <f>天地壁表面材暨防水粉刷!#REF!</f>
        <v>#REF!</v>
      </c>
      <c r="X213" s="125"/>
      <c r="Y213" s="125"/>
      <c r="Z213" s="125"/>
      <c r="AA213" s="125"/>
      <c r="AB213" s="125"/>
      <c r="AC213" s="123" t="e">
        <f>天地壁表面材暨防水粉刷!#REF!</f>
        <v>#REF!</v>
      </c>
      <c r="AD213" s="124"/>
      <c r="AE213" s="124"/>
      <c r="AF213" s="124"/>
      <c r="AG213" s="124"/>
      <c r="AH213" s="131"/>
    </row>
    <row r="214" spans="1:34" ht="20.100000000000001" customHeight="1">
      <c r="A214" s="123" t="e">
        <f>天地壁表面材暨防水粉刷!#REF!</f>
        <v>#REF!</v>
      </c>
      <c r="B214" s="124"/>
      <c r="C214" s="124"/>
      <c r="D214" s="124"/>
      <c r="E214" s="131"/>
      <c r="F214" s="123" t="e">
        <f>天地壁表面材暨防水粉刷!#REF!</f>
        <v>#REF!</v>
      </c>
      <c r="G214" s="124"/>
      <c r="H214" s="124"/>
      <c r="I214" s="124"/>
      <c r="J214" s="124"/>
      <c r="K214" s="124"/>
      <c r="L214" s="124"/>
      <c r="M214" s="131"/>
      <c r="N214" s="125" t="e">
        <f>天地壁表面材暨防水粉刷!#REF!</f>
        <v>#REF!</v>
      </c>
      <c r="O214" s="125"/>
      <c r="P214" s="125"/>
      <c r="Q214" s="125"/>
      <c r="R214" s="123" t="e">
        <f>天地壁表面材暨防水粉刷!#REF!</f>
        <v>#REF!</v>
      </c>
      <c r="S214" s="124"/>
      <c r="T214" s="124"/>
      <c r="U214" s="124"/>
      <c r="V214" s="124"/>
      <c r="W214" s="125" t="e">
        <f>天地壁表面材暨防水粉刷!#REF!</f>
        <v>#REF!</v>
      </c>
      <c r="X214" s="125"/>
      <c r="Y214" s="125"/>
      <c r="Z214" s="125"/>
      <c r="AA214" s="125"/>
      <c r="AB214" s="125"/>
      <c r="AC214" s="123" t="e">
        <f>天地壁表面材暨防水粉刷!#REF!</f>
        <v>#REF!</v>
      </c>
      <c r="AD214" s="124"/>
      <c r="AE214" s="124"/>
      <c r="AF214" s="124"/>
      <c r="AG214" s="124"/>
      <c r="AH214" s="131"/>
    </row>
    <row r="215" spans="1:34" ht="20.100000000000001" customHeight="1">
      <c r="A215" s="123" t="e">
        <f>天地壁表面材暨防水粉刷!#REF!</f>
        <v>#REF!</v>
      </c>
      <c r="B215" s="124"/>
      <c r="C215" s="124"/>
      <c r="D215" s="124"/>
      <c r="E215" s="131"/>
      <c r="F215" s="123" t="e">
        <f>天地壁表面材暨防水粉刷!#REF!</f>
        <v>#REF!</v>
      </c>
      <c r="G215" s="124"/>
      <c r="H215" s="124"/>
      <c r="I215" s="124"/>
      <c r="J215" s="124"/>
      <c r="K215" s="124"/>
      <c r="L215" s="124"/>
      <c r="M215" s="131"/>
      <c r="N215" s="125" t="e">
        <f>天地壁表面材暨防水粉刷!#REF!</f>
        <v>#REF!</v>
      </c>
      <c r="O215" s="125"/>
      <c r="P215" s="125"/>
      <c r="Q215" s="125"/>
      <c r="R215" s="123" t="e">
        <f>天地壁表面材暨防水粉刷!#REF!</f>
        <v>#REF!</v>
      </c>
      <c r="S215" s="124"/>
      <c r="T215" s="124"/>
      <c r="U215" s="124"/>
      <c r="V215" s="124"/>
      <c r="W215" s="125" t="e">
        <f>天地壁表面材暨防水粉刷!#REF!</f>
        <v>#REF!</v>
      </c>
      <c r="X215" s="125"/>
      <c r="Y215" s="125"/>
      <c r="Z215" s="125"/>
      <c r="AA215" s="125"/>
      <c r="AB215" s="125"/>
      <c r="AC215" s="123" t="e">
        <f>天地壁表面材暨防水粉刷!#REF!</f>
        <v>#REF!</v>
      </c>
      <c r="AD215" s="124"/>
      <c r="AE215" s="124"/>
      <c r="AF215" s="124"/>
      <c r="AG215" s="124"/>
      <c r="AH215" s="131"/>
    </row>
    <row r="216" spans="1:34" s="5" customFormat="1" ht="20.100000000000001" customHeight="1">
      <c r="A216" s="127" t="e">
        <f>天地壁表面材暨防水粉刷!#REF!</f>
        <v>#REF!</v>
      </c>
      <c r="B216" s="128"/>
      <c r="C216" s="128"/>
      <c r="D216" s="128"/>
      <c r="E216" s="129"/>
      <c r="F216" s="127" t="e">
        <f>天地壁表面材暨防水粉刷!#REF!</f>
        <v>#REF!</v>
      </c>
      <c r="G216" s="128"/>
      <c r="H216" s="128"/>
      <c r="I216" s="128"/>
      <c r="J216" s="128"/>
      <c r="K216" s="128"/>
      <c r="L216" s="128"/>
      <c r="M216" s="129"/>
      <c r="N216" s="143" t="e">
        <f>天地壁表面材暨防水粉刷!#REF!</f>
        <v>#REF!</v>
      </c>
      <c r="O216" s="143"/>
      <c r="P216" s="143"/>
      <c r="Q216" s="143"/>
      <c r="R216" s="127" t="e">
        <f>天地壁表面材暨防水粉刷!#REF!</f>
        <v>#REF!</v>
      </c>
      <c r="S216" s="128"/>
      <c r="T216" s="128"/>
      <c r="U216" s="128"/>
      <c r="V216" s="128"/>
      <c r="W216" s="143" t="e">
        <f>天地壁表面材暨防水粉刷!#REF!</f>
        <v>#REF!</v>
      </c>
      <c r="X216" s="143"/>
      <c r="Y216" s="143"/>
      <c r="Z216" s="143"/>
      <c r="AA216" s="143"/>
      <c r="AB216" s="143"/>
      <c r="AC216" s="127" t="e">
        <f>天地壁表面材暨防水粉刷!#REF!</f>
        <v>#REF!</v>
      </c>
      <c r="AD216" s="128"/>
      <c r="AE216" s="128"/>
      <c r="AF216" s="128"/>
      <c r="AG216" s="128"/>
      <c r="AH216" s="129"/>
    </row>
    <row r="217" spans="1:34" ht="20.100000000000001" customHeight="1">
      <c r="A217" s="123" t="str">
        <f>天地壁表面材暨防水粉刷!A75</f>
        <v>主臥房</v>
      </c>
      <c r="B217" s="124"/>
      <c r="C217" s="124"/>
      <c r="D217" s="124"/>
      <c r="E217" s="131"/>
      <c r="F217" s="123" t="str">
        <f>天地壁表面材暨防水粉刷!F75</f>
        <v>天花表面塗裝</v>
      </c>
      <c r="G217" s="124"/>
      <c r="H217" s="124"/>
      <c r="I217" s="124"/>
      <c r="J217" s="124"/>
      <c r="K217" s="124"/>
      <c r="L217" s="124"/>
      <c r="M217" s="131"/>
      <c r="N217" s="125" t="str">
        <f>天地壁表面材暨防水粉刷!N75</f>
        <v>乳膠漆</v>
      </c>
      <c r="O217" s="125"/>
      <c r="P217" s="125"/>
      <c r="Q217" s="125"/>
      <c r="R217" s="123" t="str">
        <f>天地壁表面材暨防水粉刷!R75</f>
        <v>得利ICI</v>
      </c>
      <c r="S217" s="124"/>
      <c r="T217" s="124"/>
      <c r="U217" s="124"/>
      <c r="V217" s="124"/>
      <c r="W217" s="125" t="str">
        <f>天地壁表面材暨防水粉刷!W75</f>
        <v>全效乳膠漆</v>
      </c>
      <c r="X217" s="125"/>
      <c r="Y217" s="125"/>
      <c r="Z217" s="125"/>
      <c r="AA217" s="125"/>
      <c r="AB217" s="125"/>
      <c r="AC217" s="123" t="str">
        <f>天地壁表面材暨防水粉刷!AC75</f>
        <v>純白色</v>
      </c>
      <c r="AD217" s="124"/>
      <c r="AE217" s="124"/>
      <c r="AF217" s="124"/>
      <c r="AG217" s="124"/>
      <c r="AH217" s="131"/>
    </row>
    <row r="218" spans="1:34" ht="20.100000000000001" customHeight="1">
      <c r="A218" s="123" t="str">
        <f>天地壁表面材暨防水粉刷!A76</f>
        <v>主臥更衣室</v>
      </c>
      <c r="B218" s="124"/>
      <c r="C218" s="124"/>
      <c r="D218" s="124"/>
      <c r="E218" s="131"/>
      <c r="F218" s="123" t="str">
        <f>天地壁表面材暨防水粉刷!F76</f>
        <v>天花表面塗裝</v>
      </c>
      <c r="G218" s="124"/>
      <c r="H218" s="124"/>
      <c r="I218" s="124"/>
      <c r="J218" s="124"/>
      <c r="K218" s="124"/>
      <c r="L218" s="124"/>
      <c r="M218" s="131"/>
      <c r="N218" s="125" t="str">
        <f>天地壁表面材暨防水粉刷!N76</f>
        <v>乳膠漆</v>
      </c>
      <c r="O218" s="125"/>
      <c r="P218" s="125"/>
      <c r="Q218" s="125"/>
      <c r="R218" s="123" t="str">
        <f>天地壁表面材暨防水粉刷!R76</f>
        <v>得利ICI</v>
      </c>
      <c r="S218" s="124"/>
      <c r="T218" s="124"/>
      <c r="U218" s="124"/>
      <c r="V218" s="124"/>
      <c r="W218" s="125" t="str">
        <f>天地壁表面材暨防水粉刷!W76</f>
        <v>全效乳膠漆</v>
      </c>
      <c r="X218" s="125"/>
      <c r="Y218" s="125"/>
      <c r="Z218" s="125"/>
      <c r="AA218" s="125"/>
      <c r="AB218" s="125"/>
      <c r="AC218" s="123" t="str">
        <f>天地壁表面材暨防水粉刷!AC76</f>
        <v>純白色</v>
      </c>
      <c r="AD218" s="124"/>
      <c r="AE218" s="124"/>
      <c r="AF218" s="124"/>
      <c r="AG218" s="124"/>
      <c r="AH218" s="131"/>
    </row>
    <row r="219" spans="1:34" ht="20.100000000000001" customHeight="1">
      <c r="A219" s="123" t="str">
        <f>天地壁表面材暨防水粉刷!A78</f>
        <v>女孩更衣室</v>
      </c>
      <c r="B219" s="124"/>
      <c r="C219" s="124"/>
      <c r="D219" s="124"/>
      <c r="E219" s="131"/>
      <c r="F219" s="123" t="str">
        <f>天地壁表面材暨防水粉刷!F78</f>
        <v>天花表面塗裝</v>
      </c>
      <c r="G219" s="124"/>
      <c r="H219" s="124"/>
      <c r="I219" s="124"/>
      <c r="J219" s="124"/>
      <c r="K219" s="124"/>
      <c r="L219" s="124"/>
      <c r="M219" s="131"/>
      <c r="N219" s="125" t="str">
        <f>天地壁表面材暨防水粉刷!N78</f>
        <v>乳膠漆</v>
      </c>
      <c r="O219" s="125"/>
      <c r="P219" s="125"/>
      <c r="Q219" s="125"/>
      <c r="R219" s="123" t="str">
        <f>天地壁表面材暨防水粉刷!R78</f>
        <v>得利ICI</v>
      </c>
      <c r="S219" s="124"/>
      <c r="T219" s="124"/>
      <c r="U219" s="124"/>
      <c r="V219" s="124"/>
      <c r="W219" s="125" t="str">
        <f>天地壁表面材暨防水粉刷!W78</f>
        <v>全效乳膠漆</v>
      </c>
      <c r="X219" s="125"/>
      <c r="Y219" s="125"/>
      <c r="Z219" s="125"/>
      <c r="AA219" s="125"/>
      <c r="AB219" s="125"/>
      <c r="AC219" s="123" t="str">
        <f>天地壁表面材暨防水粉刷!AC78</f>
        <v>純白色</v>
      </c>
      <c r="AD219" s="124"/>
      <c r="AE219" s="124"/>
      <c r="AF219" s="124"/>
      <c r="AG219" s="124"/>
      <c r="AH219" s="131"/>
    </row>
    <row r="220" spans="1:34" ht="20.100000000000001" customHeight="1">
      <c r="A220" s="123" t="str">
        <f>天地壁表面材暨防水粉刷!A80</f>
        <v>男孩更衣室</v>
      </c>
      <c r="B220" s="124"/>
      <c r="C220" s="124"/>
      <c r="D220" s="124"/>
      <c r="E220" s="131"/>
      <c r="F220" s="123" t="str">
        <f>天地壁表面材暨防水粉刷!F80</f>
        <v>天花表面塗裝</v>
      </c>
      <c r="G220" s="124"/>
      <c r="H220" s="124"/>
      <c r="I220" s="124"/>
      <c r="J220" s="124"/>
      <c r="K220" s="124"/>
      <c r="L220" s="124"/>
      <c r="M220" s="131"/>
      <c r="N220" s="125" t="str">
        <f>天地壁表面材暨防水粉刷!N80</f>
        <v>乳膠漆</v>
      </c>
      <c r="O220" s="125"/>
      <c r="P220" s="125"/>
      <c r="Q220" s="125"/>
      <c r="R220" s="123" t="str">
        <f>天地壁表面材暨防水粉刷!R80</f>
        <v>得利ICI</v>
      </c>
      <c r="S220" s="124"/>
      <c r="T220" s="124"/>
      <c r="U220" s="124"/>
      <c r="V220" s="124"/>
      <c r="W220" s="125" t="str">
        <f>天地壁表面材暨防水粉刷!W80</f>
        <v>全效乳膠漆</v>
      </c>
      <c r="X220" s="125"/>
      <c r="Y220" s="125"/>
      <c r="Z220" s="125"/>
      <c r="AA220" s="125"/>
      <c r="AB220" s="125"/>
      <c r="AC220" s="123" t="str">
        <f>天地壁表面材暨防水粉刷!AC80</f>
        <v>純白色</v>
      </c>
      <c r="AD220" s="124"/>
      <c r="AE220" s="124"/>
      <c r="AF220" s="124"/>
      <c r="AG220" s="124"/>
      <c r="AH220" s="131"/>
    </row>
    <row r="221" spans="1:34" ht="20.100000000000001" customHeight="1">
      <c r="A221" s="123" t="e">
        <f>天地壁表面材暨防水粉刷!#REF!</f>
        <v>#REF!</v>
      </c>
      <c r="B221" s="124"/>
      <c r="C221" s="124"/>
      <c r="D221" s="124"/>
      <c r="E221" s="131"/>
      <c r="F221" s="123" t="e">
        <f>天地壁表面材暨防水粉刷!#REF!</f>
        <v>#REF!</v>
      </c>
      <c r="G221" s="124"/>
      <c r="H221" s="124"/>
      <c r="I221" s="124"/>
      <c r="J221" s="124"/>
      <c r="K221" s="124"/>
      <c r="L221" s="124"/>
      <c r="M221" s="131"/>
      <c r="N221" s="125" t="e">
        <f>天地壁表面材暨防水粉刷!#REF!</f>
        <v>#REF!</v>
      </c>
      <c r="O221" s="125"/>
      <c r="P221" s="125"/>
      <c r="Q221" s="125"/>
      <c r="R221" s="123" t="e">
        <f>天地壁表面材暨防水粉刷!#REF!</f>
        <v>#REF!</v>
      </c>
      <c r="S221" s="124"/>
      <c r="T221" s="124"/>
      <c r="U221" s="124"/>
      <c r="V221" s="124"/>
      <c r="W221" s="125" t="e">
        <f>天地壁表面材暨防水粉刷!#REF!</f>
        <v>#REF!</v>
      </c>
      <c r="X221" s="125"/>
      <c r="Y221" s="125"/>
      <c r="Z221" s="125"/>
      <c r="AA221" s="125"/>
      <c r="AB221" s="125"/>
      <c r="AC221" s="123" t="e">
        <f>天地壁表面材暨防水粉刷!#REF!</f>
        <v>#REF!</v>
      </c>
      <c r="AD221" s="124"/>
      <c r="AE221" s="124"/>
      <c r="AF221" s="124"/>
      <c r="AG221" s="124"/>
      <c r="AH221" s="131"/>
    </row>
    <row r="222" spans="1:34" ht="20.100000000000001" customHeight="1">
      <c r="A222" s="123" t="e">
        <f>天地壁表面材暨防水粉刷!#REF!</f>
        <v>#REF!</v>
      </c>
      <c r="B222" s="124"/>
      <c r="C222" s="124"/>
      <c r="D222" s="124"/>
      <c r="E222" s="131"/>
      <c r="F222" s="123" t="e">
        <f>天地壁表面材暨防水粉刷!#REF!</f>
        <v>#REF!</v>
      </c>
      <c r="G222" s="124"/>
      <c r="H222" s="124"/>
      <c r="I222" s="124"/>
      <c r="J222" s="124"/>
      <c r="K222" s="124"/>
      <c r="L222" s="124"/>
      <c r="M222" s="131"/>
      <c r="N222" s="125" t="e">
        <f>天地壁表面材暨防水粉刷!#REF!</f>
        <v>#REF!</v>
      </c>
      <c r="O222" s="125"/>
      <c r="P222" s="125"/>
      <c r="Q222" s="125"/>
      <c r="R222" s="123" t="e">
        <f>天地壁表面材暨防水粉刷!#REF!</f>
        <v>#REF!</v>
      </c>
      <c r="S222" s="124"/>
      <c r="T222" s="124"/>
      <c r="U222" s="124"/>
      <c r="V222" s="124"/>
      <c r="W222" s="125" t="e">
        <f>天地壁表面材暨防水粉刷!#REF!</f>
        <v>#REF!</v>
      </c>
      <c r="X222" s="125"/>
      <c r="Y222" s="125"/>
      <c r="Z222" s="125"/>
      <c r="AA222" s="125"/>
      <c r="AB222" s="125"/>
      <c r="AC222" s="123" t="e">
        <f>天地壁表面材暨防水粉刷!#REF!</f>
        <v>#REF!</v>
      </c>
      <c r="AD222" s="124"/>
      <c r="AE222" s="124"/>
      <c r="AF222" s="124"/>
      <c r="AG222" s="124"/>
      <c r="AH222" s="131"/>
    </row>
    <row r="223" spans="1:34" ht="20.100000000000001" customHeight="1">
      <c r="A223" s="123" t="str">
        <f>天地壁表面材暨防水粉刷!A79</f>
        <v>男孩房</v>
      </c>
      <c r="B223" s="124"/>
      <c r="C223" s="124"/>
      <c r="D223" s="124"/>
      <c r="E223" s="131"/>
      <c r="F223" s="123" t="str">
        <f>天地壁表面材暨防水粉刷!F79</f>
        <v>天花表面塗裝</v>
      </c>
      <c r="G223" s="124"/>
      <c r="H223" s="124"/>
      <c r="I223" s="124"/>
      <c r="J223" s="124"/>
      <c r="K223" s="124"/>
      <c r="L223" s="124"/>
      <c r="M223" s="131"/>
      <c r="N223" s="125" t="str">
        <f>天地壁表面材暨防水粉刷!N79</f>
        <v>乳膠漆</v>
      </c>
      <c r="O223" s="125"/>
      <c r="P223" s="125"/>
      <c r="Q223" s="125"/>
      <c r="R223" s="123" t="str">
        <f>天地壁表面材暨防水粉刷!R79</f>
        <v>得利ICI</v>
      </c>
      <c r="S223" s="124"/>
      <c r="T223" s="124"/>
      <c r="U223" s="124"/>
      <c r="V223" s="124"/>
      <c r="W223" s="125" t="str">
        <f>天地壁表面材暨防水粉刷!W79</f>
        <v>全效乳膠漆</v>
      </c>
      <c r="X223" s="125"/>
      <c r="Y223" s="125"/>
      <c r="Z223" s="125"/>
      <c r="AA223" s="125"/>
      <c r="AB223" s="125"/>
      <c r="AC223" s="123" t="str">
        <f>天地壁表面材暨防水粉刷!AC79</f>
        <v>純白色</v>
      </c>
      <c r="AD223" s="124"/>
      <c r="AE223" s="124"/>
      <c r="AF223" s="124"/>
      <c r="AG223" s="124"/>
      <c r="AH223" s="131"/>
    </row>
    <row r="224" spans="1:34" ht="20.100000000000001" customHeight="1">
      <c r="A224" s="123" t="str">
        <f>天地壁表面材暨防水粉刷!A77</f>
        <v>女孩房</v>
      </c>
      <c r="B224" s="124"/>
      <c r="C224" s="124"/>
      <c r="D224" s="124"/>
      <c r="E224" s="131"/>
      <c r="F224" s="123" t="str">
        <f>天地壁表面材暨防水粉刷!F77</f>
        <v>天花表面塗裝</v>
      </c>
      <c r="G224" s="124"/>
      <c r="H224" s="124"/>
      <c r="I224" s="124"/>
      <c r="J224" s="124"/>
      <c r="K224" s="124"/>
      <c r="L224" s="124"/>
      <c r="M224" s="131"/>
      <c r="N224" s="125" t="str">
        <f>天地壁表面材暨防水粉刷!N77</f>
        <v>乳膠漆</v>
      </c>
      <c r="O224" s="125"/>
      <c r="P224" s="125"/>
      <c r="Q224" s="125"/>
      <c r="R224" s="123" t="str">
        <f>天地壁表面材暨防水粉刷!R77</f>
        <v>得利ICI</v>
      </c>
      <c r="S224" s="124"/>
      <c r="T224" s="124"/>
      <c r="U224" s="124"/>
      <c r="V224" s="124"/>
      <c r="W224" s="125" t="str">
        <f>天地壁表面材暨防水粉刷!W77</f>
        <v>全效乳膠漆</v>
      </c>
      <c r="X224" s="125"/>
      <c r="Y224" s="125"/>
      <c r="Z224" s="125"/>
      <c r="AA224" s="125"/>
      <c r="AB224" s="125"/>
      <c r="AC224" s="123" t="str">
        <f>天地壁表面材暨防水粉刷!AC77</f>
        <v>純白色</v>
      </c>
      <c r="AD224" s="124"/>
      <c r="AE224" s="124"/>
      <c r="AF224" s="124"/>
      <c r="AG224" s="124"/>
      <c r="AH224" s="131"/>
    </row>
    <row r="225" spans="1:34" ht="20.100000000000001" customHeight="1">
      <c r="A225" s="123" t="e">
        <f>天地壁表面材暨防水粉刷!#REF!</f>
        <v>#REF!</v>
      </c>
      <c r="B225" s="124"/>
      <c r="C225" s="124"/>
      <c r="D225" s="124"/>
      <c r="E225" s="131"/>
      <c r="F225" s="123" t="e">
        <f>天地壁表面材暨防水粉刷!#REF!</f>
        <v>#REF!</v>
      </c>
      <c r="G225" s="124"/>
      <c r="H225" s="124"/>
      <c r="I225" s="124"/>
      <c r="J225" s="124"/>
      <c r="K225" s="124"/>
      <c r="L225" s="124"/>
      <c r="M225" s="131"/>
      <c r="N225" s="125" t="e">
        <f>天地壁表面材暨防水粉刷!#REF!</f>
        <v>#REF!</v>
      </c>
      <c r="O225" s="125"/>
      <c r="P225" s="125"/>
      <c r="Q225" s="125"/>
      <c r="R225" s="123" t="e">
        <f>天地壁表面材暨防水粉刷!#REF!</f>
        <v>#REF!</v>
      </c>
      <c r="S225" s="124"/>
      <c r="T225" s="124"/>
      <c r="U225" s="124"/>
      <c r="V225" s="124"/>
      <c r="W225" s="125" t="e">
        <f>天地壁表面材暨防水粉刷!#REF!</f>
        <v>#REF!</v>
      </c>
      <c r="X225" s="125"/>
      <c r="Y225" s="125"/>
      <c r="Z225" s="125"/>
      <c r="AA225" s="125"/>
      <c r="AB225" s="125"/>
      <c r="AC225" s="123" t="e">
        <f>天地壁表面材暨防水粉刷!#REF!</f>
        <v>#REF!</v>
      </c>
      <c r="AD225" s="124"/>
      <c r="AE225" s="124"/>
      <c r="AF225" s="124"/>
      <c r="AG225" s="124"/>
      <c r="AH225" s="131"/>
    </row>
    <row r="226" spans="1:34" ht="20.100000000000001" customHeight="1">
      <c r="A226" s="123" t="e">
        <f>天地壁表面材暨防水粉刷!#REF!</f>
        <v>#REF!</v>
      </c>
      <c r="B226" s="124"/>
      <c r="C226" s="124"/>
      <c r="D226" s="124"/>
      <c r="E226" s="131"/>
      <c r="F226" s="123" t="e">
        <f>天地壁表面材暨防水粉刷!#REF!</f>
        <v>#REF!</v>
      </c>
      <c r="G226" s="124"/>
      <c r="H226" s="124"/>
      <c r="I226" s="124"/>
      <c r="J226" s="124"/>
      <c r="K226" s="124"/>
      <c r="L226" s="124"/>
      <c r="M226" s="131"/>
      <c r="N226" s="125" t="e">
        <f>天地壁表面材暨防水粉刷!#REF!</f>
        <v>#REF!</v>
      </c>
      <c r="O226" s="125"/>
      <c r="P226" s="125"/>
      <c r="Q226" s="125"/>
      <c r="R226" s="123" t="e">
        <f>天地壁表面材暨防水粉刷!#REF!</f>
        <v>#REF!</v>
      </c>
      <c r="S226" s="124"/>
      <c r="T226" s="124"/>
      <c r="U226" s="124"/>
      <c r="V226" s="124"/>
      <c r="W226" s="125" t="e">
        <f>天地壁表面材暨防水粉刷!#REF!</f>
        <v>#REF!</v>
      </c>
      <c r="X226" s="125"/>
      <c r="Y226" s="125"/>
      <c r="Z226" s="125"/>
      <c r="AA226" s="125"/>
      <c r="AB226" s="125"/>
      <c r="AC226" s="123" t="e">
        <f>天地壁表面材暨防水粉刷!#REF!</f>
        <v>#REF!</v>
      </c>
      <c r="AD226" s="124"/>
      <c r="AE226" s="124"/>
      <c r="AF226" s="124"/>
      <c r="AG226" s="124"/>
      <c r="AH226" s="131"/>
    </row>
    <row r="227" spans="1:34" ht="20.100000000000001" customHeight="1">
      <c r="A227" s="123" t="e">
        <f>天地壁表面材暨防水粉刷!#REF!</f>
        <v>#REF!</v>
      </c>
      <c r="B227" s="124"/>
      <c r="C227" s="124"/>
      <c r="D227" s="124"/>
      <c r="E227" s="131"/>
      <c r="F227" s="123" t="e">
        <f>天地壁表面材暨防水粉刷!#REF!</f>
        <v>#REF!</v>
      </c>
      <c r="G227" s="124"/>
      <c r="H227" s="124"/>
      <c r="I227" s="124"/>
      <c r="J227" s="124"/>
      <c r="K227" s="124"/>
      <c r="L227" s="124"/>
      <c r="M227" s="131"/>
      <c r="N227" s="125" t="e">
        <f>天地壁表面材暨防水粉刷!#REF!</f>
        <v>#REF!</v>
      </c>
      <c r="O227" s="125"/>
      <c r="P227" s="125"/>
      <c r="Q227" s="125"/>
      <c r="R227" s="123" t="e">
        <f>天地壁表面材暨防水粉刷!#REF!</f>
        <v>#REF!</v>
      </c>
      <c r="S227" s="124"/>
      <c r="T227" s="124"/>
      <c r="U227" s="124"/>
      <c r="V227" s="124"/>
      <c r="W227" s="125" t="e">
        <f>天地壁表面材暨防水粉刷!#REF!</f>
        <v>#REF!</v>
      </c>
      <c r="X227" s="125"/>
      <c r="Y227" s="125"/>
      <c r="Z227" s="125"/>
      <c r="AA227" s="125"/>
      <c r="AB227" s="125"/>
      <c r="AC227" s="123" t="e">
        <f>天地壁表面材暨防水粉刷!#REF!</f>
        <v>#REF!</v>
      </c>
      <c r="AD227" s="124"/>
      <c r="AE227" s="124"/>
      <c r="AF227" s="124"/>
      <c r="AG227" s="124"/>
      <c r="AH227" s="131"/>
    </row>
    <row r="228" spans="1:34" s="5" customFormat="1" ht="20.100000000000001" customHeight="1">
      <c r="A228" s="127" t="e">
        <f>天地壁表面材暨防水粉刷!#REF!</f>
        <v>#REF!</v>
      </c>
      <c r="B228" s="128"/>
      <c r="C228" s="128"/>
      <c r="D228" s="128"/>
      <c r="E228" s="129"/>
      <c r="F228" s="127" t="e">
        <f>天地壁表面材暨防水粉刷!#REF!</f>
        <v>#REF!</v>
      </c>
      <c r="G228" s="128"/>
      <c r="H228" s="128"/>
      <c r="I228" s="128"/>
      <c r="J228" s="128"/>
      <c r="K228" s="128"/>
      <c r="L228" s="128"/>
      <c r="M228" s="129"/>
      <c r="N228" s="143" t="e">
        <f>天地壁表面材暨防水粉刷!#REF!</f>
        <v>#REF!</v>
      </c>
      <c r="O228" s="143"/>
      <c r="P228" s="143"/>
      <c r="Q228" s="143"/>
      <c r="R228" s="127" t="e">
        <f>天地壁表面材暨防水粉刷!#REF!</f>
        <v>#REF!</v>
      </c>
      <c r="S228" s="128"/>
      <c r="T228" s="128"/>
      <c r="U228" s="128"/>
      <c r="V228" s="128"/>
      <c r="W228" s="143" t="e">
        <f>天地壁表面材暨防水粉刷!#REF!</f>
        <v>#REF!</v>
      </c>
      <c r="X228" s="143"/>
      <c r="Y228" s="143"/>
      <c r="Z228" s="143"/>
      <c r="AA228" s="143"/>
      <c r="AB228" s="143"/>
      <c r="AC228" s="127" t="e">
        <f>天地壁表面材暨防水粉刷!#REF!</f>
        <v>#REF!</v>
      </c>
      <c r="AD228" s="128"/>
      <c r="AE228" s="128"/>
      <c r="AF228" s="128"/>
      <c r="AG228" s="128"/>
      <c r="AH228" s="129"/>
    </row>
    <row r="229" spans="1:34" ht="20.100000000000001" customHeight="1">
      <c r="A229" s="123" t="str">
        <f>天地壁表面材暨防水粉刷!A71</f>
        <v>廚房</v>
      </c>
      <c r="B229" s="124"/>
      <c r="C229" s="124"/>
      <c r="D229" s="124"/>
      <c r="E229" s="131"/>
      <c r="F229" s="123" t="str">
        <f>天地壁表面材暨防水粉刷!F71</f>
        <v>天花表面塗裝</v>
      </c>
      <c r="G229" s="124"/>
      <c r="H229" s="124"/>
      <c r="I229" s="124"/>
      <c r="J229" s="124"/>
      <c r="K229" s="124"/>
      <c r="L229" s="124"/>
      <c r="M229" s="131"/>
      <c r="N229" s="125" t="str">
        <f>天地壁表面材暨防水粉刷!N71</f>
        <v>乳膠漆</v>
      </c>
      <c r="O229" s="125"/>
      <c r="P229" s="125"/>
      <c r="Q229" s="125"/>
      <c r="R229" s="123" t="str">
        <f>天地壁表面材暨防水粉刷!R71</f>
        <v>得利ICI</v>
      </c>
      <c r="S229" s="124"/>
      <c r="T229" s="124"/>
      <c r="U229" s="124"/>
      <c r="V229" s="124"/>
      <c r="W229" s="125" t="str">
        <f>天地壁表面材暨防水粉刷!W71</f>
        <v>全效乳膠漆</v>
      </c>
      <c r="X229" s="125"/>
      <c r="Y229" s="125"/>
      <c r="Z229" s="125"/>
      <c r="AA229" s="125"/>
      <c r="AB229" s="125"/>
      <c r="AC229" s="123" t="str">
        <f>天地壁表面材暨防水粉刷!AC71</f>
        <v>純白色</v>
      </c>
      <c r="AD229" s="124"/>
      <c r="AE229" s="124"/>
      <c r="AF229" s="124"/>
      <c r="AG229" s="124"/>
      <c r="AH229" s="131"/>
    </row>
    <row r="230" spans="1:34" ht="20.100000000000001" customHeight="1">
      <c r="A230" s="123" t="e">
        <f>天地壁表面材暨防水粉刷!#REF!</f>
        <v>#REF!</v>
      </c>
      <c r="B230" s="124"/>
      <c r="C230" s="124"/>
      <c r="D230" s="124"/>
      <c r="E230" s="131"/>
      <c r="F230" s="123" t="e">
        <f>天地壁表面材暨防水粉刷!#REF!</f>
        <v>#REF!</v>
      </c>
      <c r="G230" s="124"/>
      <c r="H230" s="124"/>
      <c r="I230" s="124"/>
      <c r="J230" s="124"/>
      <c r="K230" s="124"/>
      <c r="L230" s="124"/>
      <c r="M230" s="131"/>
      <c r="N230" s="125" t="e">
        <f>天地壁表面材暨防水粉刷!#REF!</f>
        <v>#REF!</v>
      </c>
      <c r="O230" s="125"/>
      <c r="P230" s="125"/>
      <c r="Q230" s="125"/>
      <c r="R230" s="123" t="e">
        <f>天地壁表面材暨防水粉刷!#REF!</f>
        <v>#REF!</v>
      </c>
      <c r="S230" s="124"/>
      <c r="T230" s="124"/>
      <c r="U230" s="124"/>
      <c r="V230" s="124"/>
      <c r="W230" s="125" t="e">
        <f>天地壁表面材暨防水粉刷!#REF!</f>
        <v>#REF!</v>
      </c>
      <c r="X230" s="125"/>
      <c r="Y230" s="125"/>
      <c r="Z230" s="125"/>
      <c r="AA230" s="125"/>
      <c r="AB230" s="125"/>
      <c r="AC230" s="123" t="e">
        <f>天地壁表面材暨防水粉刷!#REF!</f>
        <v>#REF!</v>
      </c>
      <c r="AD230" s="124"/>
      <c r="AE230" s="124"/>
      <c r="AF230" s="124"/>
      <c r="AG230" s="124"/>
      <c r="AH230" s="131"/>
    </row>
    <row r="231" spans="1:34" ht="20.100000000000001" customHeight="1">
      <c r="A231" s="123" t="str">
        <f>天地壁表面材暨防水粉刷!A81</f>
        <v>大盥洗室</v>
      </c>
      <c r="B231" s="124"/>
      <c r="C231" s="124"/>
      <c r="D231" s="124"/>
      <c r="E231" s="131"/>
      <c r="F231" s="123" t="str">
        <f>天地壁表面材暨防水粉刷!F81</f>
        <v>天花表面塗裝</v>
      </c>
      <c r="G231" s="124"/>
      <c r="H231" s="124"/>
      <c r="I231" s="124"/>
      <c r="J231" s="124"/>
      <c r="K231" s="124"/>
      <c r="L231" s="124"/>
      <c r="M231" s="131"/>
      <c r="N231" s="125" t="str">
        <f>天地壁表面材暨防水粉刷!N81</f>
        <v>乳膠漆</v>
      </c>
      <c r="O231" s="125"/>
      <c r="P231" s="125"/>
      <c r="Q231" s="125"/>
      <c r="R231" s="123" t="str">
        <f>天地壁表面材暨防水粉刷!R81</f>
        <v>得利ICI</v>
      </c>
      <c r="S231" s="124"/>
      <c r="T231" s="124"/>
      <c r="U231" s="124"/>
      <c r="V231" s="124"/>
      <c r="W231" s="125" t="str">
        <f>天地壁表面材暨防水粉刷!W81</f>
        <v>全效乳膠漆</v>
      </c>
      <c r="X231" s="125"/>
      <c r="Y231" s="125"/>
      <c r="Z231" s="125"/>
      <c r="AA231" s="125"/>
      <c r="AB231" s="125"/>
      <c r="AC231" s="123" t="str">
        <f>天地壁表面材暨防水粉刷!AC81</f>
        <v>純白色</v>
      </c>
      <c r="AD231" s="124"/>
      <c r="AE231" s="124"/>
      <c r="AF231" s="124"/>
      <c r="AG231" s="124"/>
      <c r="AH231" s="131"/>
    </row>
    <row r="232" spans="1:34" ht="20.100000000000001" customHeight="1">
      <c r="A232" s="123" t="str">
        <f>天地壁表面材暨防水粉刷!A82</f>
        <v>小盥洗室</v>
      </c>
      <c r="B232" s="124"/>
      <c r="C232" s="124"/>
      <c r="D232" s="124"/>
      <c r="E232" s="131"/>
      <c r="F232" s="123" t="str">
        <f>天地壁表面材暨防水粉刷!F82</f>
        <v>天花表面塗裝</v>
      </c>
      <c r="G232" s="124"/>
      <c r="H232" s="124"/>
      <c r="I232" s="124"/>
      <c r="J232" s="124"/>
      <c r="K232" s="124"/>
      <c r="L232" s="124"/>
      <c r="M232" s="131"/>
      <c r="N232" s="125" t="str">
        <f>天地壁表面材暨防水粉刷!N82</f>
        <v>乳膠漆</v>
      </c>
      <c r="O232" s="125"/>
      <c r="P232" s="125"/>
      <c r="Q232" s="125"/>
      <c r="R232" s="123" t="str">
        <f>天地壁表面材暨防水粉刷!R82</f>
        <v>得利ICI</v>
      </c>
      <c r="S232" s="124"/>
      <c r="T232" s="124"/>
      <c r="U232" s="124"/>
      <c r="V232" s="124"/>
      <c r="W232" s="125" t="str">
        <f>天地壁表面材暨防水粉刷!W82</f>
        <v>全效乳膠漆</v>
      </c>
      <c r="X232" s="125"/>
      <c r="Y232" s="125"/>
      <c r="Z232" s="125"/>
      <c r="AA232" s="125"/>
      <c r="AB232" s="125"/>
      <c r="AC232" s="123" t="str">
        <f>天地壁表面材暨防水粉刷!AC82</f>
        <v>純白色</v>
      </c>
      <c r="AD232" s="124"/>
      <c r="AE232" s="124"/>
      <c r="AF232" s="124"/>
      <c r="AG232" s="124"/>
      <c r="AH232" s="131"/>
    </row>
    <row r="233" spans="1:34" ht="20.100000000000001" customHeight="1">
      <c r="A233" s="123" t="str">
        <f>天地壁表面材暨防水粉刷!A83</f>
        <v>衛生間</v>
      </c>
      <c r="B233" s="124"/>
      <c r="C233" s="124"/>
      <c r="D233" s="124"/>
      <c r="E233" s="131"/>
      <c r="F233" s="123" t="str">
        <f>天地壁表面材暨防水粉刷!F83</f>
        <v>天花表面塗裝</v>
      </c>
      <c r="G233" s="124"/>
      <c r="H233" s="124"/>
      <c r="I233" s="124"/>
      <c r="J233" s="124"/>
      <c r="K233" s="124"/>
      <c r="L233" s="124"/>
      <c r="M233" s="131"/>
      <c r="N233" s="125" t="str">
        <f>天地壁表面材暨防水粉刷!N83</f>
        <v>乳膠漆</v>
      </c>
      <c r="O233" s="125"/>
      <c r="P233" s="125"/>
      <c r="Q233" s="125"/>
      <c r="R233" s="123" t="str">
        <f>天地壁表面材暨防水粉刷!R83</f>
        <v>得利ICI</v>
      </c>
      <c r="S233" s="124"/>
      <c r="T233" s="124"/>
      <c r="U233" s="124"/>
      <c r="V233" s="124"/>
      <c r="W233" s="125" t="str">
        <f>天地壁表面材暨防水粉刷!W83</f>
        <v>全效乳膠漆</v>
      </c>
      <c r="X233" s="125"/>
      <c r="Y233" s="125"/>
      <c r="Z233" s="125"/>
      <c r="AA233" s="125"/>
      <c r="AB233" s="125"/>
      <c r="AC233" s="123" t="str">
        <f>天地壁表面材暨防水粉刷!AC83</f>
        <v>純白色</v>
      </c>
      <c r="AD233" s="124"/>
      <c r="AE233" s="124"/>
      <c r="AF233" s="124"/>
      <c r="AG233" s="124"/>
      <c r="AH233" s="131"/>
    </row>
    <row r="234" spans="1:34" ht="20.100000000000001" customHeight="1">
      <c r="A234" s="123" t="str">
        <f>天地壁表面材暨防水粉刷!A84</f>
        <v>洗衣間</v>
      </c>
      <c r="B234" s="124"/>
      <c r="C234" s="124"/>
      <c r="D234" s="124"/>
      <c r="E234" s="131"/>
      <c r="F234" s="123" t="str">
        <f>天地壁表面材暨防水粉刷!F84</f>
        <v>天花表面塗裝</v>
      </c>
      <c r="G234" s="124"/>
      <c r="H234" s="124"/>
      <c r="I234" s="124"/>
      <c r="J234" s="124"/>
      <c r="K234" s="124"/>
      <c r="L234" s="124"/>
      <c r="M234" s="131"/>
      <c r="N234" s="125" t="str">
        <f>天地壁表面材暨防水粉刷!N84</f>
        <v>乳膠漆</v>
      </c>
      <c r="O234" s="125"/>
      <c r="P234" s="125"/>
      <c r="Q234" s="125"/>
      <c r="R234" s="123" t="str">
        <f>天地壁表面材暨防水粉刷!R84</f>
        <v>得利ICI</v>
      </c>
      <c r="S234" s="124"/>
      <c r="T234" s="124"/>
      <c r="U234" s="124"/>
      <c r="V234" s="124"/>
      <c r="W234" s="125" t="str">
        <f>天地壁表面材暨防水粉刷!W84</f>
        <v>全效乳膠漆</v>
      </c>
      <c r="X234" s="125"/>
      <c r="Y234" s="125"/>
      <c r="Z234" s="125"/>
      <c r="AA234" s="125"/>
      <c r="AB234" s="125"/>
      <c r="AC234" s="123" t="str">
        <f>天地壁表面材暨防水粉刷!AC84</f>
        <v>純白色</v>
      </c>
      <c r="AD234" s="124"/>
      <c r="AE234" s="124"/>
      <c r="AF234" s="124"/>
      <c r="AG234" s="124"/>
      <c r="AH234" s="131"/>
    </row>
    <row r="235" spans="1:34" ht="20.100000000000001" customHeight="1">
      <c r="A235" s="123" t="e">
        <f>天地壁表面材暨防水粉刷!#REF!</f>
        <v>#REF!</v>
      </c>
      <c r="B235" s="124"/>
      <c r="C235" s="124"/>
      <c r="D235" s="124"/>
      <c r="E235" s="131"/>
      <c r="F235" s="123" t="e">
        <f>天地壁表面材暨防水粉刷!#REF!</f>
        <v>#REF!</v>
      </c>
      <c r="G235" s="124"/>
      <c r="H235" s="124"/>
      <c r="I235" s="124"/>
      <c r="J235" s="124"/>
      <c r="K235" s="124"/>
      <c r="L235" s="124"/>
      <c r="M235" s="131"/>
      <c r="N235" s="125" t="e">
        <f>天地壁表面材暨防水粉刷!#REF!</f>
        <v>#REF!</v>
      </c>
      <c r="O235" s="125"/>
      <c r="P235" s="125"/>
      <c r="Q235" s="125"/>
      <c r="R235" s="123" t="e">
        <f>天地壁表面材暨防水粉刷!#REF!</f>
        <v>#REF!</v>
      </c>
      <c r="S235" s="124"/>
      <c r="T235" s="124"/>
      <c r="U235" s="124"/>
      <c r="V235" s="124"/>
      <c r="W235" s="125" t="e">
        <f>天地壁表面材暨防水粉刷!#REF!</f>
        <v>#REF!</v>
      </c>
      <c r="X235" s="125"/>
      <c r="Y235" s="125"/>
      <c r="Z235" s="125"/>
      <c r="AA235" s="125"/>
      <c r="AB235" s="125"/>
      <c r="AC235" s="123" t="e">
        <f>天地壁表面材暨防水粉刷!#REF!</f>
        <v>#REF!</v>
      </c>
      <c r="AD235" s="124"/>
      <c r="AE235" s="124"/>
      <c r="AF235" s="124"/>
      <c r="AG235" s="124"/>
      <c r="AH235" s="131"/>
    </row>
    <row r="236" spans="1:34" s="5" customFormat="1" ht="20.100000000000001" customHeight="1">
      <c r="A236" s="127" t="e">
        <f>天地壁表面材暨防水粉刷!#REF!</f>
        <v>#REF!</v>
      </c>
      <c r="B236" s="128"/>
      <c r="C236" s="128"/>
      <c r="D236" s="128"/>
      <c r="E236" s="129"/>
      <c r="F236" s="127" t="e">
        <f>天地壁表面材暨防水粉刷!#REF!</f>
        <v>#REF!</v>
      </c>
      <c r="G236" s="128"/>
      <c r="H236" s="128"/>
      <c r="I236" s="128"/>
      <c r="J236" s="128"/>
      <c r="K236" s="128"/>
      <c r="L236" s="128"/>
      <c r="M236" s="129"/>
      <c r="N236" s="143" t="e">
        <f>天地壁表面材暨防水粉刷!#REF!</f>
        <v>#REF!</v>
      </c>
      <c r="O236" s="143"/>
      <c r="P236" s="143"/>
      <c r="Q236" s="143"/>
      <c r="R236" s="127" t="e">
        <f>天地壁表面材暨防水粉刷!#REF!</f>
        <v>#REF!</v>
      </c>
      <c r="S236" s="128"/>
      <c r="T236" s="128"/>
      <c r="U236" s="128"/>
      <c r="V236" s="128"/>
      <c r="W236" s="143" t="e">
        <f>天地壁表面材暨防水粉刷!#REF!</f>
        <v>#REF!</v>
      </c>
      <c r="X236" s="143"/>
      <c r="Y236" s="143"/>
      <c r="Z236" s="143"/>
      <c r="AA236" s="143"/>
      <c r="AB236" s="143"/>
      <c r="AC236" s="127" t="e">
        <f>天地壁表面材暨防水粉刷!#REF!</f>
        <v>#REF!</v>
      </c>
      <c r="AD236" s="128"/>
      <c r="AE236" s="128"/>
      <c r="AF236" s="128"/>
      <c r="AG236" s="128"/>
      <c r="AH236" s="129"/>
    </row>
    <row r="237" spans="1:34" ht="20.100000000000001" customHeight="1">
      <c r="A237" s="123" t="str">
        <f>天地壁表面材暨防水粉刷!A85</f>
        <v>主臥房陽台</v>
      </c>
      <c r="B237" s="124"/>
      <c r="C237" s="124"/>
      <c r="D237" s="124"/>
      <c r="E237" s="131"/>
      <c r="F237" s="123" t="str">
        <f>天地壁表面材暨防水粉刷!F85</f>
        <v>天花表面塗裝</v>
      </c>
      <c r="G237" s="124"/>
      <c r="H237" s="124"/>
      <c r="I237" s="124"/>
      <c r="J237" s="124"/>
      <c r="K237" s="124"/>
      <c r="L237" s="124"/>
      <c r="M237" s="131"/>
      <c r="N237" s="125" t="str">
        <f>天地壁表面材暨防水粉刷!N85</f>
        <v>乳膠漆</v>
      </c>
      <c r="O237" s="125"/>
      <c r="P237" s="125"/>
      <c r="Q237" s="125"/>
      <c r="R237" s="123" t="str">
        <f>天地壁表面材暨防水粉刷!R85</f>
        <v>得利ICI</v>
      </c>
      <c r="S237" s="124"/>
      <c r="T237" s="124"/>
      <c r="U237" s="124"/>
      <c r="V237" s="124"/>
      <c r="W237" s="125" t="str">
        <f>天地壁表面材暨防水粉刷!W85</f>
        <v>全效乳膠漆</v>
      </c>
      <c r="X237" s="125"/>
      <c r="Y237" s="125"/>
      <c r="Z237" s="125"/>
      <c r="AA237" s="125"/>
      <c r="AB237" s="125"/>
      <c r="AC237" s="123" t="str">
        <f>天地壁表面材暨防水粉刷!AC85</f>
        <v>純白色</v>
      </c>
      <c r="AD237" s="124"/>
      <c r="AE237" s="124"/>
      <c r="AF237" s="124"/>
      <c r="AG237" s="124"/>
      <c r="AH237" s="131"/>
    </row>
    <row r="238" spans="1:34" ht="20.100000000000001" customHeight="1">
      <c r="A238" s="123" t="str">
        <f>天地壁表面材暨防水粉刷!A86</f>
        <v>男孩房陽台</v>
      </c>
      <c r="B238" s="124"/>
      <c r="C238" s="124"/>
      <c r="D238" s="124"/>
      <c r="E238" s="131"/>
      <c r="F238" s="123" t="str">
        <f>天地壁表面材暨防水粉刷!F86</f>
        <v>天花表面塗裝</v>
      </c>
      <c r="G238" s="124"/>
      <c r="H238" s="124"/>
      <c r="I238" s="124"/>
      <c r="J238" s="124"/>
      <c r="K238" s="124"/>
      <c r="L238" s="124"/>
      <c r="M238" s="131"/>
      <c r="N238" s="125" t="str">
        <f>天地壁表面材暨防水粉刷!N86</f>
        <v>乳膠漆</v>
      </c>
      <c r="O238" s="125"/>
      <c r="P238" s="125"/>
      <c r="Q238" s="125"/>
      <c r="R238" s="123" t="str">
        <f>天地壁表面材暨防水粉刷!R86</f>
        <v>得利ICI</v>
      </c>
      <c r="S238" s="124"/>
      <c r="T238" s="124"/>
      <c r="U238" s="124"/>
      <c r="V238" s="124"/>
      <c r="W238" s="125" t="str">
        <f>天地壁表面材暨防水粉刷!W86</f>
        <v>全效乳膠漆</v>
      </c>
      <c r="X238" s="125"/>
      <c r="Y238" s="125"/>
      <c r="Z238" s="125"/>
      <c r="AA238" s="125"/>
      <c r="AB238" s="125"/>
      <c r="AC238" s="123" t="str">
        <f>天地壁表面材暨防水粉刷!AC86</f>
        <v>純白色</v>
      </c>
      <c r="AD238" s="124"/>
      <c r="AE238" s="124"/>
      <c r="AF238" s="124"/>
      <c r="AG238" s="124"/>
      <c r="AH238" s="131"/>
    </row>
    <row r="239" spans="1:34" ht="20.100000000000001" customHeight="1">
      <c r="A239" s="123" t="e">
        <f>天地壁表面材暨防水粉刷!#REF!</f>
        <v>#REF!</v>
      </c>
      <c r="B239" s="124"/>
      <c r="C239" s="124"/>
      <c r="D239" s="124"/>
      <c r="E239" s="131"/>
      <c r="F239" s="123" t="e">
        <f>天地壁表面材暨防水粉刷!#REF!</f>
        <v>#REF!</v>
      </c>
      <c r="G239" s="124"/>
      <c r="H239" s="124"/>
      <c r="I239" s="124"/>
      <c r="J239" s="124"/>
      <c r="K239" s="124"/>
      <c r="L239" s="124"/>
      <c r="M239" s="131"/>
      <c r="N239" s="125" t="e">
        <f>天地壁表面材暨防水粉刷!#REF!</f>
        <v>#REF!</v>
      </c>
      <c r="O239" s="125"/>
      <c r="P239" s="125"/>
      <c r="Q239" s="125"/>
      <c r="R239" s="123" t="e">
        <f>天地壁表面材暨防水粉刷!#REF!</f>
        <v>#REF!</v>
      </c>
      <c r="S239" s="124"/>
      <c r="T239" s="124"/>
      <c r="U239" s="124"/>
      <c r="V239" s="124"/>
      <c r="W239" s="125" t="e">
        <f>天地壁表面材暨防水粉刷!#REF!</f>
        <v>#REF!</v>
      </c>
      <c r="X239" s="125"/>
      <c r="Y239" s="125"/>
      <c r="Z239" s="125"/>
      <c r="AA239" s="125"/>
      <c r="AB239" s="125"/>
      <c r="AC239" s="123" t="e">
        <f>天地壁表面材暨防水粉刷!#REF!</f>
        <v>#REF!</v>
      </c>
      <c r="AD239" s="124"/>
      <c r="AE239" s="124"/>
      <c r="AF239" s="124"/>
      <c r="AG239" s="124"/>
      <c r="AH239" s="131"/>
    </row>
    <row r="240" spans="1:34" s="5" customFormat="1" ht="20.100000000000001" customHeight="1">
      <c r="A240" s="127" t="e">
        <f>天地壁表面材暨防水粉刷!#REF!</f>
        <v>#REF!</v>
      </c>
      <c r="B240" s="128"/>
      <c r="C240" s="128"/>
      <c r="D240" s="128"/>
      <c r="E240" s="129"/>
      <c r="F240" s="127" t="e">
        <f>天地壁表面材暨防水粉刷!#REF!</f>
        <v>#REF!</v>
      </c>
      <c r="G240" s="128"/>
      <c r="H240" s="128"/>
      <c r="I240" s="128"/>
      <c r="J240" s="128"/>
      <c r="K240" s="128"/>
      <c r="L240" s="128"/>
      <c r="M240" s="129"/>
      <c r="N240" s="143" t="e">
        <f>天地壁表面材暨防水粉刷!#REF!</f>
        <v>#REF!</v>
      </c>
      <c r="O240" s="143"/>
      <c r="P240" s="143"/>
      <c r="Q240" s="143"/>
      <c r="R240" s="127" t="e">
        <f>天地壁表面材暨防水粉刷!#REF!</f>
        <v>#REF!</v>
      </c>
      <c r="S240" s="128"/>
      <c r="T240" s="128"/>
      <c r="U240" s="128"/>
      <c r="V240" s="128"/>
      <c r="W240" s="143" t="e">
        <f>天地壁表面材暨防水粉刷!#REF!</f>
        <v>#REF!</v>
      </c>
      <c r="X240" s="143"/>
      <c r="Y240" s="143"/>
      <c r="Z240" s="143"/>
      <c r="AA240" s="143"/>
      <c r="AB240" s="143"/>
      <c r="AC240" s="127" t="e">
        <f>天地壁表面材暨防水粉刷!#REF!</f>
        <v>#REF!</v>
      </c>
      <c r="AD240" s="128"/>
      <c r="AE240" s="128"/>
      <c r="AF240" s="128"/>
      <c r="AG240" s="128"/>
      <c r="AH240" s="129"/>
    </row>
    <row r="241" spans="1:34" ht="20.100000000000001" customHeight="1">
      <c r="A241" s="123" t="e">
        <f>天地壁表面材暨防水粉刷!#REF!</f>
        <v>#REF!</v>
      </c>
      <c r="B241" s="124"/>
      <c r="C241" s="124"/>
      <c r="D241" s="124"/>
      <c r="E241" s="131"/>
      <c r="F241" s="123" t="e">
        <f>天地壁表面材暨防水粉刷!#REF!</f>
        <v>#REF!</v>
      </c>
      <c r="G241" s="124"/>
      <c r="H241" s="124"/>
      <c r="I241" s="124"/>
      <c r="J241" s="124"/>
      <c r="K241" s="124"/>
      <c r="L241" s="124"/>
      <c r="M241" s="131"/>
      <c r="N241" s="125" t="e">
        <f>天地壁表面材暨防水粉刷!#REF!</f>
        <v>#REF!</v>
      </c>
      <c r="O241" s="125"/>
      <c r="P241" s="125"/>
      <c r="Q241" s="125"/>
      <c r="R241" s="123" t="e">
        <f>天地壁表面材暨防水粉刷!#REF!</f>
        <v>#REF!</v>
      </c>
      <c r="S241" s="124"/>
      <c r="T241" s="124"/>
      <c r="U241" s="124"/>
      <c r="V241" s="124"/>
      <c r="W241" s="125" t="e">
        <f>天地壁表面材暨防水粉刷!#REF!</f>
        <v>#REF!</v>
      </c>
      <c r="X241" s="125"/>
      <c r="Y241" s="125"/>
      <c r="Z241" s="125"/>
      <c r="AA241" s="125"/>
      <c r="AB241" s="125"/>
      <c r="AC241" s="123" t="e">
        <f>天地壁表面材暨防水粉刷!#REF!</f>
        <v>#REF!</v>
      </c>
      <c r="AD241" s="124"/>
      <c r="AE241" s="124"/>
      <c r="AF241" s="124"/>
      <c r="AG241" s="124"/>
      <c r="AH241" s="131"/>
    </row>
    <row r="242" spans="1:34" ht="20.100000000000001" customHeight="1">
      <c r="A242" s="123" t="str">
        <f>天地壁表面材暨防水粉刷!A91</f>
        <v>外玄關</v>
      </c>
      <c r="B242" s="124"/>
      <c r="C242" s="124"/>
      <c r="D242" s="124"/>
      <c r="E242" s="131"/>
      <c r="F242" s="123" t="str">
        <f>天地壁表面材暨防水粉刷!F91</f>
        <v>牆面表面塗裝</v>
      </c>
      <c r="G242" s="124"/>
      <c r="H242" s="124"/>
      <c r="I242" s="124"/>
      <c r="J242" s="124"/>
      <c r="K242" s="124"/>
      <c r="L242" s="124"/>
      <c r="M242" s="131"/>
      <c r="N242" s="125" t="str">
        <f>天地壁表面材暨防水粉刷!N91</f>
        <v>乳膠漆</v>
      </c>
      <c r="O242" s="125"/>
      <c r="P242" s="125"/>
      <c r="Q242" s="125"/>
      <c r="R242" s="123" t="str">
        <f>天地壁表面材暨防水粉刷!R91</f>
        <v>得利ICI</v>
      </c>
      <c r="S242" s="124"/>
      <c r="T242" s="124"/>
      <c r="U242" s="124"/>
      <c r="V242" s="124"/>
      <c r="W242" s="125" t="str">
        <f>天地壁表面材暨防水粉刷!W91</f>
        <v>全效乳膠漆</v>
      </c>
      <c r="X242" s="125"/>
      <c r="Y242" s="125"/>
      <c r="Z242" s="125"/>
      <c r="AA242" s="125"/>
      <c r="AB242" s="125"/>
      <c r="AC242" s="123" t="str">
        <f>天地壁表面材暨防水粉刷!AC91</f>
        <v>霧鄉</v>
      </c>
      <c r="AD242" s="124"/>
      <c r="AE242" s="124"/>
      <c r="AF242" s="124"/>
      <c r="AG242" s="124"/>
      <c r="AH242" s="131"/>
    </row>
    <row r="243" spans="1:34" ht="20.100000000000001" customHeight="1">
      <c r="A243" s="123" t="str">
        <f>天地壁表面材暨防水粉刷!A94</f>
        <v>客廳</v>
      </c>
      <c r="B243" s="124"/>
      <c r="C243" s="124"/>
      <c r="D243" s="124"/>
      <c r="E243" s="131"/>
      <c r="F243" s="123" t="str">
        <f>天地壁表面材暨防水粉刷!F94</f>
        <v>牆面表面塗裝</v>
      </c>
      <c r="G243" s="124"/>
      <c r="H243" s="124"/>
      <c r="I243" s="124"/>
      <c r="J243" s="124"/>
      <c r="K243" s="124"/>
      <c r="L243" s="124"/>
      <c r="M243" s="131"/>
      <c r="N243" s="125" t="str">
        <f>天地壁表面材暨防水粉刷!N94</f>
        <v>乳膠漆</v>
      </c>
      <c r="O243" s="125"/>
      <c r="P243" s="125"/>
      <c r="Q243" s="125"/>
      <c r="R243" s="123" t="str">
        <f>天地壁表面材暨防水粉刷!R94</f>
        <v>得利ICI</v>
      </c>
      <c r="S243" s="124"/>
      <c r="T243" s="124"/>
      <c r="U243" s="124"/>
      <c r="V243" s="124"/>
      <c r="W243" s="125" t="str">
        <f>天地壁表面材暨防水粉刷!W94</f>
        <v>全效乳膠漆</v>
      </c>
      <c r="X243" s="125"/>
      <c r="Y243" s="125"/>
      <c r="Z243" s="125"/>
      <c r="AA243" s="125"/>
      <c r="AB243" s="125"/>
      <c r="AC243" s="123" t="str">
        <f>天地壁表面材暨防水粉刷!AC94</f>
        <v>霧鄉</v>
      </c>
      <c r="AD243" s="124"/>
      <c r="AE243" s="124"/>
      <c r="AF243" s="124"/>
      <c r="AG243" s="124"/>
      <c r="AH243" s="131"/>
    </row>
    <row r="244" spans="1:34" ht="20.100000000000001" customHeight="1">
      <c r="A244" s="123" t="str">
        <f>天地壁表面材暨防水粉刷!A95</f>
        <v>餐廳</v>
      </c>
      <c r="B244" s="124"/>
      <c r="C244" s="124"/>
      <c r="D244" s="124"/>
      <c r="E244" s="131"/>
      <c r="F244" s="123" t="str">
        <f>天地壁表面材暨防水粉刷!F95</f>
        <v>牆面表面塗裝</v>
      </c>
      <c r="G244" s="124"/>
      <c r="H244" s="124"/>
      <c r="I244" s="124"/>
      <c r="J244" s="124"/>
      <c r="K244" s="124"/>
      <c r="L244" s="124"/>
      <c r="M244" s="131"/>
      <c r="N244" s="125" t="str">
        <f>天地壁表面材暨防水粉刷!N95</f>
        <v>乳膠漆</v>
      </c>
      <c r="O244" s="125"/>
      <c r="P244" s="125"/>
      <c r="Q244" s="125"/>
      <c r="R244" s="123" t="str">
        <f>天地壁表面材暨防水粉刷!R95</f>
        <v>得利ICI</v>
      </c>
      <c r="S244" s="124"/>
      <c r="T244" s="124"/>
      <c r="U244" s="124"/>
      <c r="V244" s="124"/>
      <c r="W244" s="125" t="str">
        <f>天地壁表面材暨防水粉刷!W95</f>
        <v>全效乳膠漆</v>
      </c>
      <c r="X244" s="125"/>
      <c r="Y244" s="125"/>
      <c r="Z244" s="125"/>
      <c r="AA244" s="125"/>
      <c r="AB244" s="125"/>
      <c r="AC244" s="123" t="str">
        <f>天地壁表面材暨防水粉刷!AC95</f>
        <v>霧鄉</v>
      </c>
      <c r="AD244" s="124"/>
      <c r="AE244" s="124"/>
      <c r="AF244" s="124"/>
      <c r="AG244" s="124"/>
      <c r="AH244" s="131"/>
    </row>
    <row r="245" spans="1:34" ht="20.100000000000001" customHeight="1">
      <c r="A245" s="123" t="str">
        <f>天地壁表面材暨防水粉刷!A96</f>
        <v>走道區</v>
      </c>
      <c r="B245" s="124"/>
      <c r="C245" s="124"/>
      <c r="D245" s="124"/>
      <c r="E245" s="131"/>
      <c r="F245" s="123" t="str">
        <f>天地壁表面材暨防水粉刷!F96</f>
        <v>牆面表面塗裝</v>
      </c>
      <c r="G245" s="124"/>
      <c r="H245" s="124"/>
      <c r="I245" s="124"/>
      <c r="J245" s="124"/>
      <c r="K245" s="124"/>
      <c r="L245" s="124"/>
      <c r="M245" s="131"/>
      <c r="N245" s="125" t="str">
        <f>天地壁表面材暨防水粉刷!N96</f>
        <v>乳膠漆</v>
      </c>
      <c r="O245" s="125"/>
      <c r="P245" s="125"/>
      <c r="Q245" s="125"/>
      <c r="R245" s="123" t="str">
        <f>天地壁表面材暨防水粉刷!R96</f>
        <v>得利ICI</v>
      </c>
      <c r="S245" s="124"/>
      <c r="T245" s="124"/>
      <c r="U245" s="124"/>
      <c r="V245" s="124"/>
      <c r="W245" s="125" t="str">
        <f>天地壁表面材暨防水粉刷!W96</f>
        <v>全效乳膠漆</v>
      </c>
      <c r="X245" s="125"/>
      <c r="Y245" s="125"/>
      <c r="Z245" s="125"/>
      <c r="AA245" s="125"/>
      <c r="AB245" s="125"/>
      <c r="AC245" s="123" t="str">
        <f>天地壁表面材暨防水粉刷!AC96</f>
        <v>霧鄉</v>
      </c>
      <c r="AD245" s="124"/>
      <c r="AE245" s="124"/>
      <c r="AF245" s="124"/>
      <c r="AG245" s="124"/>
      <c r="AH245" s="131"/>
    </row>
    <row r="246" spans="1:34" ht="20.100000000000001" customHeight="1">
      <c r="A246" s="123" t="str">
        <f>天地壁表面材暨防水粉刷!A92</f>
        <v>內玄關</v>
      </c>
      <c r="B246" s="124"/>
      <c r="C246" s="124"/>
      <c r="D246" s="124"/>
      <c r="E246" s="131"/>
      <c r="F246" s="123" t="str">
        <f>天地壁表面材暨防水粉刷!F92</f>
        <v>牆面表面塗裝</v>
      </c>
      <c r="G246" s="124"/>
      <c r="H246" s="124"/>
      <c r="I246" s="124"/>
      <c r="J246" s="124"/>
      <c r="K246" s="124"/>
      <c r="L246" s="124"/>
      <c r="M246" s="131"/>
      <c r="N246" s="125" t="str">
        <f>天地壁表面材暨防水粉刷!N92</f>
        <v>乳膠漆</v>
      </c>
      <c r="O246" s="125"/>
      <c r="P246" s="125"/>
      <c r="Q246" s="125"/>
      <c r="R246" s="123" t="str">
        <f>天地壁表面材暨防水粉刷!R92</f>
        <v>得利ICI</v>
      </c>
      <c r="S246" s="124"/>
      <c r="T246" s="124"/>
      <c r="U246" s="124"/>
      <c r="V246" s="124"/>
      <c r="W246" s="125" t="str">
        <f>天地壁表面材暨防水粉刷!W92</f>
        <v>全效乳膠漆</v>
      </c>
      <c r="X246" s="125"/>
      <c r="Y246" s="125"/>
      <c r="Z246" s="125"/>
      <c r="AA246" s="125"/>
      <c r="AB246" s="125"/>
      <c r="AC246" s="123" t="str">
        <f>天地壁表面材暨防水粉刷!AC92</f>
        <v>霧鄉</v>
      </c>
      <c r="AD246" s="124"/>
      <c r="AE246" s="124"/>
      <c r="AF246" s="124"/>
      <c r="AG246" s="124"/>
      <c r="AH246" s="131"/>
    </row>
    <row r="247" spans="1:34" ht="20.100000000000001" customHeight="1">
      <c r="A247" s="123" t="e">
        <f>天地壁表面材暨防水粉刷!#REF!</f>
        <v>#REF!</v>
      </c>
      <c r="B247" s="124"/>
      <c r="C247" s="124"/>
      <c r="D247" s="124"/>
      <c r="E247" s="131"/>
      <c r="F247" s="123" t="e">
        <f>天地壁表面材暨防水粉刷!#REF!</f>
        <v>#REF!</v>
      </c>
      <c r="G247" s="124"/>
      <c r="H247" s="124"/>
      <c r="I247" s="124"/>
      <c r="J247" s="124"/>
      <c r="K247" s="124"/>
      <c r="L247" s="124"/>
      <c r="M247" s="131"/>
      <c r="N247" s="125" t="e">
        <f>天地壁表面材暨防水粉刷!#REF!</f>
        <v>#REF!</v>
      </c>
      <c r="O247" s="125"/>
      <c r="P247" s="125"/>
      <c r="Q247" s="125"/>
      <c r="R247" s="123" t="e">
        <f>天地壁表面材暨防水粉刷!#REF!</f>
        <v>#REF!</v>
      </c>
      <c r="S247" s="124"/>
      <c r="T247" s="124"/>
      <c r="U247" s="124"/>
      <c r="V247" s="124"/>
      <c r="W247" s="125" t="e">
        <f>天地壁表面材暨防水粉刷!#REF!</f>
        <v>#REF!</v>
      </c>
      <c r="X247" s="125"/>
      <c r="Y247" s="125"/>
      <c r="Z247" s="125"/>
      <c r="AA247" s="125"/>
      <c r="AB247" s="125"/>
      <c r="AC247" s="123" t="e">
        <f>天地壁表面材暨防水粉刷!#REF!</f>
        <v>#REF!</v>
      </c>
      <c r="AD247" s="124"/>
      <c r="AE247" s="124"/>
      <c r="AF247" s="124"/>
      <c r="AG247" s="124"/>
      <c r="AH247" s="131"/>
    </row>
    <row r="248" spans="1:34" ht="20.100000000000001" customHeight="1">
      <c r="A248" s="123" t="str">
        <f>天地壁表面材暨防水粉刷!A93</f>
        <v>儲藏室</v>
      </c>
      <c r="B248" s="124"/>
      <c r="C248" s="124"/>
      <c r="D248" s="124"/>
      <c r="E248" s="131"/>
      <c r="F248" s="123" t="str">
        <f>天地壁表面材暨防水粉刷!F93</f>
        <v>牆面表面塗裝</v>
      </c>
      <c r="G248" s="124"/>
      <c r="H248" s="124"/>
      <c r="I248" s="124"/>
      <c r="J248" s="124"/>
      <c r="K248" s="124"/>
      <c r="L248" s="124"/>
      <c r="M248" s="131"/>
      <c r="N248" s="125" t="str">
        <f>天地壁表面材暨防水粉刷!N93</f>
        <v>乳膠漆</v>
      </c>
      <c r="O248" s="125"/>
      <c r="P248" s="125"/>
      <c r="Q248" s="125"/>
      <c r="R248" s="123" t="str">
        <f>天地壁表面材暨防水粉刷!R93</f>
        <v>得利ICI</v>
      </c>
      <c r="S248" s="124"/>
      <c r="T248" s="124"/>
      <c r="U248" s="124"/>
      <c r="V248" s="124"/>
      <c r="W248" s="125" t="str">
        <f>天地壁表面材暨防水粉刷!W93</f>
        <v>全效乳膠漆</v>
      </c>
      <c r="X248" s="125"/>
      <c r="Y248" s="125"/>
      <c r="Z248" s="125"/>
      <c r="AA248" s="125"/>
      <c r="AB248" s="125"/>
      <c r="AC248" s="123" t="str">
        <f>天地壁表面材暨防水粉刷!AC93</f>
        <v>霧鄉</v>
      </c>
      <c r="AD248" s="124"/>
      <c r="AE248" s="124"/>
      <c r="AF248" s="124"/>
      <c r="AG248" s="124"/>
      <c r="AH248" s="131"/>
    </row>
    <row r="249" spans="1:34" ht="20.100000000000001" customHeight="1">
      <c r="A249" s="123" t="str">
        <f>天地壁表面材暨防水粉刷!A97</f>
        <v>工作室</v>
      </c>
      <c r="B249" s="124"/>
      <c r="C249" s="124"/>
      <c r="D249" s="124"/>
      <c r="E249" s="131"/>
      <c r="F249" s="123" t="str">
        <f>天地壁表面材暨防水粉刷!F97</f>
        <v>牆面表面塗裝</v>
      </c>
      <c r="G249" s="124"/>
      <c r="H249" s="124"/>
      <c r="I249" s="124"/>
      <c r="J249" s="124"/>
      <c r="K249" s="124"/>
      <c r="L249" s="124"/>
      <c r="M249" s="131"/>
      <c r="N249" s="125" t="str">
        <f>天地壁表面材暨防水粉刷!N97</f>
        <v>乳膠漆</v>
      </c>
      <c r="O249" s="125"/>
      <c r="P249" s="125"/>
      <c r="Q249" s="125"/>
      <c r="R249" s="123" t="str">
        <f>天地壁表面材暨防水粉刷!R97</f>
        <v>得利ICI</v>
      </c>
      <c r="S249" s="124"/>
      <c r="T249" s="124"/>
      <c r="U249" s="124"/>
      <c r="V249" s="124"/>
      <c r="W249" s="125" t="str">
        <f>天地壁表面材暨防水粉刷!W97</f>
        <v>全效乳膠漆</v>
      </c>
      <c r="X249" s="125"/>
      <c r="Y249" s="125"/>
      <c r="Z249" s="125"/>
      <c r="AA249" s="125"/>
      <c r="AB249" s="125"/>
      <c r="AC249" s="123" t="str">
        <f>天地壁表面材暨防水粉刷!AC97</f>
        <v>霧鄉</v>
      </c>
      <c r="AD249" s="124"/>
      <c r="AE249" s="124"/>
      <c r="AF249" s="124"/>
      <c r="AG249" s="124"/>
      <c r="AH249" s="131"/>
    </row>
    <row r="250" spans="1:34" ht="20.100000000000001" customHeight="1">
      <c r="A250" s="123" t="e">
        <f>天地壁表面材暨防水粉刷!#REF!</f>
        <v>#REF!</v>
      </c>
      <c r="B250" s="124"/>
      <c r="C250" s="124"/>
      <c r="D250" s="124"/>
      <c r="E250" s="131"/>
      <c r="F250" s="123" t="e">
        <f>天地壁表面材暨防水粉刷!#REF!</f>
        <v>#REF!</v>
      </c>
      <c r="G250" s="124"/>
      <c r="H250" s="124"/>
      <c r="I250" s="124"/>
      <c r="J250" s="124"/>
      <c r="K250" s="124"/>
      <c r="L250" s="124"/>
      <c r="M250" s="131"/>
      <c r="N250" s="125" t="e">
        <f>天地壁表面材暨防水粉刷!#REF!</f>
        <v>#REF!</v>
      </c>
      <c r="O250" s="125"/>
      <c r="P250" s="125"/>
      <c r="Q250" s="125"/>
      <c r="R250" s="123" t="e">
        <f>天地壁表面材暨防水粉刷!#REF!</f>
        <v>#REF!</v>
      </c>
      <c r="S250" s="124"/>
      <c r="T250" s="124"/>
      <c r="U250" s="124"/>
      <c r="V250" s="124"/>
      <c r="W250" s="125" t="e">
        <f>天地壁表面材暨防水粉刷!#REF!</f>
        <v>#REF!</v>
      </c>
      <c r="X250" s="125"/>
      <c r="Y250" s="125"/>
      <c r="Z250" s="125"/>
      <c r="AA250" s="125"/>
      <c r="AB250" s="125"/>
      <c r="AC250" s="123" t="e">
        <f>天地壁表面材暨防水粉刷!#REF!</f>
        <v>#REF!</v>
      </c>
      <c r="AD250" s="124"/>
      <c r="AE250" s="124"/>
      <c r="AF250" s="124"/>
      <c r="AG250" s="124"/>
      <c r="AH250" s="131"/>
    </row>
    <row r="251" spans="1:34" ht="20.100000000000001" customHeight="1">
      <c r="A251" s="123" t="e">
        <f>天地壁表面材暨防水粉刷!#REF!</f>
        <v>#REF!</v>
      </c>
      <c r="B251" s="124"/>
      <c r="C251" s="124"/>
      <c r="D251" s="124"/>
      <c r="E251" s="131"/>
      <c r="F251" s="123" t="e">
        <f>天地壁表面材暨防水粉刷!#REF!</f>
        <v>#REF!</v>
      </c>
      <c r="G251" s="124"/>
      <c r="H251" s="124"/>
      <c r="I251" s="124"/>
      <c r="J251" s="124"/>
      <c r="K251" s="124"/>
      <c r="L251" s="124"/>
      <c r="M251" s="131"/>
      <c r="N251" s="125" t="e">
        <f>天地壁表面材暨防水粉刷!#REF!</f>
        <v>#REF!</v>
      </c>
      <c r="O251" s="125"/>
      <c r="P251" s="125"/>
      <c r="Q251" s="125"/>
      <c r="R251" s="123" t="e">
        <f>天地壁表面材暨防水粉刷!#REF!</f>
        <v>#REF!</v>
      </c>
      <c r="S251" s="124"/>
      <c r="T251" s="124"/>
      <c r="U251" s="124"/>
      <c r="V251" s="124"/>
      <c r="W251" s="125" t="e">
        <f>天地壁表面材暨防水粉刷!#REF!</f>
        <v>#REF!</v>
      </c>
      <c r="X251" s="125"/>
      <c r="Y251" s="125"/>
      <c r="Z251" s="125"/>
      <c r="AA251" s="125"/>
      <c r="AB251" s="125"/>
      <c r="AC251" s="123" t="e">
        <f>天地壁表面材暨防水粉刷!#REF!</f>
        <v>#REF!</v>
      </c>
      <c r="AD251" s="124"/>
      <c r="AE251" s="124"/>
      <c r="AF251" s="124"/>
      <c r="AG251" s="124"/>
      <c r="AH251" s="131"/>
    </row>
    <row r="252" spans="1:34" ht="20.100000000000001" customHeight="1">
      <c r="A252" s="123" t="e">
        <f>天地壁表面材暨防水粉刷!#REF!</f>
        <v>#REF!</v>
      </c>
      <c r="B252" s="124"/>
      <c r="C252" s="124"/>
      <c r="D252" s="124"/>
      <c r="E252" s="131"/>
      <c r="F252" s="123" t="e">
        <f>天地壁表面材暨防水粉刷!#REF!</f>
        <v>#REF!</v>
      </c>
      <c r="G252" s="124"/>
      <c r="H252" s="124"/>
      <c r="I252" s="124"/>
      <c r="J252" s="124"/>
      <c r="K252" s="124"/>
      <c r="L252" s="124"/>
      <c r="M252" s="131"/>
      <c r="N252" s="125" t="e">
        <f>天地壁表面材暨防水粉刷!#REF!</f>
        <v>#REF!</v>
      </c>
      <c r="O252" s="125"/>
      <c r="P252" s="125"/>
      <c r="Q252" s="125"/>
      <c r="R252" s="123" t="e">
        <f>天地壁表面材暨防水粉刷!#REF!</f>
        <v>#REF!</v>
      </c>
      <c r="S252" s="124"/>
      <c r="T252" s="124"/>
      <c r="U252" s="124"/>
      <c r="V252" s="124"/>
      <c r="W252" s="125" t="e">
        <f>天地壁表面材暨防水粉刷!#REF!</f>
        <v>#REF!</v>
      </c>
      <c r="X252" s="125"/>
      <c r="Y252" s="125"/>
      <c r="Z252" s="125"/>
      <c r="AA252" s="125"/>
      <c r="AB252" s="125"/>
      <c r="AC252" s="123" t="e">
        <f>天地壁表面材暨防水粉刷!#REF!</f>
        <v>#REF!</v>
      </c>
      <c r="AD252" s="124"/>
      <c r="AE252" s="124"/>
      <c r="AF252" s="124"/>
      <c r="AG252" s="124"/>
      <c r="AH252" s="131"/>
    </row>
    <row r="253" spans="1:34" ht="20.100000000000001" customHeight="1">
      <c r="A253" s="123" t="e">
        <f>天地壁表面材暨防水粉刷!#REF!</f>
        <v>#REF!</v>
      </c>
      <c r="B253" s="124"/>
      <c r="C253" s="124"/>
      <c r="D253" s="124"/>
      <c r="E253" s="131"/>
      <c r="F253" s="123" t="e">
        <f>天地壁表面材暨防水粉刷!#REF!</f>
        <v>#REF!</v>
      </c>
      <c r="G253" s="124"/>
      <c r="H253" s="124"/>
      <c r="I253" s="124"/>
      <c r="J253" s="124"/>
      <c r="K253" s="124"/>
      <c r="L253" s="124"/>
      <c r="M253" s="131"/>
      <c r="N253" s="125" t="e">
        <f>天地壁表面材暨防水粉刷!#REF!</f>
        <v>#REF!</v>
      </c>
      <c r="O253" s="125"/>
      <c r="P253" s="125"/>
      <c r="Q253" s="125"/>
      <c r="R253" s="123" t="e">
        <f>天地壁表面材暨防水粉刷!#REF!</f>
        <v>#REF!</v>
      </c>
      <c r="S253" s="124"/>
      <c r="T253" s="124"/>
      <c r="U253" s="124"/>
      <c r="V253" s="124"/>
      <c r="W253" s="125" t="e">
        <f>天地壁表面材暨防水粉刷!#REF!</f>
        <v>#REF!</v>
      </c>
      <c r="X253" s="125"/>
      <c r="Y253" s="125"/>
      <c r="Z253" s="125"/>
      <c r="AA253" s="125"/>
      <c r="AB253" s="125"/>
      <c r="AC253" s="123" t="e">
        <f>天地壁表面材暨防水粉刷!#REF!</f>
        <v>#REF!</v>
      </c>
      <c r="AD253" s="124"/>
      <c r="AE253" s="124"/>
      <c r="AF253" s="124"/>
      <c r="AG253" s="124"/>
      <c r="AH253" s="131"/>
    </row>
    <row r="254" spans="1:34" s="5" customFormat="1" ht="20.100000000000001" customHeight="1">
      <c r="A254" s="127" t="e">
        <f>天地壁表面材暨防水粉刷!#REF!</f>
        <v>#REF!</v>
      </c>
      <c r="B254" s="128"/>
      <c r="C254" s="128"/>
      <c r="D254" s="128"/>
      <c r="E254" s="129"/>
      <c r="F254" s="127" t="e">
        <f>天地壁表面材暨防水粉刷!#REF!</f>
        <v>#REF!</v>
      </c>
      <c r="G254" s="128"/>
      <c r="H254" s="128"/>
      <c r="I254" s="128"/>
      <c r="J254" s="128"/>
      <c r="K254" s="128"/>
      <c r="L254" s="128"/>
      <c r="M254" s="129"/>
      <c r="N254" s="143" t="e">
        <f>天地壁表面材暨防水粉刷!#REF!</f>
        <v>#REF!</v>
      </c>
      <c r="O254" s="143"/>
      <c r="P254" s="143"/>
      <c r="Q254" s="143"/>
      <c r="R254" s="127" t="e">
        <f>天地壁表面材暨防水粉刷!#REF!</f>
        <v>#REF!</v>
      </c>
      <c r="S254" s="128"/>
      <c r="T254" s="128"/>
      <c r="U254" s="128"/>
      <c r="V254" s="128"/>
      <c r="W254" s="143" t="e">
        <f>天地壁表面材暨防水粉刷!#REF!</f>
        <v>#REF!</v>
      </c>
      <c r="X254" s="143"/>
      <c r="Y254" s="143"/>
      <c r="Z254" s="143"/>
      <c r="AA254" s="143"/>
      <c r="AB254" s="143"/>
      <c r="AC254" s="127" t="e">
        <f>天地壁表面材暨防水粉刷!#REF!</f>
        <v>#REF!</v>
      </c>
      <c r="AD254" s="128"/>
      <c r="AE254" s="128"/>
      <c r="AF254" s="128"/>
      <c r="AG254" s="128"/>
      <c r="AH254" s="129"/>
    </row>
    <row r="255" spans="1:34" ht="20.100000000000001" customHeight="1">
      <c r="A255" s="123" t="str">
        <f>天地壁表面材暨防水粉刷!A98</f>
        <v>主臥房</v>
      </c>
      <c r="B255" s="124"/>
      <c r="C255" s="124"/>
      <c r="D255" s="124"/>
      <c r="E255" s="131"/>
      <c r="F255" s="123" t="str">
        <f>天地壁表面材暨防水粉刷!F98</f>
        <v>牆面表面塗裝</v>
      </c>
      <c r="G255" s="124"/>
      <c r="H255" s="124"/>
      <c r="I255" s="124"/>
      <c r="J255" s="124"/>
      <c r="K255" s="124"/>
      <c r="L255" s="124"/>
      <c r="M255" s="131"/>
      <c r="N255" s="125" t="str">
        <f>天地壁表面材暨防水粉刷!N98</f>
        <v>乳膠漆</v>
      </c>
      <c r="O255" s="125"/>
      <c r="P255" s="125"/>
      <c r="Q255" s="125"/>
      <c r="R255" s="123" t="str">
        <f>天地壁表面材暨防水粉刷!R98</f>
        <v>得利ICI P.29</v>
      </c>
      <c r="S255" s="124"/>
      <c r="T255" s="124"/>
      <c r="U255" s="124"/>
      <c r="V255" s="124"/>
      <c r="W255" s="125" t="str">
        <f>天地壁表面材暨防水粉刷!W98</f>
        <v>全效乳膠漆</v>
      </c>
      <c r="X255" s="125"/>
      <c r="Y255" s="125"/>
      <c r="Z255" s="125"/>
      <c r="AA255" s="125"/>
      <c r="AB255" s="125"/>
      <c r="AC255" s="123" t="str">
        <f>天地壁表面材暨防水粉刷!AC98</f>
        <v>Silky Rose</v>
      </c>
      <c r="AD255" s="124"/>
      <c r="AE255" s="124"/>
      <c r="AF255" s="124"/>
      <c r="AG255" s="124"/>
      <c r="AH255" s="131"/>
    </row>
    <row r="256" spans="1:34" ht="20.100000000000001" customHeight="1">
      <c r="A256" s="123" t="str">
        <f>天地壁表面材暨防水粉刷!A99</f>
        <v>主臥房主牆</v>
      </c>
      <c r="B256" s="124"/>
      <c r="C256" s="124"/>
      <c r="D256" s="124"/>
      <c r="E256" s="131"/>
      <c r="F256" s="123" t="str">
        <f>天地壁表面材暨防水粉刷!F99</f>
        <v>牆面表面塗裝</v>
      </c>
      <c r="G256" s="124"/>
      <c r="H256" s="124"/>
      <c r="I256" s="124"/>
      <c r="J256" s="124"/>
      <c r="K256" s="124"/>
      <c r="L256" s="124"/>
      <c r="M256" s="131"/>
      <c r="N256" s="125" t="str">
        <f>天地壁表面材暨防水粉刷!N99</f>
        <v>乳膠漆</v>
      </c>
      <c r="O256" s="125"/>
      <c r="P256" s="125"/>
      <c r="Q256" s="125"/>
      <c r="R256" s="123" t="str">
        <f>天地壁表面材暨防水粉刷!R99</f>
        <v>得利ICI</v>
      </c>
      <c r="S256" s="124"/>
      <c r="T256" s="124"/>
      <c r="U256" s="124"/>
      <c r="V256" s="124"/>
      <c r="W256" s="125" t="str">
        <f>天地壁表面材暨防水粉刷!W99</f>
        <v>全效乳膠漆</v>
      </c>
      <c r="X256" s="125"/>
      <c r="Y256" s="125"/>
      <c r="Z256" s="125"/>
      <c r="AA256" s="125"/>
      <c r="AB256" s="125"/>
      <c r="AC256" s="123" t="str">
        <f>天地壁表面材暨防水粉刷!AC99</f>
        <v>Colony Rose</v>
      </c>
      <c r="AD256" s="124"/>
      <c r="AE256" s="124"/>
      <c r="AF256" s="124"/>
      <c r="AG256" s="124"/>
      <c r="AH256" s="131"/>
    </row>
    <row r="257" spans="1:34" ht="20.100000000000001" customHeight="1">
      <c r="A257" s="123" t="str">
        <f>天地壁表面材暨防水粉刷!A102</f>
        <v>女孩更衣室</v>
      </c>
      <c r="B257" s="124"/>
      <c r="C257" s="124"/>
      <c r="D257" s="124"/>
      <c r="E257" s="131"/>
      <c r="F257" s="123" t="str">
        <f>天地壁表面材暨防水粉刷!F102</f>
        <v>牆面表面塗裝</v>
      </c>
      <c r="G257" s="124"/>
      <c r="H257" s="124"/>
      <c r="I257" s="124"/>
      <c r="J257" s="124"/>
      <c r="K257" s="124"/>
      <c r="L257" s="124"/>
      <c r="M257" s="131"/>
      <c r="N257" s="125" t="str">
        <f>天地壁表面材暨防水粉刷!N102</f>
        <v>乳膠漆</v>
      </c>
      <c r="O257" s="125"/>
      <c r="P257" s="125"/>
      <c r="Q257" s="125"/>
      <c r="R257" s="123" t="str">
        <f>天地壁表面材暨防水粉刷!R102</f>
        <v>得利ICI</v>
      </c>
      <c r="S257" s="124"/>
      <c r="T257" s="124"/>
      <c r="U257" s="124"/>
      <c r="V257" s="124"/>
      <c r="W257" s="125" t="str">
        <f>天地壁表面材暨防水粉刷!W102</f>
        <v>全效乳膠漆</v>
      </c>
      <c r="X257" s="125"/>
      <c r="Y257" s="125"/>
      <c r="Z257" s="125"/>
      <c r="AA257" s="125"/>
      <c r="AB257" s="125"/>
      <c r="AC257" s="123" t="str">
        <f>天地壁表面材暨防水粉刷!AC102</f>
        <v>Orchid Smoke</v>
      </c>
      <c r="AD257" s="124"/>
      <c r="AE257" s="124"/>
      <c r="AF257" s="124"/>
      <c r="AG257" s="124"/>
      <c r="AH257" s="131"/>
    </row>
    <row r="258" spans="1:34" ht="20.100000000000001" customHeight="1">
      <c r="A258" s="123" t="str">
        <f>天地壁表面材暨防水粉刷!A104</f>
        <v>男孩更衣室</v>
      </c>
      <c r="B258" s="124"/>
      <c r="C258" s="124"/>
      <c r="D258" s="124"/>
      <c r="E258" s="131"/>
      <c r="F258" s="123" t="str">
        <f>天地壁表面材暨防水粉刷!F104</f>
        <v>牆面表面塗裝</v>
      </c>
      <c r="G258" s="124"/>
      <c r="H258" s="124"/>
      <c r="I258" s="124"/>
      <c r="J258" s="124"/>
      <c r="K258" s="124"/>
      <c r="L258" s="124"/>
      <c r="M258" s="131"/>
      <c r="N258" s="125" t="str">
        <f>天地壁表面材暨防水粉刷!N104</f>
        <v>乳膠漆</v>
      </c>
      <c r="O258" s="125"/>
      <c r="P258" s="125"/>
      <c r="Q258" s="125"/>
      <c r="R258" s="123" t="str">
        <f>天地壁表面材暨防水粉刷!R104</f>
        <v>得利ICI</v>
      </c>
      <c r="S258" s="124"/>
      <c r="T258" s="124"/>
      <c r="U258" s="124"/>
      <c r="V258" s="124"/>
      <c r="W258" s="125" t="str">
        <f>天地壁表面材暨防水粉刷!W104</f>
        <v>全效乳膠漆</v>
      </c>
      <c r="X258" s="125"/>
      <c r="Y258" s="125"/>
      <c r="Z258" s="125"/>
      <c r="AA258" s="125"/>
      <c r="AB258" s="125"/>
      <c r="AC258" s="123" t="str">
        <f>天地壁表面材暨防水粉刷!AC104</f>
        <v>霧鄉</v>
      </c>
      <c r="AD258" s="124"/>
      <c r="AE258" s="124"/>
      <c r="AF258" s="124"/>
      <c r="AG258" s="124"/>
      <c r="AH258" s="131"/>
    </row>
    <row r="259" spans="1:34" ht="20.100000000000001" customHeight="1">
      <c r="A259" s="123" t="e">
        <f>天地壁表面材暨防水粉刷!#REF!</f>
        <v>#REF!</v>
      </c>
      <c r="B259" s="124"/>
      <c r="C259" s="124"/>
      <c r="D259" s="124"/>
      <c r="E259" s="131"/>
      <c r="F259" s="123" t="e">
        <f>天地壁表面材暨防水粉刷!#REF!</f>
        <v>#REF!</v>
      </c>
      <c r="G259" s="124"/>
      <c r="H259" s="124"/>
      <c r="I259" s="124"/>
      <c r="J259" s="124"/>
      <c r="K259" s="124"/>
      <c r="L259" s="124"/>
      <c r="M259" s="131"/>
      <c r="N259" s="125" t="e">
        <f>天地壁表面材暨防水粉刷!#REF!</f>
        <v>#REF!</v>
      </c>
      <c r="O259" s="125"/>
      <c r="P259" s="125"/>
      <c r="Q259" s="125"/>
      <c r="R259" s="123" t="e">
        <f>天地壁表面材暨防水粉刷!#REF!</f>
        <v>#REF!</v>
      </c>
      <c r="S259" s="124"/>
      <c r="T259" s="124"/>
      <c r="U259" s="124"/>
      <c r="V259" s="124"/>
      <c r="W259" s="125" t="e">
        <f>天地壁表面材暨防水粉刷!#REF!</f>
        <v>#REF!</v>
      </c>
      <c r="X259" s="125"/>
      <c r="Y259" s="125"/>
      <c r="Z259" s="125"/>
      <c r="AA259" s="125"/>
      <c r="AB259" s="125"/>
      <c r="AC259" s="123" t="e">
        <f>天地壁表面材暨防水粉刷!#REF!</f>
        <v>#REF!</v>
      </c>
      <c r="AD259" s="124"/>
      <c r="AE259" s="124"/>
      <c r="AF259" s="124"/>
      <c r="AG259" s="124"/>
      <c r="AH259" s="131"/>
    </row>
    <row r="260" spans="1:34" ht="20.100000000000001" customHeight="1">
      <c r="A260" s="123" t="e">
        <f>天地壁表面材暨防水粉刷!#REF!</f>
        <v>#REF!</v>
      </c>
      <c r="B260" s="124"/>
      <c r="C260" s="124"/>
      <c r="D260" s="124"/>
      <c r="E260" s="131"/>
      <c r="F260" s="123" t="e">
        <f>天地壁表面材暨防水粉刷!#REF!</f>
        <v>#REF!</v>
      </c>
      <c r="G260" s="124"/>
      <c r="H260" s="124"/>
      <c r="I260" s="124"/>
      <c r="J260" s="124"/>
      <c r="K260" s="124"/>
      <c r="L260" s="124"/>
      <c r="M260" s="131"/>
      <c r="N260" s="125" t="e">
        <f>天地壁表面材暨防水粉刷!#REF!</f>
        <v>#REF!</v>
      </c>
      <c r="O260" s="125"/>
      <c r="P260" s="125"/>
      <c r="Q260" s="125"/>
      <c r="R260" s="123" t="e">
        <f>天地壁表面材暨防水粉刷!#REF!</f>
        <v>#REF!</v>
      </c>
      <c r="S260" s="124"/>
      <c r="T260" s="124"/>
      <c r="U260" s="124"/>
      <c r="V260" s="124"/>
      <c r="W260" s="125" t="e">
        <f>天地壁表面材暨防水粉刷!#REF!</f>
        <v>#REF!</v>
      </c>
      <c r="X260" s="125"/>
      <c r="Y260" s="125"/>
      <c r="Z260" s="125"/>
      <c r="AA260" s="125"/>
      <c r="AB260" s="125"/>
      <c r="AC260" s="123" t="e">
        <f>天地壁表面材暨防水粉刷!#REF!</f>
        <v>#REF!</v>
      </c>
      <c r="AD260" s="124"/>
      <c r="AE260" s="124"/>
      <c r="AF260" s="124"/>
      <c r="AG260" s="124"/>
      <c r="AH260" s="131"/>
    </row>
    <row r="261" spans="1:34" ht="20.100000000000001" customHeight="1">
      <c r="A261" s="123" t="str">
        <f>天地壁表面材暨防水粉刷!A103</f>
        <v>男孩房</v>
      </c>
      <c r="B261" s="124"/>
      <c r="C261" s="124"/>
      <c r="D261" s="124"/>
      <c r="E261" s="131"/>
      <c r="F261" s="123" t="str">
        <f>天地壁表面材暨防水粉刷!F103</f>
        <v>牆面表面塗裝</v>
      </c>
      <c r="G261" s="124"/>
      <c r="H261" s="124"/>
      <c r="I261" s="124"/>
      <c r="J261" s="124"/>
      <c r="K261" s="124"/>
      <c r="L261" s="124"/>
      <c r="M261" s="131"/>
      <c r="N261" s="125" t="str">
        <f>天地壁表面材暨防水粉刷!N103</f>
        <v>乳膠漆</v>
      </c>
      <c r="O261" s="125"/>
      <c r="P261" s="125"/>
      <c r="Q261" s="125"/>
      <c r="R261" s="123" t="str">
        <f>天地壁表面材暨防水粉刷!R103</f>
        <v>得利ICI</v>
      </c>
      <c r="S261" s="124"/>
      <c r="T261" s="124"/>
      <c r="U261" s="124"/>
      <c r="V261" s="124"/>
      <c r="W261" s="125" t="str">
        <f>天地壁表面材暨防水粉刷!W103</f>
        <v>全效乳膠漆</v>
      </c>
      <c r="X261" s="125"/>
      <c r="Y261" s="125"/>
      <c r="Z261" s="125"/>
      <c r="AA261" s="125"/>
      <c r="AB261" s="125"/>
      <c r="AC261" s="123" t="str">
        <f>天地壁表面材暨防水粉刷!AC103</f>
        <v>霧鄉</v>
      </c>
      <c r="AD261" s="124"/>
      <c r="AE261" s="124"/>
      <c r="AF261" s="124"/>
      <c r="AG261" s="124"/>
      <c r="AH261" s="131"/>
    </row>
    <row r="262" spans="1:34" ht="20.100000000000001" customHeight="1">
      <c r="A262" s="123" t="str">
        <f>天地壁表面材暨防水粉刷!A100</f>
        <v>女孩房</v>
      </c>
      <c r="B262" s="124"/>
      <c r="C262" s="124"/>
      <c r="D262" s="124"/>
      <c r="E262" s="131"/>
      <c r="F262" s="123" t="str">
        <f>天地壁表面材暨防水粉刷!F100</f>
        <v>牆面表面塗裝</v>
      </c>
      <c r="G262" s="124"/>
      <c r="H262" s="124"/>
      <c r="I262" s="124"/>
      <c r="J262" s="124"/>
      <c r="K262" s="124"/>
      <c r="L262" s="124"/>
      <c r="M262" s="131"/>
      <c r="N262" s="125" t="str">
        <f>天地壁表面材暨防水粉刷!N100</f>
        <v>乳膠漆</v>
      </c>
      <c r="O262" s="125"/>
      <c r="P262" s="125"/>
      <c r="Q262" s="125"/>
      <c r="R262" s="123" t="str">
        <f>天地壁表面材暨防水粉刷!R100</f>
        <v>得利ICI P.280</v>
      </c>
      <c r="S262" s="124"/>
      <c r="T262" s="124"/>
      <c r="U262" s="124"/>
      <c r="V262" s="124"/>
      <c r="W262" s="125" t="str">
        <f>天地壁表面材暨防水粉刷!W100</f>
        <v>全效乳膠漆</v>
      </c>
      <c r="X262" s="125"/>
      <c r="Y262" s="125"/>
      <c r="Z262" s="125"/>
      <c r="AA262" s="125"/>
      <c r="AB262" s="125"/>
      <c r="AC262" s="123" t="str">
        <f>天地壁表面材暨防水粉刷!AC100</f>
        <v>Orchid Smoke</v>
      </c>
      <c r="AD262" s="124"/>
      <c r="AE262" s="124"/>
      <c r="AF262" s="124"/>
      <c r="AG262" s="124"/>
      <c r="AH262" s="131"/>
    </row>
    <row r="263" spans="1:34" ht="20.100000000000001" customHeight="1">
      <c r="A263" s="123" t="str">
        <f>天地壁表面材暨防水粉刷!A101</f>
        <v>女孩房主牆</v>
      </c>
      <c r="B263" s="124"/>
      <c r="C263" s="124"/>
      <c r="D263" s="124"/>
      <c r="E263" s="131"/>
      <c r="F263" s="123" t="str">
        <f>天地壁表面材暨防水粉刷!F101</f>
        <v>牆面表面塗裝</v>
      </c>
      <c r="G263" s="124"/>
      <c r="H263" s="124"/>
      <c r="I263" s="124"/>
      <c r="J263" s="124"/>
      <c r="K263" s="124"/>
      <c r="L263" s="124"/>
      <c r="M263" s="131"/>
      <c r="N263" s="125" t="str">
        <f>天地壁表面材暨防水粉刷!N101</f>
        <v>乳膠漆</v>
      </c>
      <c r="O263" s="125"/>
      <c r="P263" s="125"/>
      <c r="Q263" s="125"/>
      <c r="R263" s="123" t="str">
        <f>天地壁表面材暨防水粉刷!R101</f>
        <v>得利ICI</v>
      </c>
      <c r="S263" s="124"/>
      <c r="T263" s="124"/>
      <c r="U263" s="124"/>
      <c r="V263" s="124"/>
      <c r="W263" s="125" t="str">
        <f>天地壁表面材暨防水粉刷!W101</f>
        <v>全效乳膠漆</v>
      </c>
      <c r="X263" s="125"/>
      <c r="Y263" s="125"/>
      <c r="Z263" s="125"/>
      <c r="AA263" s="125"/>
      <c r="AB263" s="125"/>
      <c r="AC263" s="123" t="str">
        <f>天地壁表面材暨防水粉刷!AC101</f>
        <v>Cosmic Sea</v>
      </c>
      <c r="AD263" s="124"/>
      <c r="AE263" s="124"/>
      <c r="AF263" s="124"/>
      <c r="AG263" s="124"/>
      <c r="AH263" s="131"/>
    </row>
    <row r="264" spans="1:34" ht="20.100000000000001" customHeight="1">
      <c r="A264" s="123" t="e">
        <f>天地壁表面材暨防水粉刷!#REF!</f>
        <v>#REF!</v>
      </c>
      <c r="B264" s="124"/>
      <c r="C264" s="124"/>
      <c r="D264" s="124"/>
      <c r="E264" s="131"/>
      <c r="F264" s="123" t="e">
        <f>天地壁表面材暨防水粉刷!#REF!</f>
        <v>#REF!</v>
      </c>
      <c r="G264" s="124"/>
      <c r="H264" s="124"/>
      <c r="I264" s="124"/>
      <c r="J264" s="124"/>
      <c r="K264" s="124"/>
      <c r="L264" s="124"/>
      <c r="M264" s="131"/>
      <c r="N264" s="125" t="e">
        <f>天地壁表面材暨防水粉刷!#REF!</f>
        <v>#REF!</v>
      </c>
      <c r="O264" s="125"/>
      <c r="P264" s="125"/>
      <c r="Q264" s="125"/>
      <c r="R264" s="123" t="e">
        <f>天地壁表面材暨防水粉刷!#REF!</f>
        <v>#REF!</v>
      </c>
      <c r="S264" s="124"/>
      <c r="T264" s="124"/>
      <c r="U264" s="124"/>
      <c r="V264" s="124"/>
      <c r="W264" s="125" t="e">
        <f>天地壁表面材暨防水粉刷!#REF!</f>
        <v>#REF!</v>
      </c>
      <c r="X264" s="125"/>
      <c r="Y264" s="125"/>
      <c r="Z264" s="125"/>
      <c r="AA264" s="125"/>
      <c r="AB264" s="125"/>
      <c r="AC264" s="123" t="e">
        <f>天地壁表面材暨防水粉刷!#REF!</f>
        <v>#REF!</v>
      </c>
      <c r="AD264" s="124"/>
      <c r="AE264" s="124"/>
      <c r="AF264" s="124"/>
      <c r="AG264" s="124"/>
      <c r="AH264" s="131"/>
    </row>
    <row r="265" spans="1:34" ht="20.100000000000001" customHeight="1">
      <c r="A265" s="123" t="e">
        <f>天地壁表面材暨防水粉刷!#REF!</f>
        <v>#REF!</v>
      </c>
      <c r="B265" s="124"/>
      <c r="C265" s="124"/>
      <c r="D265" s="124"/>
      <c r="E265" s="131"/>
      <c r="F265" s="123" t="e">
        <f>天地壁表面材暨防水粉刷!#REF!</f>
        <v>#REF!</v>
      </c>
      <c r="G265" s="124"/>
      <c r="H265" s="124"/>
      <c r="I265" s="124"/>
      <c r="J265" s="124"/>
      <c r="K265" s="124"/>
      <c r="L265" s="124"/>
      <c r="M265" s="131"/>
      <c r="N265" s="125" t="e">
        <f>天地壁表面材暨防水粉刷!#REF!</f>
        <v>#REF!</v>
      </c>
      <c r="O265" s="125"/>
      <c r="P265" s="125"/>
      <c r="Q265" s="125"/>
      <c r="R265" s="123" t="e">
        <f>天地壁表面材暨防水粉刷!#REF!</f>
        <v>#REF!</v>
      </c>
      <c r="S265" s="124"/>
      <c r="T265" s="124"/>
      <c r="U265" s="124"/>
      <c r="V265" s="124"/>
      <c r="W265" s="125" t="e">
        <f>天地壁表面材暨防水粉刷!#REF!</f>
        <v>#REF!</v>
      </c>
      <c r="X265" s="125"/>
      <c r="Y265" s="125"/>
      <c r="Z265" s="125"/>
      <c r="AA265" s="125"/>
      <c r="AB265" s="125"/>
      <c r="AC265" s="123" t="e">
        <f>天地壁表面材暨防水粉刷!#REF!</f>
        <v>#REF!</v>
      </c>
      <c r="AD265" s="124"/>
      <c r="AE265" s="124"/>
      <c r="AF265" s="124"/>
      <c r="AG265" s="124"/>
      <c r="AH265" s="131"/>
    </row>
    <row r="266" spans="1:34" s="5" customFormat="1" ht="20.100000000000001" customHeight="1">
      <c r="A266" s="127" t="e">
        <f>天地壁表面材暨防水粉刷!#REF!</f>
        <v>#REF!</v>
      </c>
      <c r="B266" s="128"/>
      <c r="C266" s="128"/>
      <c r="D266" s="128"/>
      <c r="E266" s="129"/>
      <c r="F266" s="127" t="e">
        <f>天地壁表面材暨防水粉刷!#REF!</f>
        <v>#REF!</v>
      </c>
      <c r="G266" s="128"/>
      <c r="H266" s="128"/>
      <c r="I266" s="128"/>
      <c r="J266" s="128"/>
      <c r="K266" s="128"/>
      <c r="L266" s="128"/>
      <c r="M266" s="129"/>
      <c r="N266" s="143" t="e">
        <f>天地壁表面材暨防水粉刷!#REF!</f>
        <v>#REF!</v>
      </c>
      <c r="O266" s="143"/>
      <c r="P266" s="143"/>
      <c r="Q266" s="143"/>
      <c r="R266" s="127" t="e">
        <f>天地壁表面材暨防水粉刷!#REF!</f>
        <v>#REF!</v>
      </c>
      <c r="S266" s="128"/>
      <c r="T266" s="128"/>
      <c r="U266" s="128"/>
      <c r="V266" s="128"/>
      <c r="W266" s="143" t="e">
        <f>天地壁表面材暨防水粉刷!#REF!</f>
        <v>#REF!</v>
      </c>
      <c r="X266" s="143"/>
      <c r="Y266" s="143"/>
      <c r="Z266" s="143"/>
      <c r="AA266" s="143"/>
      <c r="AB266" s="143"/>
      <c r="AC266" s="127" t="e">
        <f>天地壁表面材暨防水粉刷!#REF!</f>
        <v>#REF!</v>
      </c>
      <c r="AD266" s="128"/>
      <c r="AE266" s="128"/>
      <c r="AF266" s="128"/>
      <c r="AG266" s="128"/>
      <c r="AH266" s="129"/>
    </row>
    <row r="267" spans="1:34" ht="20.100000000000001" customHeight="1">
      <c r="A267" s="123" t="str">
        <f>天地壁表面材暨防水粉刷!A105</f>
        <v>廚房</v>
      </c>
      <c r="B267" s="124"/>
      <c r="C267" s="124"/>
      <c r="D267" s="124"/>
      <c r="E267" s="131"/>
      <c r="F267" s="123" t="str">
        <f>天地壁表面材暨防水粉刷!F105</f>
        <v>牆面表面塗裝</v>
      </c>
      <c r="G267" s="124"/>
      <c r="H267" s="124"/>
      <c r="I267" s="124"/>
      <c r="J267" s="124"/>
      <c r="K267" s="124"/>
      <c r="L267" s="124"/>
      <c r="M267" s="131"/>
      <c r="N267" s="125" t="str">
        <f>天地壁表面材暨防水粉刷!N105</f>
        <v>乳膠漆</v>
      </c>
      <c r="O267" s="125"/>
      <c r="P267" s="125"/>
      <c r="Q267" s="125"/>
      <c r="R267" s="123" t="str">
        <f>天地壁表面材暨防水粉刷!R105</f>
        <v>得利ICI</v>
      </c>
      <c r="S267" s="124"/>
      <c r="T267" s="124"/>
      <c r="U267" s="124"/>
      <c r="V267" s="124"/>
      <c r="W267" s="125" t="str">
        <f>天地壁表面材暨防水粉刷!W105</f>
        <v>全效乳膠漆</v>
      </c>
      <c r="X267" s="125"/>
      <c r="Y267" s="125"/>
      <c r="Z267" s="125"/>
      <c r="AA267" s="125"/>
      <c r="AB267" s="125"/>
      <c r="AC267" s="123" t="str">
        <f>天地壁表面材暨防水粉刷!AC105</f>
        <v>霧鄉</v>
      </c>
      <c r="AD267" s="124"/>
      <c r="AE267" s="124"/>
      <c r="AF267" s="124"/>
      <c r="AG267" s="124"/>
      <c r="AH267" s="131"/>
    </row>
    <row r="268" spans="1:34" ht="20.100000000000001" customHeight="1">
      <c r="A268" s="123" t="e">
        <f>天地壁表面材暨防水粉刷!#REF!</f>
        <v>#REF!</v>
      </c>
      <c r="B268" s="124"/>
      <c r="C268" s="124"/>
      <c r="D268" s="124"/>
      <c r="E268" s="131"/>
      <c r="F268" s="123" t="e">
        <f>天地壁表面材暨防水粉刷!#REF!</f>
        <v>#REF!</v>
      </c>
      <c r="G268" s="124"/>
      <c r="H268" s="124"/>
      <c r="I268" s="124"/>
      <c r="J268" s="124"/>
      <c r="K268" s="124"/>
      <c r="L268" s="124"/>
      <c r="M268" s="131"/>
      <c r="N268" s="125" t="e">
        <f>天地壁表面材暨防水粉刷!#REF!</f>
        <v>#REF!</v>
      </c>
      <c r="O268" s="125"/>
      <c r="P268" s="125"/>
      <c r="Q268" s="125"/>
      <c r="R268" s="123" t="e">
        <f>天地壁表面材暨防水粉刷!#REF!</f>
        <v>#REF!</v>
      </c>
      <c r="S268" s="124"/>
      <c r="T268" s="124"/>
      <c r="U268" s="124"/>
      <c r="V268" s="124"/>
      <c r="W268" s="125" t="e">
        <f>天地壁表面材暨防水粉刷!#REF!</f>
        <v>#REF!</v>
      </c>
      <c r="X268" s="125"/>
      <c r="Y268" s="125"/>
      <c r="Z268" s="125"/>
      <c r="AA268" s="125"/>
      <c r="AB268" s="125"/>
      <c r="AC268" s="123" t="e">
        <f>天地壁表面材暨防水粉刷!#REF!</f>
        <v>#REF!</v>
      </c>
      <c r="AD268" s="124"/>
      <c r="AE268" s="124"/>
      <c r="AF268" s="124"/>
      <c r="AG268" s="124"/>
      <c r="AH268" s="131"/>
    </row>
    <row r="269" spans="1:34" ht="20.100000000000001" customHeight="1">
      <c r="A269" s="123" t="e">
        <f>鋼鋁門窗五金木作系統櫃!#REF!</f>
        <v>#REF!</v>
      </c>
      <c r="B269" s="124"/>
      <c r="C269" s="124"/>
      <c r="D269" s="124"/>
      <c r="E269" s="131"/>
      <c r="F269" s="123" t="e">
        <f>鋼鋁門窗五金木作系統櫃!#REF!</f>
        <v>#REF!</v>
      </c>
      <c r="G269" s="124"/>
      <c r="H269" s="124"/>
      <c r="I269" s="124"/>
      <c r="J269" s="124"/>
      <c r="K269" s="124"/>
      <c r="L269" s="124"/>
      <c r="M269" s="131"/>
      <c r="N269" s="125" t="e">
        <f>鋼鋁門窗五金木作系統櫃!#REF!</f>
        <v>#REF!</v>
      </c>
      <c r="O269" s="125"/>
      <c r="P269" s="125"/>
      <c r="Q269" s="125"/>
      <c r="R269" s="123" t="e">
        <f>鋼鋁門窗五金木作系統櫃!#REF!</f>
        <v>#REF!</v>
      </c>
      <c r="S269" s="124"/>
      <c r="T269" s="124"/>
      <c r="U269" s="124"/>
      <c r="V269" s="124"/>
      <c r="W269" s="125" t="e">
        <f>鋼鋁門窗五金木作系統櫃!#REF!</f>
        <v>#REF!</v>
      </c>
      <c r="X269" s="125"/>
      <c r="Y269" s="125"/>
      <c r="Z269" s="125"/>
      <c r="AA269" s="125"/>
      <c r="AB269" s="125"/>
      <c r="AC269" s="123" t="e">
        <f>鋼鋁門窗五金木作系統櫃!#REF!</f>
        <v>#REF!</v>
      </c>
      <c r="AD269" s="124"/>
      <c r="AE269" s="124"/>
      <c r="AF269" s="124"/>
      <c r="AG269" s="124"/>
      <c r="AH269" s="131"/>
    </row>
    <row r="270" spans="1:34" ht="20.100000000000001" customHeight="1">
      <c r="A270" s="123" t="e">
        <f>鋼鋁門窗五金木作系統櫃!#REF!</f>
        <v>#REF!</v>
      </c>
      <c r="B270" s="124"/>
      <c r="C270" s="124"/>
      <c r="D270" s="124"/>
      <c r="E270" s="131"/>
      <c r="F270" s="123" t="e">
        <f>鋼鋁門窗五金木作系統櫃!#REF!</f>
        <v>#REF!</v>
      </c>
      <c r="G270" s="124"/>
      <c r="H270" s="124"/>
      <c r="I270" s="124"/>
      <c r="J270" s="124"/>
      <c r="K270" s="124"/>
      <c r="L270" s="124"/>
      <c r="M270" s="131"/>
      <c r="N270" s="125" t="e">
        <f>鋼鋁門窗五金木作系統櫃!#REF!</f>
        <v>#REF!</v>
      </c>
      <c r="O270" s="125"/>
      <c r="P270" s="125"/>
      <c r="Q270" s="125"/>
      <c r="R270" s="123" t="e">
        <f>鋼鋁門窗五金木作系統櫃!#REF!</f>
        <v>#REF!</v>
      </c>
      <c r="S270" s="124"/>
      <c r="T270" s="124"/>
      <c r="U270" s="124"/>
      <c r="V270" s="124"/>
      <c r="W270" s="125" t="e">
        <f>鋼鋁門窗五金木作系統櫃!#REF!</f>
        <v>#REF!</v>
      </c>
      <c r="X270" s="125"/>
      <c r="Y270" s="125"/>
      <c r="Z270" s="125"/>
      <c r="AA270" s="125"/>
      <c r="AB270" s="125"/>
      <c r="AC270" s="123" t="e">
        <f>鋼鋁門窗五金木作系統櫃!#REF!</f>
        <v>#REF!</v>
      </c>
      <c r="AD270" s="124"/>
      <c r="AE270" s="124"/>
      <c r="AF270" s="124"/>
      <c r="AG270" s="124"/>
      <c r="AH270" s="131"/>
    </row>
    <row r="271" spans="1:34" ht="20.100000000000001" customHeight="1">
      <c r="A271" s="123" t="e">
        <f>鋼鋁門窗五金木作系統櫃!#REF!</f>
        <v>#REF!</v>
      </c>
      <c r="B271" s="124"/>
      <c r="C271" s="124"/>
      <c r="D271" s="124"/>
      <c r="E271" s="131"/>
      <c r="F271" s="123" t="e">
        <f>鋼鋁門窗五金木作系統櫃!#REF!</f>
        <v>#REF!</v>
      </c>
      <c r="G271" s="124"/>
      <c r="H271" s="124"/>
      <c r="I271" s="124"/>
      <c r="J271" s="124"/>
      <c r="K271" s="124"/>
      <c r="L271" s="124"/>
      <c r="M271" s="131"/>
      <c r="N271" s="125" t="e">
        <f>鋼鋁門窗五金木作系統櫃!#REF!</f>
        <v>#REF!</v>
      </c>
      <c r="O271" s="125"/>
      <c r="P271" s="125"/>
      <c r="Q271" s="125"/>
      <c r="R271" s="123" t="e">
        <f>鋼鋁門窗五金木作系統櫃!#REF!</f>
        <v>#REF!</v>
      </c>
      <c r="S271" s="124"/>
      <c r="T271" s="124"/>
      <c r="U271" s="124"/>
      <c r="V271" s="124"/>
      <c r="W271" s="125" t="e">
        <f>鋼鋁門窗五金木作系統櫃!#REF!</f>
        <v>#REF!</v>
      </c>
      <c r="X271" s="125"/>
      <c r="Y271" s="125"/>
      <c r="Z271" s="125"/>
      <c r="AA271" s="125"/>
      <c r="AB271" s="125"/>
      <c r="AC271" s="123" t="e">
        <f>鋼鋁門窗五金木作系統櫃!#REF!</f>
        <v>#REF!</v>
      </c>
      <c r="AD271" s="124"/>
      <c r="AE271" s="124"/>
      <c r="AF271" s="124"/>
      <c r="AG271" s="124"/>
      <c r="AH271" s="131"/>
    </row>
    <row r="272" spans="1:34" ht="20.100000000000001" customHeight="1">
      <c r="A272" s="123" t="e">
        <f>鋼鋁門窗五金木作系統櫃!#REF!</f>
        <v>#REF!</v>
      </c>
      <c r="B272" s="124"/>
      <c r="C272" s="124"/>
      <c r="D272" s="124"/>
      <c r="E272" s="131"/>
      <c r="F272" s="123" t="e">
        <f>鋼鋁門窗五金木作系統櫃!#REF!</f>
        <v>#REF!</v>
      </c>
      <c r="G272" s="124"/>
      <c r="H272" s="124"/>
      <c r="I272" s="124"/>
      <c r="J272" s="124"/>
      <c r="K272" s="124"/>
      <c r="L272" s="124"/>
      <c r="M272" s="131"/>
      <c r="N272" s="125" t="e">
        <f>鋼鋁門窗五金木作系統櫃!#REF!</f>
        <v>#REF!</v>
      </c>
      <c r="O272" s="125"/>
      <c r="P272" s="125"/>
      <c r="Q272" s="125"/>
      <c r="R272" s="123" t="e">
        <f>鋼鋁門窗五金木作系統櫃!#REF!</f>
        <v>#REF!</v>
      </c>
      <c r="S272" s="124"/>
      <c r="T272" s="124"/>
      <c r="U272" s="124"/>
      <c r="V272" s="124"/>
      <c r="W272" s="125" t="e">
        <f>鋼鋁門窗五金木作系統櫃!#REF!</f>
        <v>#REF!</v>
      </c>
      <c r="X272" s="125"/>
      <c r="Y272" s="125"/>
      <c r="Z272" s="125"/>
      <c r="AA272" s="125"/>
      <c r="AB272" s="125"/>
      <c r="AC272" s="123" t="e">
        <f>鋼鋁門窗五金木作系統櫃!#REF!</f>
        <v>#REF!</v>
      </c>
      <c r="AD272" s="124"/>
      <c r="AE272" s="124"/>
      <c r="AF272" s="124"/>
      <c r="AG272" s="124"/>
      <c r="AH272" s="131"/>
    </row>
    <row r="273" spans="1:34" ht="20.100000000000001" customHeight="1">
      <c r="A273" s="123" t="e">
        <f>鋼鋁門窗五金木作系統櫃!#REF!</f>
        <v>#REF!</v>
      </c>
      <c r="B273" s="124"/>
      <c r="C273" s="124"/>
      <c r="D273" s="124"/>
      <c r="E273" s="131"/>
      <c r="F273" s="123" t="e">
        <f>鋼鋁門窗五金木作系統櫃!#REF!</f>
        <v>#REF!</v>
      </c>
      <c r="G273" s="124"/>
      <c r="H273" s="124"/>
      <c r="I273" s="124"/>
      <c r="J273" s="124"/>
      <c r="K273" s="124"/>
      <c r="L273" s="124"/>
      <c r="M273" s="131"/>
      <c r="N273" s="125" t="e">
        <f>鋼鋁門窗五金木作系統櫃!#REF!</f>
        <v>#REF!</v>
      </c>
      <c r="O273" s="125"/>
      <c r="P273" s="125"/>
      <c r="Q273" s="125"/>
      <c r="R273" s="123" t="e">
        <f>鋼鋁門窗五金木作系統櫃!#REF!</f>
        <v>#REF!</v>
      </c>
      <c r="S273" s="124"/>
      <c r="T273" s="124"/>
      <c r="U273" s="124"/>
      <c r="V273" s="124"/>
      <c r="W273" s="125" t="e">
        <f>鋼鋁門窗五金木作系統櫃!#REF!</f>
        <v>#REF!</v>
      </c>
      <c r="X273" s="125"/>
      <c r="Y273" s="125"/>
      <c r="Z273" s="125"/>
      <c r="AA273" s="125"/>
      <c r="AB273" s="125"/>
      <c r="AC273" s="123" t="e">
        <f>鋼鋁門窗五金木作系統櫃!#REF!</f>
        <v>#REF!</v>
      </c>
      <c r="AD273" s="124"/>
      <c r="AE273" s="124"/>
      <c r="AF273" s="124"/>
      <c r="AG273" s="124"/>
      <c r="AH273" s="131"/>
    </row>
    <row r="274" spans="1:34" ht="20.100000000000001" customHeight="1">
      <c r="A274" s="123" t="str">
        <f>鋼鋁門窗五金木作系統櫃!A10</f>
        <v>餐廳</v>
      </c>
      <c r="B274" s="124"/>
      <c r="C274" s="124"/>
      <c r="D274" s="124"/>
      <c r="E274" s="131"/>
      <c r="F274" s="123" t="str">
        <f>鋼鋁門窗五金木作系統櫃!F10</f>
        <v>5+5㎜膠合玻落地鋁窗</v>
      </c>
      <c r="G274" s="124"/>
      <c r="H274" s="124"/>
      <c r="I274" s="124"/>
      <c r="J274" s="124"/>
      <c r="K274" s="124"/>
      <c r="L274" s="124"/>
      <c r="M274" s="131"/>
      <c r="N274" s="125" t="str">
        <f>鋼鋁門窗五金木作系統櫃!N10</f>
        <v>粉體烤漆</v>
      </c>
      <c r="O274" s="125"/>
      <c r="P274" s="125"/>
      <c r="Q274" s="125"/>
      <c r="R274" s="123" t="str">
        <f>鋼鋁門窗五金木作系統櫃!R10</f>
        <v>正新</v>
      </c>
      <c r="S274" s="124"/>
      <c r="T274" s="124"/>
      <c r="U274" s="124"/>
      <c r="V274" s="124"/>
      <c r="W274" s="125" t="str">
        <f>鋼鋁門窗五金木作系統櫃!W10</f>
        <v>大和器</v>
      </c>
      <c r="X274" s="125"/>
      <c r="Y274" s="125"/>
      <c r="Z274" s="125"/>
      <c r="AA274" s="125"/>
      <c r="AB274" s="125"/>
      <c r="AC274" s="123" t="str">
        <f>鋼鋁門窗五金木作系統櫃!AC10</f>
        <v>鐵砂色</v>
      </c>
      <c r="AD274" s="124"/>
      <c r="AE274" s="124"/>
      <c r="AF274" s="124"/>
      <c r="AG274" s="124"/>
      <c r="AH274" s="131"/>
    </row>
    <row r="275" spans="1:34" ht="20.100000000000001" customHeight="1">
      <c r="A275" s="123" t="e">
        <f>鋼鋁門窗五金木作系統櫃!#REF!</f>
        <v>#REF!</v>
      </c>
      <c r="B275" s="124"/>
      <c r="C275" s="124"/>
      <c r="D275" s="124"/>
      <c r="E275" s="131"/>
      <c r="F275" s="123" t="e">
        <f>鋼鋁門窗五金木作系統櫃!#REF!</f>
        <v>#REF!</v>
      </c>
      <c r="G275" s="124"/>
      <c r="H275" s="124"/>
      <c r="I275" s="124"/>
      <c r="J275" s="124"/>
      <c r="K275" s="124"/>
      <c r="L275" s="124"/>
      <c r="M275" s="131"/>
      <c r="N275" s="125" t="e">
        <f>鋼鋁門窗五金木作系統櫃!#REF!</f>
        <v>#REF!</v>
      </c>
      <c r="O275" s="125"/>
      <c r="P275" s="125"/>
      <c r="Q275" s="125"/>
      <c r="R275" s="123" t="e">
        <f>鋼鋁門窗五金木作系統櫃!#REF!</f>
        <v>#REF!</v>
      </c>
      <c r="S275" s="124"/>
      <c r="T275" s="124"/>
      <c r="U275" s="124"/>
      <c r="V275" s="124"/>
      <c r="W275" s="125" t="e">
        <f>鋼鋁門窗五金木作系統櫃!#REF!</f>
        <v>#REF!</v>
      </c>
      <c r="X275" s="125"/>
      <c r="Y275" s="125"/>
      <c r="Z275" s="125"/>
      <c r="AA275" s="125"/>
      <c r="AB275" s="125"/>
      <c r="AC275" s="123" t="e">
        <f>鋼鋁門窗五金木作系統櫃!#REF!</f>
        <v>#REF!</v>
      </c>
      <c r="AD275" s="124"/>
      <c r="AE275" s="124"/>
      <c r="AF275" s="124"/>
      <c r="AG275" s="124"/>
      <c r="AH275" s="131"/>
    </row>
    <row r="276" spans="1:34" ht="20.100000000000001" customHeight="1">
      <c r="A276" s="123" t="e">
        <f>鋼鋁門窗五金木作系統櫃!#REF!</f>
        <v>#REF!</v>
      </c>
      <c r="B276" s="124"/>
      <c r="C276" s="124"/>
      <c r="D276" s="124"/>
      <c r="E276" s="131"/>
      <c r="F276" s="123" t="e">
        <f>鋼鋁門窗五金木作系統櫃!#REF!</f>
        <v>#REF!</v>
      </c>
      <c r="G276" s="124"/>
      <c r="H276" s="124"/>
      <c r="I276" s="124"/>
      <c r="J276" s="124"/>
      <c r="K276" s="124"/>
      <c r="L276" s="124"/>
      <c r="M276" s="131"/>
      <c r="N276" s="125" t="e">
        <f>鋼鋁門窗五金木作系統櫃!#REF!</f>
        <v>#REF!</v>
      </c>
      <c r="O276" s="125"/>
      <c r="P276" s="125"/>
      <c r="Q276" s="125"/>
      <c r="R276" s="123" t="e">
        <f>鋼鋁門窗五金木作系統櫃!#REF!</f>
        <v>#REF!</v>
      </c>
      <c r="S276" s="124"/>
      <c r="T276" s="124"/>
      <c r="U276" s="124"/>
      <c r="V276" s="124"/>
      <c r="W276" s="125" t="e">
        <f>鋼鋁門窗五金木作系統櫃!#REF!</f>
        <v>#REF!</v>
      </c>
      <c r="X276" s="125"/>
      <c r="Y276" s="125"/>
      <c r="Z276" s="125"/>
      <c r="AA276" s="125"/>
      <c r="AB276" s="125"/>
      <c r="AC276" s="123" t="e">
        <f>鋼鋁門窗五金木作系統櫃!#REF!</f>
        <v>#REF!</v>
      </c>
      <c r="AD276" s="124"/>
      <c r="AE276" s="124"/>
      <c r="AF276" s="124"/>
      <c r="AG276" s="124"/>
      <c r="AH276" s="131"/>
    </row>
    <row r="277" spans="1:34" ht="20.100000000000001" customHeight="1">
      <c r="A277" s="123" t="e">
        <f>鋼鋁門窗五金木作系統櫃!#REF!</f>
        <v>#REF!</v>
      </c>
      <c r="B277" s="124"/>
      <c r="C277" s="124"/>
      <c r="D277" s="124"/>
      <c r="E277" s="131"/>
      <c r="F277" s="123" t="e">
        <f>鋼鋁門窗五金木作系統櫃!#REF!</f>
        <v>#REF!</v>
      </c>
      <c r="G277" s="124"/>
      <c r="H277" s="124"/>
      <c r="I277" s="124"/>
      <c r="J277" s="124"/>
      <c r="K277" s="124"/>
      <c r="L277" s="124"/>
      <c r="M277" s="131"/>
      <c r="N277" s="125" t="e">
        <f>鋼鋁門窗五金木作系統櫃!#REF!</f>
        <v>#REF!</v>
      </c>
      <c r="O277" s="125"/>
      <c r="P277" s="125"/>
      <c r="Q277" s="125"/>
      <c r="R277" s="123" t="e">
        <f>鋼鋁門窗五金木作系統櫃!#REF!</f>
        <v>#REF!</v>
      </c>
      <c r="S277" s="124"/>
      <c r="T277" s="124"/>
      <c r="U277" s="124"/>
      <c r="V277" s="124"/>
      <c r="W277" s="125" t="e">
        <f>鋼鋁門窗五金木作系統櫃!#REF!</f>
        <v>#REF!</v>
      </c>
      <c r="X277" s="125"/>
      <c r="Y277" s="125"/>
      <c r="Z277" s="125"/>
      <c r="AA277" s="125"/>
      <c r="AB277" s="125"/>
      <c r="AC277" s="123" t="e">
        <f>鋼鋁門窗五金木作系統櫃!#REF!</f>
        <v>#REF!</v>
      </c>
      <c r="AD277" s="124"/>
      <c r="AE277" s="124"/>
      <c r="AF277" s="124"/>
      <c r="AG277" s="124"/>
      <c r="AH277" s="131"/>
    </row>
    <row r="278" spans="1:34" ht="20.100000000000001" customHeight="1">
      <c r="A278" s="123" t="e">
        <f>鋼鋁門窗五金木作系統櫃!#REF!</f>
        <v>#REF!</v>
      </c>
      <c r="B278" s="124"/>
      <c r="C278" s="124"/>
      <c r="D278" s="124"/>
      <c r="E278" s="131"/>
      <c r="F278" s="123" t="e">
        <f>鋼鋁門窗五金木作系統櫃!#REF!</f>
        <v>#REF!</v>
      </c>
      <c r="G278" s="124"/>
      <c r="H278" s="124"/>
      <c r="I278" s="124"/>
      <c r="J278" s="124"/>
      <c r="K278" s="124"/>
      <c r="L278" s="124"/>
      <c r="M278" s="131"/>
      <c r="N278" s="125" t="e">
        <f>鋼鋁門窗五金木作系統櫃!#REF!</f>
        <v>#REF!</v>
      </c>
      <c r="O278" s="125"/>
      <c r="P278" s="125"/>
      <c r="Q278" s="125"/>
      <c r="R278" s="123" t="e">
        <f>鋼鋁門窗五金木作系統櫃!#REF!</f>
        <v>#REF!</v>
      </c>
      <c r="S278" s="124"/>
      <c r="T278" s="124"/>
      <c r="U278" s="124"/>
      <c r="V278" s="124"/>
      <c r="W278" s="125" t="e">
        <f>鋼鋁門窗五金木作系統櫃!#REF!</f>
        <v>#REF!</v>
      </c>
      <c r="X278" s="125"/>
      <c r="Y278" s="125"/>
      <c r="Z278" s="125"/>
      <c r="AA278" s="125"/>
      <c r="AB278" s="125"/>
      <c r="AC278" s="123" t="e">
        <f>鋼鋁門窗五金木作系統櫃!#REF!</f>
        <v>#REF!</v>
      </c>
      <c r="AD278" s="124"/>
      <c r="AE278" s="124"/>
      <c r="AF278" s="124"/>
      <c r="AG278" s="124"/>
      <c r="AH278" s="131"/>
    </row>
    <row r="279" spans="1:34" ht="20.100000000000001" customHeight="1">
      <c r="A279" s="123" t="e">
        <f>鋼鋁門窗五金木作系統櫃!#REF!</f>
        <v>#REF!</v>
      </c>
      <c r="B279" s="124"/>
      <c r="C279" s="124"/>
      <c r="D279" s="124"/>
      <c r="E279" s="131"/>
      <c r="F279" s="123" t="e">
        <f>鋼鋁門窗五金木作系統櫃!#REF!</f>
        <v>#REF!</v>
      </c>
      <c r="G279" s="124"/>
      <c r="H279" s="124"/>
      <c r="I279" s="124"/>
      <c r="J279" s="124"/>
      <c r="K279" s="124"/>
      <c r="L279" s="124"/>
      <c r="M279" s="131"/>
      <c r="N279" s="125" t="e">
        <f>鋼鋁門窗五金木作系統櫃!#REF!</f>
        <v>#REF!</v>
      </c>
      <c r="O279" s="125"/>
      <c r="P279" s="125"/>
      <c r="Q279" s="125"/>
      <c r="R279" s="123" t="e">
        <f>鋼鋁門窗五金木作系統櫃!#REF!</f>
        <v>#REF!</v>
      </c>
      <c r="S279" s="124"/>
      <c r="T279" s="124"/>
      <c r="U279" s="124"/>
      <c r="V279" s="124"/>
      <c r="W279" s="125" t="e">
        <f>鋼鋁門窗五金木作系統櫃!#REF!</f>
        <v>#REF!</v>
      </c>
      <c r="X279" s="125"/>
      <c r="Y279" s="125"/>
      <c r="Z279" s="125"/>
      <c r="AA279" s="125"/>
      <c r="AB279" s="125"/>
      <c r="AC279" s="123" t="e">
        <f>鋼鋁門窗五金木作系統櫃!#REF!</f>
        <v>#REF!</v>
      </c>
      <c r="AD279" s="124"/>
      <c r="AE279" s="124"/>
      <c r="AF279" s="124"/>
      <c r="AG279" s="124"/>
      <c r="AH279" s="131"/>
    </row>
    <row r="280" spans="1:34" ht="20.100000000000001" customHeight="1">
      <c r="A280" s="123" t="e">
        <f>鋼鋁門窗五金木作系統櫃!#REF!</f>
        <v>#REF!</v>
      </c>
      <c r="B280" s="124"/>
      <c r="C280" s="124"/>
      <c r="D280" s="124"/>
      <c r="E280" s="131"/>
      <c r="F280" s="123" t="e">
        <f>鋼鋁門窗五金木作系統櫃!#REF!</f>
        <v>#REF!</v>
      </c>
      <c r="G280" s="124"/>
      <c r="H280" s="124"/>
      <c r="I280" s="124"/>
      <c r="J280" s="124"/>
      <c r="K280" s="124"/>
      <c r="L280" s="124"/>
      <c r="M280" s="131"/>
      <c r="N280" s="125" t="e">
        <f>鋼鋁門窗五金木作系統櫃!#REF!</f>
        <v>#REF!</v>
      </c>
      <c r="O280" s="125"/>
      <c r="P280" s="125"/>
      <c r="Q280" s="125"/>
      <c r="R280" s="123" t="e">
        <f>鋼鋁門窗五金木作系統櫃!#REF!</f>
        <v>#REF!</v>
      </c>
      <c r="S280" s="124"/>
      <c r="T280" s="124"/>
      <c r="U280" s="124"/>
      <c r="V280" s="124"/>
      <c r="W280" s="125" t="e">
        <f>鋼鋁門窗五金木作系統櫃!#REF!</f>
        <v>#REF!</v>
      </c>
      <c r="X280" s="125"/>
      <c r="Y280" s="125"/>
      <c r="Z280" s="125"/>
      <c r="AA280" s="125"/>
      <c r="AB280" s="125"/>
      <c r="AC280" s="123" t="e">
        <f>鋼鋁門窗五金木作系統櫃!#REF!</f>
        <v>#REF!</v>
      </c>
      <c r="AD280" s="124"/>
      <c r="AE280" s="124"/>
      <c r="AF280" s="124"/>
      <c r="AG280" s="124"/>
      <c r="AH280" s="131"/>
    </row>
    <row r="281" spans="1:34" ht="20.100000000000001" customHeight="1">
      <c r="A281" s="123" t="e">
        <f>鋼鋁門窗五金木作系統櫃!#REF!</f>
        <v>#REF!</v>
      </c>
      <c r="B281" s="124"/>
      <c r="C281" s="124"/>
      <c r="D281" s="124"/>
      <c r="E281" s="131"/>
      <c r="F281" s="123" t="e">
        <f>鋼鋁門窗五金木作系統櫃!#REF!</f>
        <v>#REF!</v>
      </c>
      <c r="G281" s="124"/>
      <c r="H281" s="124"/>
      <c r="I281" s="124"/>
      <c r="J281" s="124"/>
      <c r="K281" s="124"/>
      <c r="L281" s="124"/>
      <c r="M281" s="131"/>
      <c r="N281" s="125" t="e">
        <f>鋼鋁門窗五金木作系統櫃!#REF!</f>
        <v>#REF!</v>
      </c>
      <c r="O281" s="125"/>
      <c r="P281" s="125"/>
      <c r="Q281" s="125"/>
      <c r="R281" s="123" t="e">
        <f>鋼鋁門窗五金木作系統櫃!#REF!</f>
        <v>#REF!</v>
      </c>
      <c r="S281" s="124"/>
      <c r="T281" s="124"/>
      <c r="U281" s="124"/>
      <c r="V281" s="124"/>
      <c r="W281" s="125" t="e">
        <f>鋼鋁門窗五金木作系統櫃!#REF!</f>
        <v>#REF!</v>
      </c>
      <c r="X281" s="125"/>
      <c r="Y281" s="125"/>
      <c r="Z281" s="125"/>
      <c r="AA281" s="125"/>
      <c r="AB281" s="125"/>
      <c r="AC281" s="123" t="e">
        <f>鋼鋁門窗五金木作系統櫃!#REF!</f>
        <v>#REF!</v>
      </c>
      <c r="AD281" s="124"/>
      <c r="AE281" s="124"/>
      <c r="AF281" s="124"/>
      <c r="AG281" s="124"/>
      <c r="AH281" s="131"/>
    </row>
    <row r="282" spans="1:34" ht="20.100000000000001" customHeight="1">
      <c r="A282" s="123" t="e">
        <f>鋼鋁門窗五金木作系統櫃!#REF!</f>
        <v>#REF!</v>
      </c>
      <c r="B282" s="124"/>
      <c r="C282" s="124"/>
      <c r="D282" s="124"/>
      <c r="E282" s="131"/>
      <c r="F282" s="123" t="e">
        <f>鋼鋁門窗五金木作系統櫃!#REF!</f>
        <v>#REF!</v>
      </c>
      <c r="G282" s="124"/>
      <c r="H282" s="124"/>
      <c r="I282" s="124"/>
      <c r="J282" s="124"/>
      <c r="K282" s="124"/>
      <c r="L282" s="124"/>
      <c r="M282" s="131"/>
      <c r="N282" s="125" t="e">
        <f>鋼鋁門窗五金木作系統櫃!#REF!</f>
        <v>#REF!</v>
      </c>
      <c r="O282" s="125"/>
      <c r="P282" s="125"/>
      <c r="Q282" s="125"/>
      <c r="R282" s="123" t="e">
        <f>鋼鋁門窗五金木作系統櫃!#REF!</f>
        <v>#REF!</v>
      </c>
      <c r="S282" s="124"/>
      <c r="T282" s="124"/>
      <c r="U282" s="124"/>
      <c r="V282" s="124"/>
      <c r="W282" s="125" t="e">
        <f>鋼鋁門窗五金木作系統櫃!#REF!</f>
        <v>#REF!</v>
      </c>
      <c r="X282" s="125"/>
      <c r="Y282" s="125"/>
      <c r="Z282" s="125"/>
      <c r="AA282" s="125"/>
      <c r="AB282" s="125"/>
      <c r="AC282" s="123" t="e">
        <f>鋼鋁門窗五金木作系統櫃!#REF!</f>
        <v>#REF!</v>
      </c>
      <c r="AD282" s="124"/>
      <c r="AE282" s="124"/>
      <c r="AF282" s="124"/>
      <c r="AG282" s="124"/>
      <c r="AH282" s="131"/>
    </row>
    <row r="283" spans="1:34" ht="20.100000000000001" customHeight="1">
      <c r="A283" s="123" t="e">
        <f>鋼鋁門窗五金木作系統櫃!#REF!</f>
        <v>#REF!</v>
      </c>
      <c r="B283" s="124"/>
      <c r="C283" s="124"/>
      <c r="D283" s="124"/>
      <c r="E283" s="131"/>
      <c r="F283" s="123" t="e">
        <f>鋼鋁門窗五金木作系統櫃!#REF!</f>
        <v>#REF!</v>
      </c>
      <c r="G283" s="124"/>
      <c r="H283" s="124"/>
      <c r="I283" s="124"/>
      <c r="J283" s="124"/>
      <c r="K283" s="124"/>
      <c r="L283" s="124"/>
      <c r="M283" s="131"/>
      <c r="N283" s="125" t="e">
        <f>鋼鋁門窗五金木作系統櫃!#REF!</f>
        <v>#REF!</v>
      </c>
      <c r="O283" s="125"/>
      <c r="P283" s="125"/>
      <c r="Q283" s="125"/>
      <c r="R283" s="123" t="e">
        <f>鋼鋁門窗五金木作系統櫃!#REF!</f>
        <v>#REF!</v>
      </c>
      <c r="S283" s="124"/>
      <c r="T283" s="124"/>
      <c r="U283" s="124"/>
      <c r="V283" s="124"/>
      <c r="W283" s="125" t="e">
        <f>鋼鋁門窗五金木作系統櫃!#REF!</f>
        <v>#REF!</v>
      </c>
      <c r="X283" s="125"/>
      <c r="Y283" s="125"/>
      <c r="Z283" s="125"/>
      <c r="AA283" s="125"/>
      <c r="AB283" s="125"/>
      <c r="AC283" s="123" t="e">
        <f>鋼鋁門窗五金木作系統櫃!#REF!</f>
        <v>#REF!</v>
      </c>
      <c r="AD283" s="124"/>
      <c r="AE283" s="124"/>
      <c r="AF283" s="124"/>
      <c r="AG283" s="124"/>
      <c r="AH283" s="131"/>
    </row>
    <row r="284" spans="1:34" ht="20.100000000000001" customHeight="1">
      <c r="A284" s="123" t="str">
        <f>鋼鋁門窗五金木作系統櫃!A11</f>
        <v>主臥房</v>
      </c>
      <c r="B284" s="124"/>
      <c r="C284" s="124"/>
      <c r="D284" s="124"/>
      <c r="E284" s="131"/>
      <c r="F284" s="123" t="str">
        <f>鋼鋁門窗五金木作系統櫃!F11</f>
        <v>5+5㎜膠合玻落地鋁窗</v>
      </c>
      <c r="G284" s="124"/>
      <c r="H284" s="124"/>
      <c r="I284" s="124"/>
      <c r="J284" s="124"/>
      <c r="K284" s="124"/>
      <c r="L284" s="124"/>
      <c r="M284" s="131"/>
      <c r="N284" s="125" t="str">
        <f>鋼鋁門窗五金木作系統櫃!N11</f>
        <v>粉體烤漆</v>
      </c>
      <c r="O284" s="125"/>
      <c r="P284" s="125"/>
      <c r="Q284" s="125"/>
      <c r="R284" s="123" t="str">
        <f>鋼鋁門窗五金木作系統櫃!R11</f>
        <v>正新</v>
      </c>
      <c r="S284" s="124"/>
      <c r="T284" s="124"/>
      <c r="U284" s="124"/>
      <c r="V284" s="124"/>
      <c r="W284" s="125" t="str">
        <f>鋼鋁門窗五金木作系統櫃!W11</f>
        <v>大和器</v>
      </c>
      <c r="X284" s="125"/>
      <c r="Y284" s="125"/>
      <c r="Z284" s="125"/>
      <c r="AA284" s="125"/>
      <c r="AB284" s="125"/>
      <c r="AC284" s="123" t="str">
        <f>鋼鋁門窗五金木作系統櫃!AC11</f>
        <v>鐵砂色</v>
      </c>
      <c r="AD284" s="124"/>
      <c r="AE284" s="124"/>
      <c r="AF284" s="124"/>
      <c r="AG284" s="124"/>
      <c r="AH284" s="131"/>
    </row>
    <row r="285" spans="1:34" ht="20.100000000000001" customHeight="1">
      <c r="A285" s="123" t="e">
        <f>鋼鋁門窗五金木作系統櫃!#REF!</f>
        <v>#REF!</v>
      </c>
      <c r="B285" s="124"/>
      <c r="C285" s="124"/>
      <c r="D285" s="124"/>
      <c r="E285" s="131"/>
      <c r="F285" s="123" t="e">
        <f>鋼鋁門窗五金木作系統櫃!#REF!</f>
        <v>#REF!</v>
      </c>
      <c r="G285" s="124"/>
      <c r="H285" s="124"/>
      <c r="I285" s="124"/>
      <c r="J285" s="124"/>
      <c r="K285" s="124"/>
      <c r="L285" s="124"/>
      <c r="M285" s="131"/>
      <c r="N285" s="125" t="e">
        <f>鋼鋁門窗五金木作系統櫃!#REF!</f>
        <v>#REF!</v>
      </c>
      <c r="O285" s="125"/>
      <c r="P285" s="125"/>
      <c r="Q285" s="125"/>
      <c r="R285" s="123" t="e">
        <f>鋼鋁門窗五金木作系統櫃!#REF!</f>
        <v>#REF!</v>
      </c>
      <c r="S285" s="124"/>
      <c r="T285" s="124"/>
      <c r="U285" s="124"/>
      <c r="V285" s="124"/>
      <c r="W285" s="125" t="e">
        <f>鋼鋁門窗五金木作系統櫃!#REF!</f>
        <v>#REF!</v>
      </c>
      <c r="X285" s="125"/>
      <c r="Y285" s="125"/>
      <c r="Z285" s="125"/>
      <c r="AA285" s="125"/>
      <c r="AB285" s="125"/>
      <c r="AC285" s="123" t="e">
        <f>鋼鋁門窗五金木作系統櫃!#REF!</f>
        <v>#REF!</v>
      </c>
      <c r="AD285" s="124"/>
      <c r="AE285" s="124"/>
      <c r="AF285" s="124"/>
      <c r="AG285" s="124"/>
      <c r="AH285" s="131"/>
    </row>
    <row r="286" spans="1:34" ht="20.100000000000001" customHeight="1">
      <c r="A286" s="123" t="e">
        <f>鋼鋁門窗五金木作系統櫃!#REF!</f>
        <v>#REF!</v>
      </c>
      <c r="B286" s="124"/>
      <c r="C286" s="124"/>
      <c r="D286" s="124"/>
      <c r="E286" s="131"/>
      <c r="F286" s="123" t="e">
        <f>鋼鋁門窗五金木作系統櫃!#REF!</f>
        <v>#REF!</v>
      </c>
      <c r="G286" s="124"/>
      <c r="H286" s="124"/>
      <c r="I286" s="124"/>
      <c r="J286" s="124"/>
      <c r="K286" s="124"/>
      <c r="L286" s="124"/>
      <c r="M286" s="131"/>
      <c r="N286" s="125" t="e">
        <f>鋼鋁門窗五金木作系統櫃!#REF!</f>
        <v>#REF!</v>
      </c>
      <c r="O286" s="125"/>
      <c r="P286" s="125"/>
      <c r="Q286" s="125"/>
      <c r="R286" s="123" t="e">
        <f>鋼鋁門窗五金木作系統櫃!#REF!</f>
        <v>#REF!</v>
      </c>
      <c r="S286" s="124"/>
      <c r="T286" s="124"/>
      <c r="U286" s="124"/>
      <c r="V286" s="124"/>
      <c r="W286" s="125" t="e">
        <f>鋼鋁門窗五金木作系統櫃!#REF!</f>
        <v>#REF!</v>
      </c>
      <c r="X286" s="125"/>
      <c r="Y286" s="125"/>
      <c r="Z286" s="125"/>
      <c r="AA286" s="125"/>
      <c r="AB286" s="125"/>
      <c r="AC286" s="123" t="e">
        <f>鋼鋁門窗五金木作系統櫃!#REF!</f>
        <v>#REF!</v>
      </c>
      <c r="AD286" s="124"/>
      <c r="AE286" s="124"/>
      <c r="AF286" s="124"/>
      <c r="AG286" s="124"/>
      <c r="AH286" s="131"/>
    </row>
    <row r="287" spans="1:34" ht="20.100000000000001" customHeight="1">
      <c r="A287" s="123" t="e">
        <f>鋼鋁門窗五金木作系統櫃!#REF!</f>
        <v>#REF!</v>
      </c>
      <c r="B287" s="124"/>
      <c r="C287" s="124"/>
      <c r="D287" s="124"/>
      <c r="E287" s="131"/>
      <c r="F287" s="123" t="e">
        <f>鋼鋁門窗五金木作系統櫃!#REF!</f>
        <v>#REF!</v>
      </c>
      <c r="G287" s="124"/>
      <c r="H287" s="124"/>
      <c r="I287" s="124"/>
      <c r="J287" s="124"/>
      <c r="K287" s="124"/>
      <c r="L287" s="124"/>
      <c r="M287" s="131"/>
      <c r="N287" s="125" t="e">
        <f>鋼鋁門窗五金木作系統櫃!#REF!</f>
        <v>#REF!</v>
      </c>
      <c r="O287" s="125"/>
      <c r="P287" s="125"/>
      <c r="Q287" s="125"/>
      <c r="R287" s="123" t="e">
        <f>鋼鋁門窗五金木作系統櫃!#REF!</f>
        <v>#REF!</v>
      </c>
      <c r="S287" s="124"/>
      <c r="T287" s="124"/>
      <c r="U287" s="124"/>
      <c r="V287" s="124"/>
      <c r="W287" s="125" t="e">
        <f>鋼鋁門窗五金木作系統櫃!#REF!</f>
        <v>#REF!</v>
      </c>
      <c r="X287" s="125"/>
      <c r="Y287" s="125"/>
      <c r="Z287" s="125"/>
      <c r="AA287" s="125"/>
      <c r="AB287" s="125"/>
      <c r="AC287" s="123" t="e">
        <f>鋼鋁門窗五金木作系統櫃!#REF!</f>
        <v>#REF!</v>
      </c>
      <c r="AD287" s="124"/>
      <c r="AE287" s="124"/>
      <c r="AF287" s="124"/>
      <c r="AG287" s="124"/>
      <c r="AH287" s="131"/>
    </row>
    <row r="288" spans="1:34" ht="20.100000000000001" customHeight="1">
      <c r="A288" s="123" t="e">
        <f>鋼鋁門窗五金木作系統櫃!#REF!</f>
        <v>#REF!</v>
      </c>
      <c r="B288" s="124"/>
      <c r="C288" s="124"/>
      <c r="D288" s="124"/>
      <c r="E288" s="131"/>
      <c r="F288" s="123" t="e">
        <f>鋼鋁門窗五金木作系統櫃!#REF!</f>
        <v>#REF!</v>
      </c>
      <c r="G288" s="124"/>
      <c r="H288" s="124"/>
      <c r="I288" s="124"/>
      <c r="J288" s="124"/>
      <c r="K288" s="124"/>
      <c r="L288" s="124"/>
      <c r="M288" s="131"/>
      <c r="N288" s="125" t="e">
        <f>鋼鋁門窗五金木作系統櫃!#REF!</f>
        <v>#REF!</v>
      </c>
      <c r="O288" s="125"/>
      <c r="P288" s="125"/>
      <c r="Q288" s="125"/>
      <c r="R288" s="123" t="e">
        <f>鋼鋁門窗五金木作系統櫃!#REF!</f>
        <v>#REF!</v>
      </c>
      <c r="S288" s="124"/>
      <c r="T288" s="124"/>
      <c r="U288" s="124"/>
      <c r="V288" s="124"/>
      <c r="W288" s="125" t="e">
        <f>鋼鋁門窗五金木作系統櫃!#REF!</f>
        <v>#REF!</v>
      </c>
      <c r="X288" s="125"/>
      <c r="Y288" s="125"/>
      <c r="Z288" s="125"/>
      <c r="AA288" s="125"/>
      <c r="AB288" s="125"/>
      <c r="AC288" s="123" t="e">
        <f>鋼鋁門窗五金木作系統櫃!#REF!</f>
        <v>#REF!</v>
      </c>
      <c r="AD288" s="124"/>
      <c r="AE288" s="124"/>
      <c r="AF288" s="124"/>
      <c r="AG288" s="124"/>
      <c r="AH288" s="131"/>
    </row>
    <row r="289" spans="1:34" ht="20.100000000000001" customHeight="1">
      <c r="A289" s="123" t="e">
        <f>鋼鋁門窗五金木作系統櫃!#REF!</f>
        <v>#REF!</v>
      </c>
      <c r="B289" s="124"/>
      <c r="C289" s="124"/>
      <c r="D289" s="124"/>
      <c r="E289" s="131"/>
      <c r="F289" s="123" t="e">
        <f>鋼鋁門窗五金木作系統櫃!#REF!</f>
        <v>#REF!</v>
      </c>
      <c r="G289" s="124"/>
      <c r="H289" s="124"/>
      <c r="I289" s="124"/>
      <c r="J289" s="124"/>
      <c r="K289" s="124"/>
      <c r="L289" s="124"/>
      <c r="M289" s="131"/>
      <c r="N289" s="125" t="e">
        <f>鋼鋁門窗五金木作系統櫃!#REF!</f>
        <v>#REF!</v>
      </c>
      <c r="O289" s="125"/>
      <c r="P289" s="125"/>
      <c r="Q289" s="125"/>
      <c r="R289" s="123" t="e">
        <f>鋼鋁門窗五金木作系統櫃!#REF!</f>
        <v>#REF!</v>
      </c>
      <c r="S289" s="124"/>
      <c r="T289" s="124"/>
      <c r="U289" s="124"/>
      <c r="V289" s="124"/>
      <c r="W289" s="125" t="e">
        <f>鋼鋁門窗五金木作系統櫃!#REF!</f>
        <v>#REF!</v>
      </c>
      <c r="X289" s="125"/>
      <c r="Y289" s="125"/>
      <c r="Z289" s="125"/>
      <c r="AA289" s="125"/>
      <c r="AB289" s="125"/>
      <c r="AC289" s="123" t="e">
        <f>鋼鋁門窗五金木作系統櫃!#REF!</f>
        <v>#REF!</v>
      </c>
      <c r="AD289" s="124"/>
      <c r="AE289" s="124"/>
      <c r="AF289" s="124"/>
      <c r="AG289" s="124"/>
      <c r="AH289" s="131"/>
    </row>
    <row r="290" spans="1:34" ht="20.100000000000001" customHeight="1">
      <c r="A290" s="123" t="str">
        <f>鋼鋁門窗五金木作系統櫃!A15</f>
        <v>男孩房</v>
      </c>
      <c r="B290" s="124"/>
      <c r="C290" s="124"/>
      <c r="D290" s="124"/>
      <c r="E290" s="131"/>
      <c r="F290" s="123" t="str">
        <f>鋼鋁門窗五金木作系統櫃!F15</f>
        <v>5+5㎜膠合玻落地鋁窗</v>
      </c>
      <c r="G290" s="124"/>
      <c r="H290" s="124"/>
      <c r="I290" s="124"/>
      <c r="J290" s="124"/>
      <c r="K290" s="124"/>
      <c r="L290" s="124"/>
      <c r="M290" s="131"/>
      <c r="N290" s="125" t="str">
        <f>鋼鋁門窗五金木作系統櫃!N15</f>
        <v>粉體烤漆</v>
      </c>
      <c r="O290" s="125"/>
      <c r="P290" s="125"/>
      <c r="Q290" s="125"/>
      <c r="R290" s="123" t="str">
        <f>鋼鋁門窗五金木作系統櫃!R15</f>
        <v>正新</v>
      </c>
      <c r="S290" s="124"/>
      <c r="T290" s="124"/>
      <c r="U290" s="124"/>
      <c r="V290" s="124"/>
      <c r="W290" s="125" t="str">
        <f>鋼鋁門窗五金木作系統櫃!W15</f>
        <v>大和器</v>
      </c>
      <c r="X290" s="125"/>
      <c r="Y290" s="125"/>
      <c r="Z290" s="125"/>
      <c r="AA290" s="125"/>
      <c r="AB290" s="125"/>
      <c r="AC290" s="123" t="str">
        <f>鋼鋁門窗五金木作系統櫃!AC15</f>
        <v>鐵砂色</v>
      </c>
      <c r="AD290" s="124"/>
      <c r="AE290" s="124"/>
      <c r="AF290" s="124"/>
      <c r="AG290" s="124"/>
      <c r="AH290" s="131"/>
    </row>
    <row r="291" spans="1:34" ht="20.100000000000001" customHeight="1">
      <c r="A291" s="123" t="str">
        <f>鋼鋁門窗五金木作系統櫃!A12</f>
        <v>女孩房</v>
      </c>
      <c r="B291" s="124"/>
      <c r="C291" s="124"/>
      <c r="D291" s="124"/>
      <c r="E291" s="131"/>
      <c r="F291" s="123" t="str">
        <f>鋼鋁門窗五金木作系統櫃!F12</f>
        <v>5+5㎜膠合玻橫拉鋁窗</v>
      </c>
      <c r="G291" s="124"/>
      <c r="H291" s="124"/>
      <c r="I291" s="124"/>
      <c r="J291" s="124"/>
      <c r="K291" s="124"/>
      <c r="L291" s="124"/>
      <c r="M291" s="131"/>
      <c r="N291" s="125" t="str">
        <f>鋼鋁門窗五金木作系統櫃!N12</f>
        <v>粉體烤漆</v>
      </c>
      <c r="O291" s="125"/>
      <c r="P291" s="125"/>
      <c r="Q291" s="125"/>
      <c r="R291" s="123" t="str">
        <f>鋼鋁門窗五金木作系統櫃!R12</f>
        <v>正新</v>
      </c>
      <c r="S291" s="124"/>
      <c r="T291" s="124"/>
      <c r="U291" s="124"/>
      <c r="V291" s="124"/>
      <c r="W291" s="125" t="str">
        <f>鋼鋁門窗五金木作系統櫃!W12</f>
        <v>大和器</v>
      </c>
      <c r="X291" s="125"/>
      <c r="Y291" s="125"/>
      <c r="Z291" s="125"/>
      <c r="AA291" s="125"/>
      <c r="AB291" s="125"/>
      <c r="AC291" s="123" t="str">
        <f>鋼鋁門窗五金木作系統櫃!AC12</f>
        <v>鐵砂色</v>
      </c>
      <c r="AD291" s="124"/>
      <c r="AE291" s="124"/>
      <c r="AF291" s="124"/>
      <c r="AG291" s="124"/>
      <c r="AH291" s="131"/>
    </row>
    <row r="292" spans="1:34" ht="20.100000000000001" customHeight="1">
      <c r="A292" s="123" t="e">
        <f>鋼鋁門窗五金木作系統櫃!#REF!</f>
        <v>#REF!</v>
      </c>
      <c r="B292" s="124"/>
      <c r="C292" s="124"/>
      <c r="D292" s="124"/>
      <c r="E292" s="131"/>
      <c r="F292" s="123" t="e">
        <f>鋼鋁門窗五金木作系統櫃!#REF!</f>
        <v>#REF!</v>
      </c>
      <c r="G292" s="124"/>
      <c r="H292" s="124"/>
      <c r="I292" s="124"/>
      <c r="J292" s="124"/>
      <c r="K292" s="124"/>
      <c r="L292" s="124"/>
      <c r="M292" s="131"/>
      <c r="N292" s="125" t="e">
        <f>鋼鋁門窗五金木作系統櫃!#REF!</f>
        <v>#REF!</v>
      </c>
      <c r="O292" s="125"/>
      <c r="P292" s="125"/>
      <c r="Q292" s="125"/>
      <c r="R292" s="123" t="e">
        <f>鋼鋁門窗五金木作系統櫃!#REF!</f>
        <v>#REF!</v>
      </c>
      <c r="S292" s="124"/>
      <c r="T292" s="124"/>
      <c r="U292" s="124"/>
      <c r="V292" s="124"/>
      <c r="W292" s="125" t="e">
        <f>鋼鋁門窗五金木作系統櫃!#REF!</f>
        <v>#REF!</v>
      </c>
      <c r="X292" s="125"/>
      <c r="Y292" s="125"/>
      <c r="Z292" s="125"/>
      <c r="AA292" s="125"/>
      <c r="AB292" s="125"/>
      <c r="AC292" s="123" t="e">
        <f>鋼鋁門窗五金木作系統櫃!#REF!</f>
        <v>#REF!</v>
      </c>
      <c r="AD292" s="124"/>
      <c r="AE292" s="124"/>
      <c r="AF292" s="124"/>
      <c r="AG292" s="124"/>
      <c r="AH292" s="131"/>
    </row>
    <row r="293" spans="1:34" ht="20.100000000000001" customHeight="1">
      <c r="A293" s="123" t="e">
        <f>鋼鋁門窗五金木作系統櫃!#REF!</f>
        <v>#REF!</v>
      </c>
      <c r="B293" s="124"/>
      <c r="C293" s="124"/>
      <c r="D293" s="124"/>
      <c r="E293" s="131"/>
      <c r="F293" s="123" t="e">
        <f>鋼鋁門窗五金木作系統櫃!#REF!</f>
        <v>#REF!</v>
      </c>
      <c r="G293" s="124"/>
      <c r="H293" s="124"/>
      <c r="I293" s="124"/>
      <c r="J293" s="124"/>
      <c r="K293" s="124"/>
      <c r="L293" s="124"/>
      <c r="M293" s="131"/>
      <c r="N293" s="125" t="e">
        <f>鋼鋁門窗五金木作系統櫃!#REF!</f>
        <v>#REF!</v>
      </c>
      <c r="O293" s="125"/>
      <c r="P293" s="125"/>
      <c r="Q293" s="125"/>
      <c r="R293" s="123" t="e">
        <f>鋼鋁門窗五金木作系統櫃!#REF!</f>
        <v>#REF!</v>
      </c>
      <c r="S293" s="124"/>
      <c r="T293" s="124"/>
      <c r="U293" s="124"/>
      <c r="V293" s="124"/>
      <c r="W293" s="125" t="e">
        <f>鋼鋁門窗五金木作系統櫃!#REF!</f>
        <v>#REF!</v>
      </c>
      <c r="X293" s="125"/>
      <c r="Y293" s="125"/>
      <c r="Z293" s="125"/>
      <c r="AA293" s="125"/>
      <c r="AB293" s="125"/>
      <c r="AC293" s="123" t="e">
        <f>鋼鋁門窗五金木作系統櫃!#REF!</f>
        <v>#REF!</v>
      </c>
      <c r="AD293" s="124"/>
      <c r="AE293" s="124"/>
      <c r="AF293" s="124"/>
      <c r="AG293" s="124"/>
      <c r="AH293" s="131"/>
    </row>
    <row r="294" spans="1:34" ht="20.100000000000001" customHeight="1">
      <c r="A294" s="123" t="e">
        <f>鋼鋁門窗五金木作系統櫃!#REF!</f>
        <v>#REF!</v>
      </c>
      <c r="B294" s="124"/>
      <c r="C294" s="124"/>
      <c r="D294" s="124"/>
      <c r="E294" s="131"/>
      <c r="F294" s="123" t="e">
        <f>鋼鋁門窗五金木作系統櫃!#REF!</f>
        <v>#REF!</v>
      </c>
      <c r="G294" s="124"/>
      <c r="H294" s="124"/>
      <c r="I294" s="124"/>
      <c r="J294" s="124"/>
      <c r="K294" s="124"/>
      <c r="L294" s="124"/>
      <c r="M294" s="131"/>
      <c r="N294" s="125" t="e">
        <f>鋼鋁門窗五金木作系統櫃!#REF!</f>
        <v>#REF!</v>
      </c>
      <c r="O294" s="125"/>
      <c r="P294" s="125"/>
      <c r="Q294" s="125"/>
      <c r="R294" s="123" t="e">
        <f>鋼鋁門窗五金木作系統櫃!#REF!</f>
        <v>#REF!</v>
      </c>
      <c r="S294" s="124"/>
      <c r="T294" s="124"/>
      <c r="U294" s="124"/>
      <c r="V294" s="124"/>
      <c r="W294" s="125" t="e">
        <f>鋼鋁門窗五金木作系統櫃!#REF!</f>
        <v>#REF!</v>
      </c>
      <c r="X294" s="125"/>
      <c r="Y294" s="125"/>
      <c r="Z294" s="125"/>
      <c r="AA294" s="125"/>
      <c r="AB294" s="125"/>
      <c r="AC294" s="123" t="e">
        <f>鋼鋁門窗五金木作系統櫃!#REF!</f>
        <v>#REF!</v>
      </c>
      <c r="AD294" s="124"/>
      <c r="AE294" s="124"/>
      <c r="AF294" s="124"/>
      <c r="AG294" s="124"/>
      <c r="AH294" s="131"/>
    </row>
    <row r="295" spans="1:34" ht="20.100000000000001" customHeight="1">
      <c r="A295" s="123" t="str">
        <f>鋼鋁門窗五金木作系統櫃!A8</f>
        <v>廚房</v>
      </c>
      <c r="B295" s="124"/>
      <c r="C295" s="124"/>
      <c r="D295" s="124"/>
      <c r="E295" s="131"/>
      <c r="F295" s="123" t="str">
        <f>鋼鋁門窗五金木作系統櫃!F8</f>
        <v>5+5㎜膠合玻橫拉鋁窗</v>
      </c>
      <c r="G295" s="124"/>
      <c r="H295" s="124"/>
      <c r="I295" s="124"/>
      <c r="J295" s="124"/>
      <c r="K295" s="124"/>
      <c r="L295" s="124"/>
      <c r="M295" s="131"/>
      <c r="N295" s="125" t="str">
        <f>鋼鋁門窗五金木作系統櫃!N8</f>
        <v>粉體烤漆</v>
      </c>
      <c r="O295" s="125"/>
      <c r="P295" s="125"/>
      <c r="Q295" s="125"/>
      <c r="R295" s="123" t="str">
        <f>鋼鋁門窗五金木作系統櫃!R8</f>
        <v>正新</v>
      </c>
      <c r="S295" s="124"/>
      <c r="T295" s="124"/>
      <c r="U295" s="124"/>
      <c r="V295" s="124"/>
      <c r="W295" s="125" t="str">
        <f>鋼鋁門窗五金木作系統櫃!W8</f>
        <v>大和器</v>
      </c>
      <c r="X295" s="125"/>
      <c r="Y295" s="125"/>
      <c r="Z295" s="125"/>
      <c r="AA295" s="125"/>
      <c r="AB295" s="125"/>
      <c r="AC295" s="123" t="str">
        <f>鋼鋁門窗五金木作系統櫃!AC8</f>
        <v>鐵砂色</v>
      </c>
      <c r="AD295" s="124"/>
      <c r="AE295" s="124"/>
      <c r="AF295" s="124"/>
      <c r="AG295" s="124"/>
      <c r="AH295" s="131"/>
    </row>
    <row r="296" spans="1:34" ht="20.100000000000001" customHeight="1">
      <c r="A296" s="123" t="e">
        <f>鋼鋁門窗五金木作系統櫃!#REF!</f>
        <v>#REF!</v>
      </c>
      <c r="B296" s="124"/>
      <c r="C296" s="124"/>
      <c r="D296" s="124"/>
      <c r="E296" s="131"/>
      <c r="F296" s="123" t="e">
        <f>鋼鋁門窗五金木作系統櫃!#REF!</f>
        <v>#REF!</v>
      </c>
      <c r="G296" s="124"/>
      <c r="H296" s="124"/>
      <c r="I296" s="124"/>
      <c r="J296" s="124"/>
      <c r="K296" s="124"/>
      <c r="L296" s="124"/>
      <c r="M296" s="131"/>
      <c r="N296" s="125" t="e">
        <f>鋼鋁門窗五金木作系統櫃!#REF!</f>
        <v>#REF!</v>
      </c>
      <c r="O296" s="125"/>
      <c r="P296" s="125"/>
      <c r="Q296" s="125"/>
      <c r="R296" s="123" t="e">
        <f>鋼鋁門窗五金木作系統櫃!#REF!</f>
        <v>#REF!</v>
      </c>
      <c r="S296" s="124"/>
      <c r="T296" s="124"/>
      <c r="U296" s="124"/>
      <c r="V296" s="124"/>
      <c r="W296" s="125" t="e">
        <f>鋼鋁門窗五金木作系統櫃!#REF!</f>
        <v>#REF!</v>
      </c>
      <c r="X296" s="125"/>
      <c r="Y296" s="125"/>
      <c r="Z296" s="125"/>
      <c r="AA296" s="125"/>
      <c r="AB296" s="125"/>
      <c r="AC296" s="123" t="e">
        <f>鋼鋁門窗五金木作系統櫃!#REF!</f>
        <v>#REF!</v>
      </c>
      <c r="AD296" s="124"/>
      <c r="AE296" s="124"/>
      <c r="AF296" s="124"/>
      <c r="AG296" s="124"/>
      <c r="AH296" s="131"/>
    </row>
    <row r="297" spans="1:34" ht="20.100000000000001" customHeight="1">
      <c r="A297" s="123" t="e">
        <f>鋼鋁門窗五金木作系統櫃!#REF!</f>
        <v>#REF!</v>
      </c>
      <c r="B297" s="124"/>
      <c r="C297" s="124"/>
      <c r="D297" s="124"/>
      <c r="E297" s="131"/>
      <c r="F297" s="123" t="e">
        <f>鋼鋁門窗五金木作系統櫃!#REF!</f>
        <v>#REF!</v>
      </c>
      <c r="G297" s="124"/>
      <c r="H297" s="124"/>
      <c r="I297" s="124"/>
      <c r="J297" s="124"/>
      <c r="K297" s="124"/>
      <c r="L297" s="124"/>
      <c r="M297" s="131"/>
      <c r="N297" s="125" t="e">
        <f>鋼鋁門窗五金木作系統櫃!#REF!</f>
        <v>#REF!</v>
      </c>
      <c r="O297" s="125"/>
      <c r="P297" s="125"/>
      <c r="Q297" s="125"/>
      <c r="R297" s="123" t="e">
        <f>鋼鋁門窗五金木作系統櫃!#REF!</f>
        <v>#REF!</v>
      </c>
      <c r="S297" s="124"/>
      <c r="T297" s="124"/>
      <c r="U297" s="124"/>
      <c r="V297" s="124"/>
      <c r="W297" s="125" t="e">
        <f>鋼鋁門窗五金木作系統櫃!#REF!</f>
        <v>#REF!</v>
      </c>
      <c r="X297" s="125"/>
      <c r="Y297" s="125"/>
      <c r="Z297" s="125"/>
      <c r="AA297" s="125"/>
      <c r="AB297" s="125"/>
      <c r="AC297" s="123" t="e">
        <f>鋼鋁門窗五金木作系統櫃!#REF!</f>
        <v>#REF!</v>
      </c>
      <c r="AD297" s="124"/>
      <c r="AE297" s="124"/>
      <c r="AF297" s="124"/>
      <c r="AG297" s="124"/>
      <c r="AH297" s="131"/>
    </row>
    <row r="298" spans="1:34" ht="20.100000000000001" customHeight="1">
      <c r="A298" s="123" t="e">
        <f>鋼鋁門窗五金木作系統櫃!#REF!</f>
        <v>#REF!</v>
      </c>
      <c r="B298" s="124"/>
      <c r="C298" s="124"/>
      <c r="D298" s="124"/>
      <c r="E298" s="131"/>
      <c r="F298" s="123" t="e">
        <f>鋼鋁門窗五金木作系統櫃!#REF!</f>
        <v>#REF!</v>
      </c>
      <c r="G298" s="124"/>
      <c r="H298" s="124"/>
      <c r="I298" s="124"/>
      <c r="J298" s="124"/>
      <c r="K298" s="124"/>
      <c r="L298" s="124"/>
      <c r="M298" s="131"/>
      <c r="N298" s="125" t="e">
        <f>鋼鋁門窗五金木作系統櫃!#REF!</f>
        <v>#REF!</v>
      </c>
      <c r="O298" s="125"/>
      <c r="P298" s="125"/>
      <c r="Q298" s="125"/>
      <c r="R298" s="123" t="e">
        <f>鋼鋁門窗五金木作系統櫃!#REF!</f>
        <v>#REF!</v>
      </c>
      <c r="S298" s="124"/>
      <c r="T298" s="124"/>
      <c r="U298" s="124"/>
      <c r="V298" s="124"/>
      <c r="W298" s="125" t="e">
        <f>鋼鋁門窗五金木作系統櫃!#REF!</f>
        <v>#REF!</v>
      </c>
      <c r="X298" s="125"/>
      <c r="Y298" s="125"/>
      <c r="Z298" s="125"/>
      <c r="AA298" s="125"/>
      <c r="AB298" s="125"/>
      <c r="AC298" s="123" t="e">
        <f>鋼鋁門窗五金木作系統櫃!#REF!</f>
        <v>#REF!</v>
      </c>
      <c r="AD298" s="124"/>
      <c r="AE298" s="124"/>
      <c r="AF298" s="124"/>
      <c r="AG298" s="124"/>
      <c r="AH298" s="131"/>
    </row>
    <row r="299" spans="1:34" ht="20.100000000000001" customHeight="1">
      <c r="A299" s="123" t="e">
        <f>鋼鋁門窗五金木作系統櫃!#REF!</f>
        <v>#REF!</v>
      </c>
      <c r="B299" s="124"/>
      <c r="C299" s="124"/>
      <c r="D299" s="124"/>
      <c r="E299" s="131"/>
      <c r="F299" s="123" t="e">
        <f>鋼鋁門窗五金木作系統櫃!#REF!</f>
        <v>#REF!</v>
      </c>
      <c r="G299" s="124"/>
      <c r="H299" s="124"/>
      <c r="I299" s="124"/>
      <c r="J299" s="124"/>
      <c r="K299" s="124"/>
      <c r="L299" s="124"/>
      <c r="M299" s="131"/>
      <c r="N299" s="125" t="e">
        <f>鋼鋁門窗五金木作系統櫃!#REF!</f>
        <v>#REF!</v>
      </c>
      <c r="O299" s="125"/>
      <c r="P299" s="125"/>
      <c r="Q299" s="125"/>
      <c r="R299" s="123" t="e">
        <f>鋼鋁門窗五金木作系統櫃!#REF!</f>
        <v>#REF!</v>
      </c>
      <c r="S299" s="124"/>
      <c r="T299" s="124"/>
      <c r="U299" s="124"/>
      <c r="V299" s="124"/>
      <c r="W299" s="125" t="e">
        <f>鋼鋁門窗五金木作系統櫃!#REF!</f>
        <v>#REF!</v>
      </c>
      <c r="X299" s="125"/>
      <c r="Y299" s="125"/>
      <c r="Z299" s="125"/>
      <c r="AA299" s="125"/>
      <c r="AB299" s="125"/>
      <c r="AC299" s="123" t="e">
        <f>鋼鋁門窗五金木作系統櫃!#REF!</f>
        <v>#REF!</v>
      </c>
      <c r="AD299" s="124"/>
      <c r="AE299" s="124"/>
      <c r="AF299" s="124"/>
      <c r="AG299" s="124"/>
      <c r="AH299" s="131"/>
    </row>
    <row r="300" spans="1:34" ht="20.100000000000001" customHeight="1">
      <c r="A300" s="123" t="e">
        <f>鋼鋁門窗五金木作系統櫃!#REF!</f>
        <v>#REF!</v>
      </c>
      <c r="B300" s="124"/>
      <c r="C300" s="124"/>
      <c r="D300" s="124"/>
      <c r="E300" s="131"/>
      <c r="F300" s="123" t="e">
        <f>鋼鋁門窗五金木作系統櫃!#REF!</f>
        <v>#REF!</v>
      </c>
      <c r="G300" s="124"/>
      <c r="H300" s="124"/>
      <c r="I300" s="124"/>
      <c r="J300" s="124"/>
      <c r="K300" s="124"/>
      <c r="L300" s="124"/>
      <c r="M300" s="131"/>
      <c r="N300" s="125" t="e">
        <f>鋼鋁門窗五金木作系統櫃!#REF!</f>
        <v>#REF!</v>
      </c>
      <c r="O300" s="125"/>
      <c r="P300" s="125"/>
      <c r="Q300" s="125"/>
      <c r="R300" s="123" t="e">
        <f>鋼鋁門窗五金木作系統櫃!#REF!</f>
        <v>#REF!</v>
      </c>
      <c r="S300" s="124"/>
      <c r="T300" s="124"/>
      <c r="U300" s="124"/>
      <c r="V300" s="124"/>
      <c r="W300" s="125" t="e">
        <f>鋼鋁門窗五金木作系統櫃!#REF!</f>
        <v>#REF!</v>
      </c>
      <c r="X300" s="125"/>
      <c r="Y300" s="125"/>
      <c r="Z300" s="125"/>
      <c r="AA300" s="125"/>
      <c r="AB300" s="125"/>
      <c r="AC300" s="123" t="e">
        <f>鋼鋁門窗五金木作系統櫃!#REF!</f>
        <v>#REF!</v>
      </c>
      <c r="AD300" s="124"/>
      <c r="AE300" s="124"/>
      <c r="AF300" s="124"/>
      <c r="AG300" s="124"/>
      <c r="AH300" s="131"/>
    </row>
    <row r="301" spans="1:34" ht="20.100000000000001" customHeight="1">
      <c r="A301" s="123" t="e">
        <f>鋼鋁門窗五金木作系統櫃!#REF!</f>
        <v>#REF!</v>
      </c>
      <c r="B301" s="124"/>
      <c r="C301" s="124"/>
      <c r="D301" s="124"/>
      <c r="E301" s="131"/>
      <c r="F301" s="123" t="e">
        <f>鋼鋁門窗五金木作系統櫃!#REF!</f>
        <v>#REF!</v>
      </c>
      <c r="G301" s="124"/>
      <c r="H301" s="124"/>
      <c r="I301" s="124"/>
      <c r="J301" s="124"/>
      <c r="K301" s="124"/>
      <c r="L301" s="124"/>
      <c r="M301" s="131"/>
      <c r="N301" s="125" t="e">
        <f>鋼鋁門窗五金木作系統櫃!#REF!</f>
        <v>#REF!</v>
      </c>
      <c r="O301" s="125"/>
      <c r="P301" s="125"/>
      <c r="Q301" s="125"/>
      <c r="R301" s="123" t="e">
        <f>鋼鋁門窗五金木作系統櫃!#REF!</f>
        <v>#REF!</v>
      </c>
      <c r="S301" s="124"/>
      <c r="T301" s="124"/>
      <c r="U301" s="124"/>
      <c r="V301" s="124"/>
      <c r="W301" s="125" t="e">
        <f>鋼鋁門窗五金木作系統櫃!#REF!</f>
        <v>#REF!</v>
      </c>
      <c r="X301" s="125"/>
      <c r="Y301" s="125"/>
      <c r="Z301" s="125"/>
      <c r="AA301" s="125"/>
      <c r="AB301" s="125"/>
      <c r="AC301" s="123" t="e">
        <f>鋼鋁門窗五金木作系統櫃!#REF!</f>
        <v>#REF!</v>
      </c>
      <c r="AD301" s="124"/>
      <c r="AE301" s="124"/>
      <c r="AF301" s="124"/>
      <c r="AG301" s="124"/>
      <c r="AH301" s="131"/>
    </row>
    <row r="302" spans="1:34" ht="20.100000000000001" customHeight="1">
      <c r="A302" s="123" t="e">
        <f>鋼鋁門窗五金木作系統櫃!#REF!</f>
        <v>#REF!</v>
      </c>
      <c r="B302" s="124"/>
      <c r="C302" s="124"/>
      <c r="D302" s="124"/>
      <c r="E302" s="131"/>
      <c r="F302" s="123" t="e">
        <f>鋼鋁門窗五金木作系統櫃!#REF!</f>
        <v>#REF!</v>
      </c>
      <c r="G302" s="124"/>
      <c r="H302" s="124"/>
      <c r="I302" s="124"/>
      <c r="J302" s="124"/>
      <c r="K302" s="124"/>
      <c r="L302" s="124"/>
      <c r="M302" s="131"/>
      <c r="N302" s="125" t="e">
        <f>鋼鋁門窗五金木作系統櫃!#REF!</f>
        <v>#REF!</v>
      </c>
      <c r="O302" s="125"/>
      <c r="P302" s="125"/>
      <c r="Q302" s="125"/>
      <c r="R302" s="123" t="e">
        <f>鋼鋁門窗五金木作系統櫃!#REF!</f>
        <v>#REF!</v>
      </c>
      <c r="S302" s="124"/>
      <c r="T302" s="124"/>
      <c r="U302" s="124"/>
      <c r="V302" s="124"/>
      <c r="W302" s="125" t="e">
        <f>鋼鋁門窗五金木作系統櫃!#REF!</f>
        <v>#REF!</v>
      </c>
      <c r="X302" s="125"/>
      <c r="Y302" s="125"/>
      <c r="Z302" s="125"/>
      <c r="AA302" s="125"/>
      <c r="AB302" s="125"/>
      <c r="AC302" s="123" t="e">
        <f>鋼鋁門窗五金木作系統櫃!#REF!</f>
        <v>#REF!</v>
      </c>
      <c r="AD302" s="124"/>
      <c r="AE302" s="124"/>
      <c r="AF302" s="124"/>
      <c r="AG302" s="124"/>
      <c r="AH302" s="131"/>
    </row>
    <row r="303" spans="1:34" ht="20.100000000000001" customHeight="1">
      <c r="A303" s="123" t="e">
        <f>鋼鋁門窗五金木作系統櫃!#REF!</f>
        <v>#REF!</v>
      </c>
      <c r="B303" s="124"/>
      <c r="C303" s="124"/>
      <c r="D303" s="124"/>
      <c r="E303" s="131"/>
      <c r="F303" s="123" t="e">
        <f>鋼鋁門窗五金木作系統櫃!#REF!</f>
        <v>#REF!</v>
      </c>
      <c r="G303" s="124"/>
      <c r="H303" s="124"/>
      <c r="I303" s="124"/>
      <c r="J303" s="124"/>
      <c r="K303" s="124"/>
      <c r="L303" s="124"/>
      <c r="M303" s="131"/>
      <c r="N303" s="125" t="e">
        <f>鋼鋁門窗五金木作系統櫃!#REF!</f>
        <v>#REF!</v>
      </c>
      <c r="O303" s="125"/>
      <c r="P303" s="125"/>
      <c r="Q303" s="125"/>
      <c r="R303" s="123" t="e">
        <f>鋼鋁門窗五金木作系統櫃!#REF!</f>
        <v>#REF!</v>
      </c>
      <c r="S303" s="124"/>
      <c r="T303" s="124"/>
      <c r="U303" s="124"/>
      <c r="V303" s="124"/>
      <c r="W303" s="125" t="e">
        <f>鋼鋁門窗五金木作系統櫃!#REF!</f>
        <v>#REF!</v>
      </c>
      <c r="X303" s="125"/>
      <c r="Y303" s="125"/>
      <c r="Z303" s="125"/>
      <c r="AA303" s="125"/>
      <c r="AB303" s="125"/>
      <c r="AC303" s="123" t="e">
        <f>鋼鋁門窗五金木作系統櫃!#REF!</f>
        <v>#REF!</v>
      </c>
      <c r="AD303" s="124"/>
      <c r="AE303" s="124"/>
      <c r="AF303" s="124"/>
      <c r="AG303" s="124"/>
      <c r="AH303" s="131"/>
    </row>
    <row r="304" spans="1:34" ht="20.100000000000001" customHeight="1">
      <c r="A304" s="123" t="e">
        <f>鋼鋁門窗五金木作系統櫃!#REF!</f>
        <v>#REF!</v>
      </c>
      <c r="B304" s="124"/>
      <c r="C304" s="124"/>
      <c r="D304" s="124"/>
      <c r="E304" s="131"/>
      <c r="F304" s="123" t="e">
        <f>鋼鋁門窗五金木作系統櫃!#REF!</f>
        <v>#REF!</v>
      </c>
      <c r="G304" s="124"/>
      <c r="H304" s="124"/>
      <c r="I304" s="124"/>
      <c r="J304" s="124"/>
      <c r="K304" s="124"/>
      <c r="L304" s="124"/>
      <c r="M304" s="131"/>
      <c r="N304" s="125" t="e">
        <f>鋼鋁門窗五金木作系統櫃!#REF!</f>
        <v>#REF!</v>
      </c>
      <c r="O304" s="125"/>
      <c r="P304" s="125"/>
      <c r="Q304" s="125"/>
      <c r="R304" s="123" t="e">
        <f>鋼鋁門窗五金木作系統櫃!#REF!</f>
        <v>#REF!</v>
      </c>
      <c r="S304" s="124"/>
      <c r="T304" s="124"/>
      <c r="U304" s="124"/>
      <c r="V304" s="124"/>
      <c r="W304" s="125" t="e">
        <f>鋼鋁門窗五金木作系統櫃!#REF!</f>
        <v>#REF!</v>
      </c>
      <c r="X304" s="125"/>
      <c r="Y304" s="125"/>
      <c r="Z304" s="125"/>
      <c r="AA304" s="125"/>
      <c r="AB304" s="125"/>
      <c r="AC304" s="123" t="e">
        <f>鋼鋁門窗五金木作系統櫃!#REF!</f>
        <v>#REF!</v>
      </c>
      <c r="AD304" s="124"/>
      <c r="AE304" s="124"/>
      <c r="AF304" s="124"/>
      <c r="AG304" s="124"/>
      <c r="AH304" s="131"/>
    </row>
    <row r="305" spans="1:34" ht="20.100000000000001" customHeight="1">
      <c r="A305" s="123" t="e">
        <f>鋼鋁門窗五金木作系統櫃!#REF!</f>
        <v>#REF!</v>
      </c>
      <c r="B305" s="124"/>
      <c r="C305" s="124"/>
      <c r="D305" s="124"/>
      <c r="E305" s="131"/>
      <c r="F305" s="123" t="e">
        <f>鋼鋁門窗五金木作系統櫃!#REF!</f>
        <v>#REF!</v>
      </c>
      <c r="G305" s="124"/>
      <c r="H305" s="124"/>
      <c r="I305" s="124"/>
      <c r="J305" s="124"/>
      <c r="K305" s="124"/>
      <c r="L305" s="124"/>
      <c r="M305" s="131"/>
      <c r="N305" s="125" t="e">
        <f>鋼鋁門窗五金木作系統櫃!#REF!</f>
        <v>#REF!</v>
      </c>
      <c r="O305" s="125"/>
      <c r="P305" s="125"/>
      <c r="Q305" s="125"/>
      <c r="R305" s="123" t="e">
        <f>鋼鋁門窗五金木作系統櫃!#REF!</f>
        <v>#REF!</v>
      </c>
      <c r="S305" s="124"/>
      <c r="T305" s="124"/>
      <c r="U305" s="124"/>
      <c r="V305" s="124"/>
      <c r="W305" s="125" t="e">
        <f>鋼鋁門窗五金木作系統櫃!#REF!</f>
        <v>#REF!</v>
      </c>
      <c r="X305" s="125"/>
      <c r="Y305" s="125"/>
      <c r="Z305" s="125"/>
      <c r="AA305" s="125"/>
      <c r="AB305" s="125"/>
      <c r="AC305" s="123" t="e">
        <f>鋼鋁門窗五金木作系統櫃!#REF!</f>
        <v>#REF!</v>
      </c>
      <c r="AD305" s="124"/>
      <c r="AE305" s="124"/>
      <c r="AF305" s="124"/>
      <c r="AG305" s="124"/>
      <c r="AH305" s="131"/>
    </row>
    <row r="306" spans="1:34" ht="20.100000000000001" customHeight="1">
      <c r="A306" s="123" t="str">
        <f>鋼鋁門窗五金木作系統櫃!A17</f>
        <v>全室</v>
      </c>
      <c r="B306" s="124"/>
      <c r="C306" s="124"/>
      <c r="D306" s="124"/>
      <c r="E306" s="131"/>
      <c r="F306" s="123" t="str">
        <f>鋼鋁門窗五金木作系統櫃!F17</f>
        <v>鋁管PC雨遮</v>
      </c>
      <c r="G306" s="124"/>
      <c r="H306" s="124"/>
      <c r="I306" s="124"/>
      <c r="J306" s="124"/>
      <c r="K306" s="124"/>
      <c r="L306" s="124"/>
      <c r="M306" s="131"/>
      <c r="N306" s="125" t="str">
        <f>鋼鋁門窗五金木作系統櫃!N17</f>
        <v>耐候PC</v>
      </c>
      <c r="O306" s="125"/>
      <c r="P306" s="125"/>
      <c r="Q306" s="125"/>
      <c r="R306" s="123" t="str">
        <f>鋼鋁門窗五金木作系統櫃!R17</f>
        <v>尚亞</v>
      </c>
      <c r="S306" s="124"/>
      <c r="T306" s="124"/>
      <c r="U306" s="124"/>
      <c r="V306" s="124"/>
      <c r="W306" s="125" t="str">
        <f>鋼鋁門窗五金木作系統櫃!W17</f>
        <v>3㎜顆粒PC板</v>
      </c>
      <c r="X306" s="125"/>
      <c r="Y306" s="125"/>
      <c r="Z306" s="125"/>
      <c r="AA306" s="125"/>
      <c r="AB306" s="125"/>
      <c r="AC306" s="123" t="str">
        <f>鋼鋁門窗五金木作系統櫃!AC17</f>
        <v>鐵砂色+藍色PC板</v>
      </c>
      <c r="AD306" s="124"/>
      <c r="AE306" s="124"/>
      <c r="AF306" s="124"/>
      <c r="AG306" s="124"/>
      <c r="AH306" s="131"/>
    </row>
    <row r="307" spans="1:34" ht="20.100000000000001" customHeight="1">
      <c r="A307" s="123" t="str">
        <f>鋼鋁門窗五金木作系統櫃!A18</f>
        <v>全室</v>
      </c>
      <c r="B307" s="124"/>
      <c r="C307" s="124"/>
      <c r="D307" s="124"/>
      <c r="E307" s="131"/>
      <c r="F307" s="123" t="str">
        <f>鋼鋁門窗五金木作系統櫃!F18</f>
        <v>鋁管花架</v>
      </c>
      <c r="G307" s="124"/>
      <c r="H307" s="124"/>
      <c r="I307" s="124"/>
      <c r="J307" s="124"/>
      <c r="K307" s="124"/>
      <c r="L307" s="124"/>
      <c r="M307" s="131"/>
      <c r="N307" s="125" t="str">
        <f>鋼鋁門窗五金木作系統櫃!N18</f>
        <v>穿梭管</v>
      </c>
      <c r="O307" s="125"/>
      <c r="P307" s="125"/>
      <c r="Q307" s="125"/>
      <c r="R307" s="123" t="str">
        <f>鋼鋁門窗五金木作系統櫃!R18</f>
        <v>大吉</v>
      </c>
      <c r="S307" s="124"/>
      <c r="T307" s="124"/>
      <c r="U307" s="124"/>
      <c r="V307" s="124"/>
      <c r="W307" s="125" t="str">
        <f>鋼鋁門窗五金木作系統櫃!W18</f>
        <v>O型鋁穿梭管</v>
      </c>
      <c r="X307" s="125"/>
      <c r="Y307" s="125"/>
      <c r="Z307" s="125"/>
      <c r="AA307" s="125"/>
      <c r="AB307" s="125"/>
      <c r="AC307" s="123" t="str">
        <f>鋼鋁門窗五金木作系統櫃!AC18</f>
        <v>鐵砂色</v>
      </c>
      <c r="AD307" s="124"/>
      <c r="AE307" s="124"/>
      <c r="AF307" s="124"/>
      <c r="AG307" s="124"/>
      <c r="AH307" s="131"/>
    </row>
    <row r="308" spans="1:34" ht="20.100000000000001" customHeight="1">
      <c r="A308" s="123" t="e">
        <f>鋼鋁門窗五金木作系統櫃!#REF!</f>
        <v>#REF!</v>
      </c>
      <c r="B308" s="124"/>
      <c r="C308" s="124"/>
      <c r="D308" s="124"/>
      <c r="E308" s="131"/>
      <c r="F308" s="123" t="e">
        <f>鋼鋁門窗五金木作系統櫃!#REF!</f>
        <v>#REF!</v>
      </c>
      <c r="G308" s="124"/>
      <c r="H308" s="124"/>
      <c r="I308" s="124"/>
      <c r="J308" s="124"/>
      <c r="K308" s="124"/>
      <c r="L308" s="124"/>
      <c r="M308" s="131"/>
      <c r="N308" s="125" t="e">
        <f>鋼鋁門窗五金木作系統櫃!#REF!</f>
        <v>#REF!</v>
      </c>
      <c r="O308" s="125"/>
      <c r="P308" s="125"/>
      <c r="Q308" s="125"/>
      <c r="R308" s="123" t="e">
        <f>鋼鋁門窗五金木作系統櫃!#REF!</f>
        <v>#REF!</v>
      </c>
      <c r="S308" s="124"/>
      <c r="T308" s="124"/>
      <c r="U308" s="124"/>
      <c r="V308" s="124"/>
      <c r="W308" s="125" t="e">
        <f>鋼鋁門窗五金木作系統櫃!#REF!</f>
        <v>#REF!</v>
      </c>
      <c r="X308" s="125"/>
      <c r="Y308" s="125"/>
      <c r="Z308" s="125"/>
      <c r="AA308" s="125"/>
      <c r="AB308" s="125"/>
      <c r="AC308" s="123" t="e">
        <f>鋼鋁門窗五金木作系統櫃!#REF!</f>
        <v>#REF!</v>
      </c>
      <c r="AD308" s="124"/>
      <c r="AE308" s="124"/>
      <c r="AF308" s="124"/>
      <c r="AG308" s="124"/>
      <c r="AH308" s="131"/>
    </row>
    <row r="309" spans="1:34" ht="20.100000000000001" customHeight="1">
      <c r="A309" s="123" t="e">
        <f>鋼鋁門窗五金木作系統櫃!#REF!</f>
        <v>#REF!</v>
      </c>
      <c r="B309" s="124"/>
      <c r="C309" s="124"/>
      <c r="D309" s="124"/>
      <c r="E309" s="131"/>
      <c r="F309" s="123" t="e">
        <f>鋼鋁門窗五金木作系統櫃!#REF!</f>
        <v>#REF!</v>
      </c>
      <c r="G309" s="124"/>
      <c r="H309" s="124"/>
      <c r="I309" s="124"/>
      <c r="J309" s="124"/>
      <c r="K309" s="124"/>
      <c r="L309" s="124"/>
      <c r="M309" s="131"/>
      <c r="N309" s="125" t="e">
        <f>鋼鋁門窗五金木作系統櫃!#REF!</f>
        <v>#REF!</v>
      </c>
      <c r="O309" s="125"/>
      <c r="P309" s="125"/>
      <c r="Q309" s="125"/>
      <c r="R309" s="123" t="e">
        <f>鋼鋁門窗五金木作系統櫃!#REF!</f>
        <v>#REF!</v>
      </c>
      <c r="S309" s="124"/>
      <c r="T309" s="124"/>
      <c r="U309" s="124"/>
      <c r="V309" s="124"/>
      <c r="W309" s="125" t="e">
        <f>鋼鋁門窗五金木作系統櫃!#REF!</f>
        <v>#REF!</v>
      </c>
      <c r="X309" s="125"/>
      <c r="Y309" s="125"/>
      <c r="Z309" s="125"/>
      <c r="AA309" s="125"/>
      <c r="AB309" s="125"/>
      <c r="AC309" s="123" t="e">
        <f>鋼鋁門窗五金木作系統櫃!#REF!</f>
        <v>#REF!</v>
      </c>
      <c r="AD309" s="124"/>
      <c r="AE309" s="124"/>
      <c r="AF309" s="124"/>
      <c r="AG309" s="124"/>
      <c r="AH309" s="131"/>
    </row>
    <row r="310" spans="1:34" ht="20.100000000000001" customHeight="1">
      <c r="A310" s="123" t="e">
        <f>鋼鋁門窗五金木作系統櫃!#REF!</f>
        <v>#REF!</v>
      </c>
      <c r="B310" s="124"/>
      <c r="C310" s="124"/>
      <c r="D310" s="124"/>
      <c r="E310" s="131"/>
      <c r="F310" s="123" t="e">
        <f>鋼鋁門窗五金木作系統櫃!#REF!</f>
        <v>#REF!</v>
      </c>
      <c r="G310" s="124"/>
      <c r="H310" s="124"/>
      <c r="I310" s="124"/>
      <c r="J310" s="124"/>
      <c r="K310" s="124"/>
      <c r="L310" s="124"/>
      <c r="M310" s="131"/>
      <c r="N310" s="125" t="e">
        <f>鋼鋁門窗五金木作系統櫃!#REF!</f>
        <v>#REF!</v>
      </c>
      <c r="O310" s="125"/>
      <c r="P310" s="125"/>
      <c r="Q310" s="125"/>
      <c r="R310" s="123" t="e">
        <f>鋼鋁門窗五金木作系統櫃!#REF!</f>
        <v>#REF!</v>
      </c>
      <c r="S310" s="124"/>
      <c r="T310" s="124"/>
      <c r="U310" s="124"/>
      <c r="V310" s="124"/>
      <c r="W310" s="125" t="e">
        <f>鋼鋁門窗五金木作系統櫃!#REF!</f>
        <v>#REF!</v>
      </c>
      <c r="X310" s="125"/>
      <c r="Y310" s="125"/>
      <c r="Z310" s="125"/>
      <c r="AA310" s="125"/>
      <c r="AB310" s="125"/>
      <c r="AC310" s="123" t="e">
        <f>鋼鋁門窗五金木作系統櫃!#REF!</f>
        <v>#REF!</v>
      </c>
      <c r="AD310" s="124"/>
      <c r="AE310" s="124"/>
      <c r="AF310" s="124"/>
      <c r="AG310" s="124"/>
      <c r="AH310" s="131"/>
    </row>
    <row r="311" spans="1:34" ht="20.100000000000001" customHeight="1">
      <c r="A311" s="123" t="e">
        <f>鋼鋁門窗五金木作系統櫃!#REF!</f>
        <v>#REF!</v>
      </c>
      <c r="B311" s="124"/>
      <c r="C311" s="124"/>
      <c r="D311" s="124"/>
      <c r="E311" s="131"/>
      <c r="F311" s="123" t="e">
        <f>鋼鋁門窗五金木作系統櫃!#REF!</f>
        <v>#REF!</v>
      </c>
      <c r="G311" s="124"/>
      <c r="H311" s="124"/>
      <c r="I311" s="124"/>
      <c r="J311" s="124"/>
      <c r="K311" s="124"/>
      <c r="L311" s="124"/>
      <c r="M311" s="131"/>
      <c r="N311" s="125" t="e">
        <f>鋼鋁門窗五金木作系統櫃!#REF!</f>
        <v>#REF!</v>
      </c>
      <c r="O311" s="125"/>
      <c r="P311" s="125"/>
      <c r="Q311" s="125"/>
      <c r="R311" s="123" t="e">
        <f>鋼鋁門窗五金木作系統櫃!#REF!</f>
        <v>#REF!</v>
      </c>
      <c r="S311" s="124"/>
      <c r="T311" s="124"/>
      <c r="U311" s="124"/>
      <c r="V311" s="124"/>
      <c r="W311" s="125" t="e">
        <f>鋼鋁門窗五金木作系統櫃!#REF!</f>
        <v>#REF!</v>
      </c>
      <c r="X311" s="125"/>
      <c r="Y311" s="125"/>
      <c r="Z311" s="125"/>
      <c r="AA311" s="125"/>
      <c r="AB311" s="125"/>
      <c r="AC311" s="123" t="e">
        <f>鋼鋁門窗五金木作系統櫃!#REF!</f>
        <v>#REF!</v>
      </c>
      <c r="AD311" s="124"/>
      <c r="AE311" s="124"/>
      <c r="AF311" s="124"/>
      <c r="AG311" s="124"/>
      <c r="AH311" s="131"/>
    </row>
    <row r="312" spans="1:34" ht="20.100000000000001" customHeight="1">
      <c r="A312" s="123" t="str">
        <f>鋼鋁門窗五金木作系統櫃!A19</f>
        <v>工作室</v>
      </c>
      <c r="B312" s="124"/>
      <c r="C312" s="124"/>
      <c r="D312" s="124"/>
      <c r="E312" s="131"/>
      <c r="F312" s="123" t="str">
        <f>鋼鋁門窗五金木作系統櫃!F19</f>
        <v>鋼製隔音門</v>
      </c>
      <c r="G312" s="124"/>
      <c r="H312" s="124"/>
      <c r="I312" s="124"/>
      <c r="J312" s="124"/>
      <c r="K312" s="124"/>
      <c r="L312" s="124"/>
      <c r="M312" s="131"/>
      <c r="N312" s="125" t="str">
        <f>鋼鋁門窗五金木作系統櫃!N19</f>
        <v>依樣本</v>
      </c>
      <c r="O312" s="125"/>
      <c r="P312" s="125"/>
      <c r="Q312" s="125"/>
      <c r="R312" s="123" t="str">
        <f>鋼鋁門窗五金木作系統櫃!R19</f>
        <v>全崴No.8P26</v>
      </c>
      <c r="S312" s="124"/>
      <c r="T312" s="124"/>
      <c r="U312" s="124"/>
      <c r="V312" s="124"/>
      <c r="W312" s="125" t="str">
        <f>鋼鋁門窗五金木作系統櫃!W19</f>
        <v>隔音門A</v>
      </c>
      <c r="X312" s="125"/>
      <c r="Y312" s="125"/>
      <c r="Z312" s="125"/>
      <c r="AA312" s="125"/>
      <c r="AB312" s="125"/>
      <c r="AC312" s="123" t="str">
        <f>鋼鋁門窗五金木作系統櫃!AC19</f>
        <v>V023</v>
      </c>
      <c r="AD312" s="124"/>
      <c r="AE312" s="124"/>
      <c r="AF312" s="124"/>
      <c r="AG312" s="124"/>
      <c r="AH312" s="131"/>
    </row>
    <row r="313" spans="1:34" ht="20.100000000000001" customHeight="1">
      <c r="A313" s="123" t="str">
        <f>鋼鋁門窗五金木作系統櫃!A20</f>
        <v>工作室</v>
      </c>
      <c r="B313" s="124"/>
      <c r="C313" s="124"/>
      <c r="D313" s="124"/>
      <c r="E313" s="131"/>
      <c r="F313" s="123" t="str">
        <f>鋼鋁門窗五金木作系統櫃!F20</f>
        <v>隔音門把</v>
      </c>
      <c r="G313" s="124"/>
      <c r="H313" s="124"/>
      <c r="I313" s="124"/>
      <c r="J313" s="124"/>
      <c r="K313" s="124"/>
      <c r="L313" s="124"/>
      <c r="M313" s="131"/>
      <c r="N313" s="125" t="str">
        <f>鋼鋁門窗五金木作系統櫃!N20</f>
        <v>依樣本</v>
      </c>
      <c r="O313" s="125"/>
      <c r="P313" s="125"/>
      <c r="Q313" s="125"/>
      <c r="R313" s="123" t="str">
        <f>鋼鋁門窗五金木作系統櫃!R20</f>
        <v>無</v>
      </c>
      <c r="S313" s="124"/>
      <c r="T313" s="124"/>
      <c r="U313" s="124"/>
      <c r="V313" s="124"/>
      <c r="W313" s="125" t="str">
        <f>鋼鋁門窗五金木作系統櫃!W20</f>
        <v>無</v>
      </c>
      <c r="X313" s="125"/>
      <c r="Y313" s="125"/>
      <c r="Z313" s="125"/>
      <c r="AA313" s="125"/>
      <c r="AB313" s="125"/>
      <c r="AC313" s="123" t="str">
        <f>鋼鋁門窗五金木作系統櫃!AC20</f>
        <v>無</v>
      </c>
      <c r="AD313" s="124"/>
      <c r="AE313" s="124"/>
      <c r="AF313" s="124"/>
      <c r="AG313" s="124"/>
      <c r="AH313" s="131"/>
    </row>
    <row r="314" spans="1:34" ht="20.100000000000001" customHeight="1">
      <c r="A314" s="123" t="str">
        <f>鋼鋁門窗五金木作系統櫃!A21</f>
        <v>玄關</v>
      </c>
      <c r="B314" s="124"/>
      <c r="C314" s="124"/>
      <c r="D314" s="124"/>
      <c r="E314" s="131"/>
      <c r="F314" s="123" t="str">
        <f>鋼鋁門窗五金木作系統櫃!F21</f>
        <v>鑄鋁玄關平板內門</v>
      </c>
      <c r="G314" s="124"/>
      <c r="H314" s="124"/>
      <c r="I314" s="124"/>
      <c r="J314" s="124"/>
      <c r="K314" s="124"/>
      <c r="L314" s="124"/>
      <c r="M314" s="131"/>
      <c r="N314" s="125" t="str">
        <f>鋼鋁門窗五金木作系統櫃!N21</f>
        <v>粉體烤漆</v>
      </c>
      <c r="O314" s="125"/>
      <c r="P314" s="125"/>
      <c r="Q314" s="125"/>
      <c r="R314" s="123" t="str">
        <f>鋼鋁門窗五金木作系統櫃!R21</f>
        <v>全崴No.8P6</v>
      </c>
      <c r="S314" s="124"/>
      <c r="T314" s="124"/>
      <c r="U314" s="124"/>
      <c r="V314" s="124"/>
      <c r="W314" s="125" t="str">
        <f>鋼鋁門窗五金木作系統櫃!W21</f>
        <v>出水</v>
      </c>
      <c r="X314" s="125"/>
      <c r="Y314" s="125"/>
      <c r="Z314" s="125"/>
      <c r="AA314" s="125"/>
      <c r="AB314" s="125"/>
      <c r="AC314" s="123" t="str">
        <f>鋼鋁門窗五金木作系統櫃!AC21</f>
        <v>V023</v>
      </c>
      <c r="AD314" s="124"/>
      <c r="AE314" s="124"/>
      <c r="AF314" s="124"/>
      <c r="AG314" s="124"/>
      <c r="AH314" s="131"/>
    </row>
    <row r="315" spans="1:34" ht="20.100000000000001" customHeight="1">
      <c r="A315" s="123" t="str">
        <f>鋼鋁門窗五金木作系統櫃!A22</f>
        <v>玄關</v>
      </c>
      <c r="B315" s="124"/>
      <c r="C315" s="124"/>
      <c r="D315" s="124"/>
      <c r="E315" s="131"/>
      <c r="F315" s="123" t="str">
        <f>鋼鋁門窗五金木作系統櫃!F22</f>
        <v>上項玄關門鎖具</v>
      </c>
      <c r="G315" s="124"/>
      <c r="H315" s="124"/>
      <c r="I315" s="124"/>
      <c r="J315" s="124"/>
      <c r="K315" s="124"/>
      <c r="L315" s="124"/>
      <c r="M315" s="131"/>
      <c r="N315" s="125" t="str">
        <f>鋼鋁門窗五金木作系統櫃!N22</f>
        <v>陽極鎖</v>
      </c>
      <c r="O315" s="125"/>
      <c r="P315" s="125"/>
      <c r="Q315" s="125"/>
      <c r="R315" s="123" t="str">
        <f>鋼鋁門窗五金木作系統櫃!R22</f>
        <v>yale</v>
      </c>
      <c r="S315" s="124"/>
      <c r="T315" s="124"/>
      <c r="U315" s="124"/>
      <c r="V315" s="124"/>
      <c r="W315" s="125" t="str">
        <f>鋼鋁門窗五金木作系統櫃!W22</f>
        <v>YDM-4109A</v>
      </c>
      <c r="X315" s="125"/>
      <c r="Y315" s="125"/>
      <c r="Z315" s="125"/>
      <c r="AA315" s="125"/>
      <c r="AB315" s="125"/>
      <c r="AC315" s="123" t="str">
        <f>鋼鋁門窗五金木作系統櫃!AC22</f>
        <v>黑</v>
      </c>
      <c r="AD315" s="124"/>
      <c r="AE315" s="124"/>
      <c r="AF315" s="124"/>
      <c r="AG315" s="124"/>
      <c r="AH315" s="131"/>
    </row>
    <row r="316" spans="1:34" ht="20.100000000000001" customHeight="1">
      <c r="A316" s="123" t="e">
        <f>鋼鋁門窗五金木作系統櫃!#REF!</f>
        <v>#REF!</v>
      </c>
      <c r="B316" s="124"/>
      <c r="C316" s="124"/>
      <c r="D316" s="124"/>
      <c r="E316" s="131"/>
      <c r="F316" s="123" t="e">
        <f>鋼鋁門窗五金木作系統櫃!#REF!</f>
        <v>#REF!</v>
      </c>
      <c r="G316" s="124"/>
      <c r="H316" s="124"/>
      <c r="I316" s="124"/>
      <c r="J316" s="124"/>
      <c r="K316" s="124"/>
      <c r="L316" s="124"/>
      <c r="M316" s="131"/>
      <c r="N316" s="125" t="e">
        <f>鋼鋁門窗五金木作系統櫃!#REF!</f>
        <v>#REF!</v>
      </c>
      <c r="O316" s="125"/>
      <c r="P316" s="125"/>
      <c r="Q316" s="125"/>
      <c r="R316" s="123" t="e">
        <f>鋼鋁門窗五金木作系統櫃!#REF!</f>
        <v>#REF!</v>
      </c>
      <c r="S316" s="124"/>
      <c r="T316" s="124"/>
      <c r="U316" s="124"/>
      <c r="V316" s="124"/>
      <c r="W316" s="125" t="e">
        <f>鋼鋁門窗五金木作系統櫃!#REF!</f>
        <v>#REF!</v>
      </c>
      <c r="X316" s="125"/>
      <c r="Y316" s="125"/>
      <c r="Z316" s="125"/>
      <c r="AA316" s="125"/>
      <c r="AB316" s="125"/>
      <c r="AC316" s="123" t="e">
        <f>鋼鋁門窗五金木作系統櫃!#REF!</f>
        <v>#REF!</v>
      </c>
      <c r="AD316" s="124"/>
      <c r="AE316" s="124"/>
      <c r="AF316" s="124"/>
      <c r="AG316" s="124"/>
      <c r="AH316" s="131"/>
    </row>
    <row r="317" spans="1:34" ht="20.100000000000001" customHeight="1">
      <c r="A317" s="123" t="e">
        <f>鋼鋁門窗五金木作系統櫃!#REF!</f>
        <v>#REF!</v>
      </c>
      <c r="B317" s="124"/>
      <c r="C317" s="124"/>
      <c r="D317" s="124"/>
      <c r="E317" s="131"/>
      <c r="F317" s="123" t="e">
        <f>鋼鋁門窗五金木作系統櫃!#REF!</f>
        <v>#REF!</v>
      </c>
      <c r="G317" s="124"/>
      <c r="H317" s="124"/>
      <c r="I317" s="124"/>
      <c r="J317" s="124"/>
      <c r="K317" s="124"/>
      <c r="L317" s="124"/>
      <c r="M317" s="131"/>
      <c r="N317" s="125" t="e">
        <f>鋼鋁門窗五金木作系統櫃!#REF!</f>
        <v>#REF!</v>
      </c>
      <c r="O317" s="125"/>
      <c r="P317" s="125"/>
      <c r="Q317" s="125"/>
      <c r="R317" s="123" t="e">
        <f>鋼鋁門窗五金木作系統櫃!#REF!</f>
        <v>#REF!</v>
      </c>
      <c r="S317" s="124"/>
      <c r="T317" s="124"/>
      <c r="U317" s="124"/>
      <c r="V317" s="124"/>
      <c r="W317" s="125" t="e">
        <f>鋼鋁門窗五金木作系統櫃!#REF!</f>
        <v>#REF!</v>
      </c>
      <c r="X317" s="125"/>
      <c r="Y317" s="125"/>
      <c r="Z317" s="125"/>
      <c r="AA317" s="125"/>
      <c r="AB317" s="125"/>
      <c r="AC317" s="123" t="e">
        <f>鋼鋁門窗五金木作系統櫃!#REF!</f>
        <v>#REF!</v>
      </c>
      <c r="AD317" s="124"/>
      <c r="AE317" s="124"/>
      <c r="AF317" s="124"/>
      <c r="AG317" s="124"/>
      <c r="AH317" s="131"/>
    </row>
    <row r="318" spans="1:34" ht="20.100000000000001" customHeight="1">
      <c r="A318" s="123" t="e">
        <f>鋼鋁門窗五金木作系統櫃!#REF!</f>
        <v>#REF!</v>
      </c>
      <c r="B318" s="124"/>
      <c r="C318" s="124"/>
      <c r="D318" s="124"/>
      <c r="E318" s="131"/>
      <c r="F318" s="123" t="e">
        <f>鋼鋁門窗五金木作系統櫃!#REF!</f>
        <v>#REF!</v>
      </c>
      <c r="G318" s="124"/>
      <c r="H318" s="124"/>
      <c r="I318" s="124"/>
      <c r="J318" s="124"/>
      <c r="K318" s="124"/>
      <c r="L318" s="124"/>
      <c r="M318" s="131"/>
      <c r="N318" s="125" t="e">
        <f>鋼鋁門窗五金木作系統櫃!#REF!</f>
        <v>#REF!</v>
      </c>
      <c r="O318" s="125"/>
      <c r="P318" s="125"/>
      <c r="Q318" s="125"/>
      <c r="R318" s="123" t="e">
        <f>鋼鋁門窗五金木作系統櫃!#REF!</f>
        <v>#REF!</v>
      </c>
      <c r="S318" s="124"/>
      <c r="T318" s="124"/>
      <c r="U318" s="124"/>
      <c r="V318" s="124"/>
      <c r="W318" s="125" t="e">
        <f>鋼鋁門窗五金木作系統櫃!#REF!</f>
        <v>#REF!</v>
      </c>
      <c r="X318" s="125"/>
      <c r="Y318" s="125"/>
      <c r="Z318" s="125"/>
      <c r="AA318" s="125"/>
      <c r="AB318" s="125"/>
      <c r="AC318" s="123" t="e">
        <f>鋼鋁門窗五金木作系統櫃!#REF!</f>
        <v>#REF!</v>
      </c>
      <c r="AD318" s="124"/>
      <c r="AE318" s="124"/>
      <c r="AF318" s="124"/>
      <c r="AG318" s="124"/>
      <c r="AH318" s="131"/>
    </row>
    <row r="319" spans="1:34" ht="20.100000000000001" customHeight="1">
      <c r="A319" s="123" t="str">
        <f>鋼鋁門窗五金木作系統櫃!A35</f>
        <v>主臥房</v>
      </c>
      <c r="B319" s="124"/>
      <c r="C319" s="124"/>
      <c r="D319" s="124"/>
      <c r="E319" s="131"/>
      <c r="F319" s="123" t="str">
        <f>鋼鋁門窗五金木作系統櫃!F35</f>
        <v>壁板嵌入人造皮背墊</v>
      </c>
      <c r="G319" s="124"/>
      <c r="H319" s="124"/>
      <c r="I319" s="124"/>
      <c r="J319" s="124"/>
      <c r="K319" s="124"/>
      <c r="L319" s="124"/>
      <c r="M319" s="131"/>
      <c r="N319" s="125" t="str">
        <f>鋼鋁門窗五金木作系統櫃!N35</f>
        <v>高密度棉</v>
      </c>
      <c r="O319" s="125"/>
      <c r="P319" s="125"/>
      <c r="Q319" s="125"/>
      <c r="R319" s="123" t="str">
        <f>鋼鋁門窗五金木作系統櫃!R35</f>
        <v>無</v>
      </c>
      <c r="S319" s="124"/>
      <c r="T319" s="124"/>
      <c r="U319" s="124"/>
      <c r="V319" s="124"/>
      <c r="W319" s="125" t="str">
        <f>鋼鋁門窗五金木作系統櫃!W35</f>
        <v>2"高密度泡棉</v>
      </c>
      <c r="X319" s="125"/>
      <c r="Y319" s="125"/>
      <c r="Z319" s="125"/>
      <c r="AA319" s="125"/>
      <c r="AB319" s="125"/>
      <c r="AC319" s="123" t="str">
        <f>鋼鋁門窗五金木作系統櫃!AC35</f>
        <v>無</v>
      </c>
      <c r="AD319" s="124"/>
      <c r="AE319" s="124"/>
      <c r="AF319" s="124"/>
      <c r="AG319" s="124"/>
      <c r="AH319" s="131"/>
    </row>
    <row r="320" spans="1:34" ht="20.100000000000001" customHeight="1">
      <c r="A320" s="123" t="str">
        <f>鋼鋁門窗五金木作系統櫃!A38</f>
        <v>全室臥房</v>
      </c>
      <c r="B320" s="124"/>
      <c r="C320" s="124"/>
      <c r="D320" s="124"/>
      <c r="E320" s="131"/>
      <c r="F320" s="123" t="str">
        <f>鋼鋁門窗五金木作系統櫃!F38</f>
        <v>木作空心夾襯門</v>
      </c>
      <c r="G320" s="124"/>
      <c r="H320" s="124"/>
      <c r="I320" s="124"/>
      <c r="J320" s="124"/>
      <c r="K320" s="124"/>
      <c r="L320" s="124"/>
      <c r="M320" s="131"/>
      <c r="N320" s="125" t="str">
        <f>鋼鋁門窗五金木作系統櫃!N38</f>
        <v>天然木皮</v>
      </c>
      <c r="O320" s="125"/>
      <c r="P320" s="125"/>
      <c r="Q320" s="125"/>
      <c r="R320" s="123" t="str">
        <f>鋼鋁門窗五金木作系統櫃!R38</f>
        <v>安怡</v>
      </c>
      <c r="S320" s="124"/>
      <c r="T320" s="124"/>
      <c r="U320" s="124"/>
      <c r="V320" s="124"/>
      <c r="W320" s="125" t="str">
        <f>鋼鋁門窗五金木作系統櫃!W38</f>
        <v>AY917</v>
      </c>
      <c r="X320" s="125"/>
      <c r="Y320" s="125"/>
      <c r="Z320" s="125"/>
      <c r="AA320" s="125"/>
      <c r="AB320" s="125"/>
      <c r="AC320" s="123" t="str">
        <f>鋼鋁門窗五金木作系統櫃!AC38</f>
        <v>雲石木</v>
      </c>
      <c r="AD320" s="124"/>
      <c r="AE320" s="124"/>
      <c r="AF320" s="124"/>
      <c r="AG320" s="124"/>
      <c r="AH320" s="131"/>
    </row>
    <row r="321" spans="1:34" ht="20.100000000000001" customHeight="1">
      <c r="A321" s="125" t="str">
        <f>A320</f>
        <v>全室臥房</v>
      </c>
      <c r="B321" s="125"/>
      <c r="C321" s="125"/>
      <c r="D321" s="125"/>
      <c r="E321" s="125"/>
      <c r="F321" s="123" t="s">
        <v>984</v>
      </c>
      <c r="G321" s="124"/>
      <c r="H321" s="124"/>
      <c r="I321" s="124"/>
      <c r="J321" s="124"/>
      <c r="K321" s="124"/>
      <c r="L321" s="124"/>
      <c r="M321" s="131"/>
      <c r="N321" s="125" t="s">
        <v>985</v>
      </c>
      <c r="O321" s="125"/>
      <c r="P321" s="125"/>
      <c r="Q321" s="125"/>
      <c r="R321" s="125" t="s">
        <v>279</v>
      </c>
      <c r="S321" s="125"/>
      <c r="T321" s="125"/>
      <c r="U321" s="125"/>
      <c r="V321" s="125"/>
      <c r="W321" s="125" t="s">
        <v>986</v>
      </c>
      <c r="X321" s="125"/>
      <c r="Y321" s="125"/>
      <c r="Z321" s="125"/>
      <c r="AA321" s="125"/>
      <c r="AB321" s="125"/>
      <c r="AC321" s="125" t="s">
        <v>279</v>
      </c>
      <c r="AD321" s="125"/>
      <c r="AE321" s="125"/>
      <c r="AF321" s="125"/>
      <c r="AG321" s="125"/>
      <c r="AH321" s="125"/>
    </row>
    <row r="322" spans="1:34" ht="20.100000000000001" customHeight="1">
      <c r="A322" s="123" t="str">
        <f>鋼鋁門窗五金木作系統櫃!A39</f>
        <v>全室臥房</v>
      </c>
      <c r="B322" s="124"/>
      <c r="C322" s="124"/>
      <c r="D322" s="124"/>
      <c r="E322" s="131"/>
      <c r="F322" s="123" t="str">
        <f>鋼鋁門窗五金木作系統櫃!F39</f>
        <v>木作多層實心門框</v>
      </c>
      <c r="G322" s="124"/>
      <c r="H322" s="124"/>
      <c r="I322" s="124"/>
      <c r="J322" s="124"/>
      <c r="K322" s="124"/>
      <c r="L322" s="124"/>
      <c r="M322" s="131"/>
      <c r="N322" s="125" t="str">
        <f>鋼鋁門窗五金木作系統櫃!N39</f>
        <v>面噴漆</v>
      </c>
      <c r="O322" s="125"/>
      <c r="P322" s="125"/>
      <c r="Q322" s="125"/>
      <c r="R322" s="123" t="str">
        <f>鋼鋁門窗五金木作系統櫃!R39</f>
        <v>虹牌噴漆</v>
      </c>
      <c r="S322" s="124"/>
      <c r="T322" s="124"/>
      <c r="U322" s="124"/>
      <c r="V322" s="124"/>
      <c r="W322" s="125">
        <f>鋼鋁門窗五金木作系統櫃!W39</f>
        <v>0</v>
      </c>
      <c r="X322" s="125"/>
      <c r="Y322" s="125"/>
      <c r="Z322" s="125"/>
      <c r="AA322" s="125"/>
      <c r="AB322" s="125"/>
      <c r="AC322" s="123" t="str">
        <f>鋼鋁門窗五金木作系統櫃!AC39</f>
        <v>1-36灰色</v>
      </c>
      <c r="AD322" s="124"/>
      <c r="AE322" s="124"/>
      <c r="AF322" s="124"/>
      <c r="AG322" s="124"/>
      <c r="AH322" s="131"/>
    </row>
    <row r="323" spans="1:34" ht="20.100000000000001" customHeight="1">
      <c r="A323" s="123" t="str">
        <f>鋼鋁門窗五金木作系統櫃!A40</f>
        <v>全室盥洗室</v>
      </c>
      <c r="B323" s="124"/>
      <c r="C323" s="124"/>
      <c r="D323" s="124"/>
      <c r="E323" s="131"/>
      <c r="F323" s="123" t="str">
        <f>鋼鋁門窗五金木作系統櫃!F40</f>
        <v>塑鋼門</v>
      </c>
      <c r="G323" s="124"/>
      <c r="H323" s="124"/>
      <c r="I323" s="124"/>
      <c r="J323" s="124"/>
      <c r="K323" s="124"/>
      <c r="L323" s="124"/>
      <c r="M323" s="131"/>
      <c r="N323" s="125" t="str">
        <f>鋼鋁門窗五金木作系統櫃!N40</f>
        <v>塑鋼</v>
      </c>
      <c r="O323" s="125"/>
      <c r="P323" s="125"/>
      <c r="Q323" s="125"/>
      <c r="R323" s="123" t="str">
        <f>鋼鋁門窗五金木作系統櫃!R40</f>
        <v>曜豐</v>
      </c>
      <c r="S323" s="124"/>
      <c r="T323" s="124"/>
      <c r="U323" s="124"/>
      <c r="V323" s="124"/>
      <c r="W323" s="125" t="str">
        <f>鋼鋁門窗五金木作系統櫃!W40</f>
        <v>0147-5</v>
      </c>
      <c r="X323" s="125"/>
      <c r="Y323" s="125"/>
      <c r="Z323" s="125"/>
      <c r="AA323" s="125"/>
      <c r="AB323" s="125"/>
      <c r="AC323" s="123" t="str">
        <f>鋼鋁門窗五金木作系統櫃!AC40</f>
        <v>黃梧桐</v>
      </c>
      <c r="AD323" s="124"/>
      <c r="AE323" s="124"/>
      <c r="AF323" s="124"/>
      <c r="AG323" s="124"/>
      <c r="AH323" s="131"/>
    </row>
    <row r="324" spans="1:34" ht="20.100000000000001" customHeight="1">
      <c r="A324" s="123" t="str">
        <f>鋼鋁門窗五金木作系統櫃!A41</f>
        <v>全室盥洗室</v>
      </c>
      <c r="B324" s="124"/>
      <c r="C324" s="124"/>
      <c r="D324" s="124"/>
      <c r="E324" s="131"/>
      <c r="F324" s="123" t="str">
        <f>鋼鋁門窗五金木作系統櫃!F41</f>
        <v>塑鋼門框</v>
      </c>
      <c r="G324" s="124"/>
      <c r="H324" s="124"/>
      <c r="I324" s="124"/>
      <c r="J324" s="124"/>
      <c r="K324" s="124"/>
      <c r="L324" s="124"/>
      <c r="M324" s="131"/>
      <c r="N324" s="125" t="str">
        <f>鋼鋁門窗五金木作系統櫃!N41</f>
        <v>塑鋼</v>
      </c>
      <c r="O324" s="125"/>
      <c r="P324" s="125"/>
      <c r="Q324" s="125"/>
      <c r="R324" s="123" t="str">
        <f>鋼鋁門窗五金木作系統櫃!R41</f>
        <v>曜豐</v>
      </c>
      <c r="S324" s="124"/>
      <c r="T324" s="124"/>
      <c r="U324" s="124"/>
      <c r="V324" s="124"/>
      <c r="W324" s="125" t="str">
        <f>鋼鋁門窗五金木作系統櫃!W41</f>
        <v>0147-5</v>
      </c>
      <c r="X324" s="125"/>
      <c r="Y324" s="125"/>
      <c r="Z324" s="125"/>
      <c r="AA324" s="125"/>
      <c r="AB324" s="125"/>
      <c r="AC324" s="123" t="str">
        <f>鋼鋁門窗五金木作系統櫃!AC41</f>
        <v>黃梧桐</v>
      </c>
      <c r="AD324" s="124"/>
      <c r="AE324" s="124"/>
      <c r="AF324" s="124"/>
      <c r="AG324" s="124"/>
      <c r="AH324" s="131"/>
    </row>
    <row r="325" spans="1:34" ht="20.100000000000001" customHeight="1">
      <c r="A325" s="123" t="e">
        <f>鋼鋁門窗五金木作系統櫃!#REF!</f>
        <v>#REF!</v>
      </c>
      <c r="B325" s="124"/>
      <c r="C325" s="124"/>
      <c r="D325" s="124"/>
      <c r="E325" s="131"/>
      <c r="F325" s="123" t="e">
        <f>鋼鋁門窗五金木作系統櫃!#REF!</f>
        <v>#REF!</v>
      </c>
      <c r="G325" s="124"/>
      <c r="H325" s="124"/>
      <c r="I325" s="124"/>
      <c r="J325" s="124"/>
      <c r="K325" s="124"/>
      <c r="L325" s="124"/>
      <c r="M325" s="131"/>
      <c r="N325" s="125" t="e">
        <f>鋼鋁門窗五金木作系統櫃!#REF!</f>
        <v>#REF!</v>
      </c>
      <c r="O325" s="125"/>
      <c r="P325" s="125"/>
      <c r="Q325" s="125"/>
      <c r="R325" s="123" t="e">
        <f>鋼鋁門窗五金木作系統櫃!#REF!</f>
        <v>#REF!</v>
      </c>
      <c r="S325" s="124"/>
      <c r="T325" s="124"/>
      <c r="U325" s="124"/>
      <c r="V325" s="124"/>
      <c r="W325" s="125" t="e">
        <f>鋼鋁門窗五金木作系統櫃!#REF!</f>
        <v>#REF!</v>
      </c>
      <c r="X325" s="125"/>
      <c r="Y325" s="125"/>
      <c r="Z325" s="125"/>
      <c r="AA325" s="125"/>
      <c r="AB325" s="125"/>
      <c r="AC325" s="123" t="e">
        <f>鋼鋁門窗五金木作系統櫃!#REF!</f>
        <v>#REF!</v>
      </c>
      <c r="AD325" s="124"/>
      <c r="AE325" s="124"/>
      <c r="AF325" s="124"/>
      <c r="AG325" s="124"/>
      <c r="AH325" s="131"/>
    </row>
    <row r="326" spans="1:34" ht="20.100000000000001" customHeight="1">
      <c r="A326" s="123" t="str">
        <f>鋼鋁門窗五金木作系統櫃!A42</f>
        <v>全室臥房</v>
      </c>
      <c r="B326" s="124"/>
      <c r="C326" s="124"/>
      <c r="D326" s="124"/>
      <c r="E326" s="131"/>
      <c r="F326" s="123" t="str">
        <f>鋼鋁門窗五金木作系統櫃!F42</f>
        <v>水平門把附鎖</v>
      </c>
      <c r="G326" s="124"/>
      <c r="H326" s="124"/>
      <c r="I326" s="124"/>
      <c r="J326" s="124"/>
      <c r="K326" s="124"/>
      <c r="L326" s="124"/>
      <c r="M326" s="131"/>
      <c r="N326" s="125">
        <f>鋼鋁門窗五金木作系統櫃!N42</f>
        <v>0</v>
      </c>
      <c r="O326" s="125"/>
      <c r="P326" s="125"/>
      <c r="Q326" s="125"/>
      <c r="R326" s="123">
        <f>鋼鋁門窗五金木作系統櫃!R42</f>
        <v>0</v>
      </c>
      <c r="S326" s="124"/>
      <c r="T326" s="124"/>
      <c r="U326" s="124"/>
      <c r="V326" s="124"/>
      <c r="W326" s="125">
        <f>鋼鋁門窗五金木作系統櫃!W42</f>
        <v>0</v>
      </c>
      <c r="X326" s="125"/>
      <c r="Y326" s="125"/>
      <c r="Z326" s="125"/>
      <c r="AA326" s="125"/>
      <c r="AB326" s="125"/>
      <c r="AC326" s="123">
        <f>鋼鋁門窗五金木作系統櫃!AC42</f>
        <v>0</v>
      </c>
      <c r="AD326" s="124"/>
      <c r="AE326" s="124"/>
      <c r="AF326" s="124"/>
      <c r="AG326" s="124"/>
      <c r="AH326" s="131"/>
    </row>
    <row r="327" spans="1:34" ht="20.100000000000001" customHeight="1">
      <c r="A327" s="123" t="str">
        <f>鋼鋁門窗五金木作系統櫃!A43</f>
        <v>全室臥房</v>
      </c>
      <c r="B327" s="124"/>
      <c r="C327" s="124"/>
      <c r="D327" s="124"/>
      <c r="E327" s="131"/>
      <c r="F327" s="123" t="str">
        <f>鋼鋁門窗五金木作系統櫃!F43</f>
        <v>臥房門擋</v>
      </c>
      <c r="G327" s="124"/>
      <c r="H327" s="124"/>
      <c r="I327" s="124"/>
      <c r="J327" s="124"/>
      <c r="K327" s="124"/>
      <c r="L327" s="124"/>
      <c r="M327" s="131"/>
      <c r="N327" s="125" t="str">
        <f>鋼鋁門窗五金木作系統櫃!N43</f>
        <v>磁吸式</v>
      </c>
      <c r="O327" s="125"/>
      <c r="P327" s="125"/>
      <c r="Q327" s="125"/>
      <c r="R327" s="123" t="str">
        <f>鋼鋁門窗五金木作系統櫃!R43</f>
        <v>J-HOME</v>
      </c>
      <c r="S327" s="124"/>
      <c r="T327" s="124"/>
      <c r="U327" s="124"/>
      <c r="V327" s="124"/>
      <c r="W327" s="125" t="str">
        <f>鋼鋁門窗五金木作系統櫃!W43</f>
        <v>磁吸貼地</v>
      </c>
      <c r="X327" s="125"/>
      <c r="Y327" s="125"/>
      <c r="Z327" s="125"/>
      <c r="AA327" s="125"/>
      <c r="AB327" s="125"/>
      <c r="AC327" s="123" t="str">
        <f>鋼鋁門窗五金木作系統櫃!AC43</f>
        <v>銀</v>
      </c>
      <c r="AD327" s="124"/>
      <c r="AE327" s="124"/>
      <c r="AF327" s="124"/>
      <c r="AG327" s="124"/>
      <c r="AH327" s="131"/>
    </row>
    <row r="328" spans="1:34" ht="20.100000000000001" customHeight="1">
      <c r="A328" s="123" t="str">
        <f>鋼鋁門窗五金木作系統櫃!A44</f>
        <v>全室盥洗室</v>
      </c>
      <c r="B328" s="124"/>
      <c r="C328" s="124"/>
      <c r="D328" s="124"/>
      <c r="E328" s="131"/>
      <c r="F328" s="123" t="str">
        <f>鋼鋁門窗五金木作系統櫃!F44</f>
        <v>盥洗室門擋</v>
      </c>
      <c r="G328" s="124"/>
      <c r="H328" s="124"/>
      <c r="I328" s="124"/>
      <c r="J328" s="124"/>
      <c r="K328" s="124"/>
      <c r="L328" s="124"/>
      <c r="M328" s="131"/>
      <c r="N328" s="125" t="str">
        <f>鋼鋁門窗五金木作系統櫃!N44</f>
        <v>吸震式</v>
      </c>
      <c r="O328" s="125"/>
      <c r="P328" s="125"/>
      <c r="Q328" s="125"/>
      <c r="R328" s="123" t="str">
        <f>鋼鋁門窗五金木作系統櫃!R44</f>
        <v>無</v>
      </c>
      <c r="S328" s="124"/>
      <c r="T328" s="124"/>
      <c r="U328" s="124"/>
      <c r="V328" s="124"/>
      <c r="W328" s="125" t="str">
        <f>鋼鋁門窗五金木作系統櫃!W44</f>
        <v>附掛衣勾</v>
      </c>
      <c r="X328" s="125"/>
      <c r="Y328" s="125"/>
      <c r="Z328" s="125"/>
      <c r="AA328" s="125"/>
      <c r="AB328" s="125"/>
      <c r="AC328" s="123" t="str">
        <f>鋼鋁門窗五金木作系統櫃!AC44</f>
        <v>銀</v>
      </c>
      <c r="AD328" s="124"/>
      <c r="AE328" s="124"/>
      <c r="AF328" s="124"/>
      <c r="AG328" s="124"/>
      <c r="AH328" s="131"/>
    </row>
    <row r="329" spans="1:34" ht="20.100000000000001" customHeight="1">
      <c r="A329" s="123" t="e">
        <f>鋼鋁門窗五金木作系統櫃!#REF!</f>
        <v>#REF!</v>
      </c>
      <c r="B329" s="124"/>
      <c r="C329" s="124"/>
      <c r="D329" s="124"/>
      <c r="E329" s="131"/>
      <c r="F329" s="123" t="e">
        <f>鋼鋁門窗五金木作系統櫃!#REF!</f>
        <v>#REF!</v>
      </c>
      <c r="G329" s="124"/>
      <c r="H329" s="124"/>
      <c r="I329" s="124"/>
      <c r="J329" s="124"/>
      <c r="K329" s="124"/>
      <c r="L329" s="124"/>
      <c r="M329" s="131"/>
      <c r="N329" s="125" t="e">
        <f>鋼鋁門窗五金木作系統櫃!#REF!</f>
        <v>#REF!</v>
      </c>
      <c r="O329" s="125"/>
      <c r="P329" s="125"/>
      <c r="Q329" s="125"/>
      <c r="R329" s="123" t="e">
        <f>鋼鋁門窗五金木作系統櫃!#REF!</f>
        <v>#REF!</v>
      </c>
      <c r="S329" s="124"/>
      <c r="T329" s="124"/>
      <c r="U329" s="124"/>
      <c r="V329" s="124"/>
      <c r="W329" s="125" t="e">
        <f>鋼鋁門窗五金木作系統櫃!#REF!</f>
        <v>#REF!</v>
      </c>
      <c r="X329" s="125"/>
      <c r="Y329" s="125"/>
      <c r="Z329" s="125"/>
      <c r="AA329" s="125"/>
      <c r="AB329" s="125"/>
      <c r="AC329" s="123" t="e">
        <f>鋼鋁門窗五金木作系統櫃!#REF!</f>
        <v>#REF!</v>
      </c>
      <c r="AD329" s="124"/>
      <c r="AE329" s="124"/>
      <c r="AF329" s="124"/>
      <c r="AG329" s="124"/>
      <c r="AH329" s="131"/>
    </row>
    <row r="330" spans="1:34" ht="20.100000000000001" customHeight="1">
      <c r="A330" s="123" t="e">
        <f>鋼鋁門窗五金木作系統櫃!#REF!</f>
        <v>#REF!</v>
      </c>
      <c r="B330" s="124"/>
      <c r="C330" s="124"/>
      <c r="D330" s="124"/>
      <c r="E330" s="131"/>
      <c r="F330" s="123" t="e">
        <f>鋼鋁門窗五金木作系統櫃!#REF!</f>
        <v>#REF!</v>
      </c>
      <c r="G330" s="124"/>
      <c r="H330" s="124"/>
      <c r="I330" s="124"/>
      <c r="J330" s="124"/>
      <c r="K330" s="124"/>
      <c r="L330" s="124"/>
      <c r="M330" s="131"/>
      <c r="N330" s="125" t="e">
        <f>鋼鋁門窗五金木作系統櫃!#REF!</f>
        <v>#REF!</v>
      </c>
      <c r="O330" s="125"/>
      <c r="P330" s="125"/>
      <c r="Q330" s="125"/>
      <c r="R330" s="123" t="e">
        <f>鋼鋁門窗五金木作系統櫃!#REF!</f>
        <v>#REF!</v>
      </c>
      <c r="S330" s="124"/>
      <c r="T330" s="124"/>
      <c r="U330" s="124"/>
      <c r="V330" s="124"/>
      <c r="W330" s="125" t="e">
        <f>鋼鋁門窗五金木作系統櫃!#REF!</f>
        <v>#REF!</v>
      </c>
      <c r="X330" s="125"/>
      <c r="Y330" s="125"/>
      <c r="Z330" s="125"/>
      <c r="AA330" s="125"/>
      <c r="AB330" s="125"/>
      <c r="AC330" s="123" t="e">
        <f>鋼鋁門窗五金木作系統櫃!#REF!</f>
        <v>#REF!</v>
      </c>
      <c r="AD330" s="124"/>
      <c r="AE330" s="124"/>
      <c r="AF330" s="124"/>
      <c r="AG330" s="124"/>
      <c r="AH330" s="131"/>
    </row>
    <row r="331" spans="1:34" ht="20.100000000000001" customHeight="1">
      <c r="A331" s="123" t="e">
        <f>鋼鋁門窗五金木作系統櫃!#REF!</f>
        <v>#REF!</v>
      </c>
      <c r="B331" s="124"/>
      <c r="C331" s="124"/>
      <c r="D331" s="124"/>
      <c r="E331" s="131"/>
      <c r="F331" s="123" t="e">
        <f>鋼鋁門窗五金木作系統櫃!#REF!</f>
        <v>#REF!</v>
      </c>
      <c r="G331" s="124"/>
      <c r="H331" s="124"/>
      <c r="I331" s="124"/>
      <c r="J331" s="124"/>
      <c r="K331" s="124"/>
      <c r="L331" s="124"/>
      <c r="M331" s="131"/>
      <c r="N331" s="125" t="e">
        <f>鋼鋁門窗五金木作系統櫃!#REF!</f>
        <v>#REF!</v>
      </c>
      <c r="O331" s="125"/>
      <c r="P331" s="125"/>
      <c r="Q331" s="125"/>
      <c r="R331" s="123" t="e">
        <f>鋼鋁門窗五金木作系統櫃!#REF!</f>
        <v>#REF!</v>
      </c>
      <c r="S331" s="124"/>
      <c r="T331" s="124"/>
      <c r="U331" s="124"/>
      <c r="V331" s="124"/>
      <c r="W331" s="125" t="e">
        <f>鋼鋁門窗五金木作系統櫃!#REF!</f>
        <v>#REF!</v>
      </c>
      <c r="X331" s="125"/>
      <c r="Y331" s="125"/>
      <c r="Z331" s="125"/>
      <c r="AA331" s="125"/>
      <c r="AB331" s="125"/>
      <c r="AC331" s="123" t="e">
        <f>鋼鋁門窗五金木作系統櫃!#REF!</f>
        <v>#REF!</v>
      </c>
      <c r="AD331" s="124"/>
      <c r="AE331" s="124"/>
      <c r="AF331" s="124"/>
      <c r="AG331" s="124"/>
      <c r="AH331" s="131"/>
    </row>
    <row r="332" spans="1:34" ht="20.100000000000001" customHeight="1">
      <c r="A332" s="123" t="e">
        <f>鋼鋁門窗五金木作系統櫃!#REF!</f>
        <v>#REF!</v>
      </c>
      <c r="B332" s="124"/>
      <c r="C332" s="124"/>
      <c r="D332" s="124"/>
      <c r="E332" s="131"/>
      <c r="F332" s="123" t="e">
        <f>鋼鋁門窗五金木作系統櫃!#REF!</f>
        <v>#REF!</v>
      </c>
      <c r="G332" s="124"/>
      <c r="H332" s="124"/>
      <c r="I332" s="124"/>
      <c r="J332" s="124"/>
      <c r="K332" s="124"/>
      <c r="L332" s="124"/>
      <c r="M332" s="131"/>
      <c r="N332" s="125" t="e">
        <f>鋼鋁門窗五金木作系統櫃!#REF!</f>
        <v>#REF!</v>
      </c>
      <c r="O332" s="125"/>
      <c r="P332" s="125"/>
      <c r="Q332" s="125"/>
      <c r="R332" s="123" t="e">
        <f>鋼鋁門窗五金木作系統櫃!#REF!</f>
        <v>#REF!</v>
      </c>
      <c r="S332" s="124"/>
      <c r="T332" s="124"/>
      <c r="U332" s="124"/>
      <c r="V332" s="124"/>
      <c r="W332" s="125" t="e">
        <f>鋼鋁門窗五金木作系統櫃!#REF!</f>
        <v>#REF!</v>
      </c>
      <c r="X332" s="125"/>
      <c r="Y332" s="125"/>
      <c r="Z332" s="125"/>
      <c r="AA332" s="125"/>
      <c r="AB332" s="125"/>
      <c r="AC332" s="123" t="e">
        <f>鋼鋁門窗五金木作系統櫃!#REF!</f>
        <v>#REF!</v>
      </c>
      <c r="AD332" s="124"/>
      <c r="AE332" s="124"/>
      <c r="AF332" s="124"/>
      <c r="AG332" s="124"/>
      <c r="AH332" s="131"/>
    </row>
    <row r="333" spans="1:34" ht="20.100000000000001" customHeight="1">
      <c r="A333" s="123" t="e">
        <f>鋼鋁門窗五金木作系統櫃!#REF!</f>
        <v>#REF!</v>
      </c>
      <c r="B333" s="124"/>
      <c r="C333" s="124"/>
      <c r="D333" s="124"/>
      <c r="E333" s="131"/>
      <c r="F333" s="123" t="e">
        <f>鋼鋁門窗五金木作系統櫃!#REF!</f>
        <v>#REF!</v>
      </c>
      <c r="G333" s="124"/>
      <c r="H333" s="124"/>
      <c r="I333" s="124"/>
      <c r="J333" s="124"/>
      <c r="K333" s="124"/>
      <c r="L333" s="124"/>
      <c r="M333" s="131"/>
      <c r="N333" s="125" t="e">
        <f>鋼鋁門窗五金木作系統櫃!#REF!</f>
        <v>#REF!</v>
      </c>
      <c r="O333" s="125"/>
      <c r="P333" s="125"/>
      <c r="Q333" s="125"/>
      <c r="R333" s="123" t="e">
        <f>鋼鋁門窗五金木作系統櫃!#REF!</f>
        <v>#REF!</v>
      </c>
      <c r="S333" s="124"/>
      <c r="T333" s="124"/>
      <c r="U333" s="124"/>
      <c r="V333" s="124"/>
      <c r="W333" s="125" t="e">
        <f>鋼鋁門窗五金木作系統櫃!#REF!</f>
        <v>#REF!</v>
      </c>
      <c r="X333" s="125"/>
      <c r="Y333" s="125"/>
      <c r="Z333" s="125"/>
      <c r="AA333" s="125"/>
      <c r="AB333" s="125"/>
      <c r="AC333" s="123" t="e">
        <f>鋼鋁門窗五金木作系統櫃!#REF!</f>
        <v>#REF!</v>
      </c>
      <c r="AD333" s="124"/>
      <c r="AE333" s="124"/>
      <c r="AF333" s="124"/>
      <c r="AG333" s="124"/>
      <c r="AH333" s="131"/>
    </row>
    <row r="334" spans="1:34" ht="20.100000000000001" customHeight="1">
      <c r="A334" s="123" t="e">
        <f>鋼鋁門窗五金木作系統櫃!#REF!</f>
        <v>#REF!</v>
      </c>
      <c r="B334" s="124"/>
      <c r="C334" s="124"/>
      <c r="D334" s="124"/>
      <c r="E334" s="131"/>
      <c r="F334" s="123" t="e">
        <f>鋼鋁門窗五金木作系統櫃!#REF!</f>
        <v>#REF!</v>
      </c>
      <c r="G334" s="124"/>
      <c r="H334" s="124"/>
      <c r="I334" s="124"/>
      <c r="J334" s="124"/>
      <c r="K334" s="124"/>
      <c r="L334" s="124"/>
      <c r="M334" s="131"/>
      <c r="N334" s="125" t="e">
        <f>鋼鋁門窗五金木作系統櫃!#REF!</f>
        <v>#REF!</v>
      </c>
      <c r="O334" s="125"/>
      <c r="P334" s="125"/>
      <c r="Q334" s="125"/>
      <c r="R334" s="123" t="e">
        <f>鋼鋁門窗五金木作系統櫃!#REF!</f>
        <v>#REF!</v>
      </c>
      <c r="S334" s="124"/>
      <c r="T334" s="124"/>
      <c r="U334" s="124"/>
      <c r="V334" s="124"/>
      <c r="W334" s="125" t="e">
        <f>鋼鋁門窗五金木作系統櫃!#REF!</f>
        <v>#REF!</v>
      </c>
      <c r="X334" s="125"/>
      <c r="Y334" s="125"/>
      <c r="Z334" s="125"/>
      <c r="AA334" s="125"/>
      <c r="AB334" s="125"/>
      <c r="AC334" s="123" t="e">
        <f>鋼鋁門窗五金木作系統櫃!#REF!</f>
        <v>#REF!</v>
      </c>
      <c r="AD334" s="124"/>
      <c r="AE334" s="124"/>
      <c r="AF334" s="124"/>
      <c r="AG334" s="124"/>
      <c r="AH334" s="131"/>
    </row>
    <row r="335" spans="1:34" ht="20.100000000000001" customHeight="1">
      <c r="A335" s="123" t="e">
        <f>鋼鋁門窗五金木作系統櫃!#REF!</f>
        <v>#REF!</v>
      </c>
      <c r="B335" s="124"/>
      <c r="C335" s="124"/>
      <c r="D335" s="124"/>
      <c r="E335" s="131"/>
      <c r="F335" s="123" t="e">
        <f>鋼鋁門窗五金木作系統櫃!#REF!</f>
        <v>#REF!</v>
      </c>
      <c r="G335" s="124"/>
      <c r="H335" s="124"/>
      <c r="I335" s="124"/>
      <c r="J335" s="124"/>
      <c r="K335" s="124"/>
      <c r="L335" s="124"/>
      <c r="M335" s="131"/>
      <c r="N335" s="125" t="e">
        <f>鋼鋁門窗五金木作系統櫃!#REF!</f>
        <v>#REF!</v>
      </c>
      <c r="O335" s="125"/>
      <c r="P335" s="125"/>
      <c r="Q335" s="125"/>
      <c r="R335" s="123" t="e">
        <f>鋼鋁門窗五金木作系統櫃!#REF!</f>
        <v>#REF!</v>
      </c>
      <c r="S335" s="124"/>
      <c r="T335" s="124"/>
      <c r="U335" s="124"/>
      <c r="V335" s="124"/>
      <c r="W335" s="125" t="e">
        <f>鋼鋁門窗五金木作系統櫃!#REF!</f>
        <v>#REF!</v>
      </c>
      <c r="X335" s="125"/>
      <c r="Y335" s="125"/>
      <c r="Z335" s="125"/>
      <c r="AA335" s="125"/>
      <c r="AB335" s="125"/>
      <c r="AC335" s="123" t="e">
        <f>鋼鋁門窗五金木作系統櫃!#REF!</f>
        <v>#REF!</v>
      </c>
      <c r="AD335" s="124"/>
      <c r="AE335" s="124"/>
      <c r="AF335" s="124"/>
      <c r="AG335" s="124"/>
      <c r="AH335" s="131"/>
    </row>
    <row r="336" spans="1:34" ht="20.100000000000001" customHeight="1">
      <c r="A336" s="123" t="e">
        <f>鋼鋁門窗五金木作系統櫃!#REF!</f>
        <v>#REF!</v>
      </c>
      <c r="B336" s="124"/>
      <c r="C336" s="124"/>
      <c r="D336" s="124"/>
      <c r="E336" s="131"/>
      <c r="F336" s="123" t="e">
        <f>鋼鋁門窗五金木作系統櫃!#REF!</f>
        <v>#REF!</v>
      </c>
      <c r="G336" s="124"/>
      <c r="H336" s="124"/>
      <c r="I336" s="124"/>
      <c r="J336" s="124"/>
      <c r="K336" s="124"/>
      <c r="L336" s="124"/>
      <c r="M336" s="131"/>
      <c r="N336" s="125" t="e">
        <f>鋼鋁門窗五金木作系統櫃!#REF!</f>
        <v>#REF!</v>
      </c>
      <c r="O336" s="125"/>
      <c r="P336" s="125"/>
      <c r="Q336" s="125"/>
      <c r="R336" s="123" t="e">
        <f>鋼鋁門窗五金木作系統櫃!#REF!</f>
        <v>#REF!</v>
      </c>
      <c r="S336" s="124"/>
      <c r="T336" s="124"/>
      <c r="U336" s="124"/>
      <c r="V336" s="124"/>
      <c r="W336" s="125" t="e">
        <f>鋼鋁門窗五金木作系統櫃!#REF!</f>
        <v>#REF!</v>
      </c>
      <c r="X336" s="125"/>
      <c r="Y336" s="125"/>
      <c r="Z336" s="125"/>
      <c r="AA336" s="125"/>
      <c r="AB336" s="125"/>
      <c r="AC336" s="123" t="e">
        <f>鋼鋁門窗五金木作系統櫃!#REF!</f>
        <v>#REF!</v>
      </c>
      <c r="AD336" s="124"/>
      <c r="AE336" s="124"/>
      <c r="AF336" s="124"/>
      <c r="AG336" s="124"/>
      <c r="AH336" s="131"/>
    </row>
    <row r="337" spans="1:34" ht="20.100000000000001" customHeight="1">
      <c r="A337" s="123" t="e">
        <f>鋼鋁門窗五金木作系統櫃!#REF!</f>
        <v>#REF!</v>
      </c>
      <c r="B337" s="124"/>
      <c r="C337" s="124"/>
      <c r="D337" s="124"/>
      <c r="E337" s="131"/>
      <c r="F337" s="123" t="e">
        <f>鋼鋁門窗五金木作系統櫃!#REF!</f>
        <v>#REF!</v>
      </c>
      <c r="G337" s="124"/>
      <c r="H337" s="124"/>
      <c r="I337" s="124"/>
      <c r="J337" s="124"/>
      <c r="K337" s="124"/>
      <c r="L337" s="124"/>
      <c r="M337" s="131"/>
      <c r="N337" s="125" t="e">
        <f>鋼鋁門窗五金木作系統櫃!#REF!</f>
        <v>#REF!</v>
      </c>
      <c r="O337" s="125"/>
      <c r="P337" s="125"/>
      <c r="Q337" s="125"/>
      <c r="R337" s="123" t="e">
        <f>鋼鋁門窗五金木作系統櫃!#REF!</f>
        <v>#REF!</v>
      </c>
      <c r="S337" s="124"/>
      <c r="T337" s="124"/>
      <c r="U337" s="124"/>
      <c r="V337" s="124"/>
      <c r="W337" s="125" t="e">
        <f>鋼鋁門窗五金木作系統櫃!#REF!</f>
        <v>#REF!</v>
      </c>
      <c r="X337" s="125"/>
      <c r="Y337" s="125"/>
      <c r="Z337" s="125"/>
      <c r="AA337" s="125"/>
      <c r="AB337" s="125"/>
      <c r="AC337" s="123" t="e">
        <f>鋼鋁門窗五金木作系統櫃!#REF!</f>
        <v>#REF!</v>
      </c>
      <c r="AD337" s="124"/>
      <c r="AE337" s="124"/>
      <c r="AF337" s="124"/>
      <c r="AG337" s="124"/>
      <c r="AH337" s="131"/>
    </row>
    <row r="338" spans="1:34" ht="20.100000000000001" customHeight="1">
      <c r="A338" s="123" t="e">
        <f>鋼鋁門窗五金木作系統櫃!#REF!</f>
        <v>#REF!</v>
      </c>
      <c r="B338" s="124"/>
      <c r="C338" s="124"/>
      <c r="D338" s="124"/>
      <c r="E338" s="131"/>
      <c r="F338" s="123" t="e">
        <f>鋼鋁門窗五金木作系統櫃!#REF!</f>
        <v>#REF!</v>
      </c>
      <c r="G338" s="124"/>
      <c r="H338" s="124"/>
      <c r="I338" s="124"/>
      <c r="J338" s="124"/>
      <c r="K338" s="124"/>
      <c r="L338" s="124"/>
      <c r="M338" s="131"/>
      <c r="N338" s="125" t="e">
        <f>鋼鋁門窗五金木作系統櫃!#REF!</f>
        <v>#REF!</v>
      </c>
      <c r="O338" s="125"/>
      <c r="P338" s="125"/>
      <c r="Q338" s="125"/>
      <c r="R338" s="123" t="e">
        <f>鋼鋁門窗五金木作系統櫃!#REF!</f>
        <v>#REF!</v>
      </c>
      <c r="S338" s="124"/>
      <c r="T338" s="124"/>
      <c r="U338" s="124"/>
      <c r="V338" s="124"/>
      <c r="W338" s="125" t="e">
        <f>鋼鋁門窗五金木作系統櫃!#REF!</f>
        <v>#REF!</v>
      </c>
      <c r="X338" s="125"/>
      <c r="Y338" s="125"/>
      <c r="Z338" s="125"/>
      <c r="AA338" s="125"/>
      <c r="AB338" s="125"/>
      <c r="AC338" s="123" t="e">
        <f>鋼鋁門窗五金木作系統櫃!#REF!</f>
        <v>#REF!</v>
      </c>
      <c r="AD338" s="124"/>
      <c r="AE338" s="124"/>
      <c r="AF338" s="124"/>
      <c r="AG338" s="124"/>
      <c r="AH338" s="131"/>
    </row>
    <row r="339" spans="1:34" ht="20.100000000000001" customHeight="1">
      <c r="A339" s="123" t="str">
        <f>鋼鋁門窗五金木作系統櫃!A49</f>
        <v>外玄關</v>
      </c>
      <c r="B339" s="124"/>
      <c r="C339" s="124"/>
      <c r="D339" s="124"/>
      <c r="E339" s="131"/>
      <c r="F339" s="123" t="str">
        <f>鋼鋁門窗五金木作系統櫃!F49</f>
        <v>系統高低櫃</v>
      </c>
      <c r="G339" s="124"/>
      <c r="H339" s="124"/>
      <c r="I339" s="124"/>
      <c r="J339" s="124"/>
      <c r="K339" s="124"/>
      <c r="L339" s="124"/>
      <c r="M339" s="131"/>
      <c r="N339" s="125" t="str">
        <f>鋼鋁門窗五金木作系統櫃!N49</f>
        <v>E1-V313</v>
      </c>
      <c r="O339" s="125"/>
      <c r="P339" s="125"/>
      <c r="Q339" s="125"/>
      <c r="R339" s="123" t="str">
        <f>鋼鋁門窗五金木作系統櫃!R49</f>
        <v>LJ</v>
      </c>
      <c r="S339" s="124"/>
      <c r="T339" s="124"/>
      <c r="U339" s="124"/>
      <c r="V339" s="124"/>
      <c r="W339" s="125" t="str">
        <f>鋼鋁門窗五金木作系統櫃!W49</f>
        <v>J960/A333</v>
      </c>
      <c r="X339" s="125"/>
      <c r="Y339" s="125"/>
      <c r="Z339" s="125"/>
      <c r="AA339" s="125"/>
      <c r="AB339" s="125"/>
      <c r="AC339" s="123" t="str">
        <f>鋼鋁門窗五金木作系統櫃!AC49</f>
        <v>黑桃木/鄉村白橡</v>
      </c>
      <c r="AD339" s="124"/>
      <c r="AE339" s="124"/>
      <c r="AF339" s="124"/>
      <c r="AG339" s="124"/>
      <c r="AH339" s="131"/>
    </row>
    <row r="340" spans="1:34" ht="20.100000000000001" customHeight="1">
      <c r="A340" s="123" t="str">
        <f>鋼鋁門窗五金木作系統櫃!A50</f>
        <v>客廳</v>
      </c>
      <c r="B340" s="124"/>
      <c r="C340" s="124"/>
      <c r="D340" s="124"/>
      <c r="E340" s="131"/>
      <c r="F340" s="123" t="str">
        <f>鋼鋁門窗五金木作系統櫃!F50</f>
        <v>系統高低櫃</v>
      </c>
      <c r="G340" s="124"/>
      <c r="H340" s="124"/>
      <c r="I340" s="124"/>
      <c r="J340" s="124"/>
      <c r="K340" s="124"/>
      <c r="L340" s="124"/>
      <c r="M340" s="131"/>
      <c r="N340" s="125" t="str">
        <f>鋼鋁門窗五金木作系統櫃!N50</f>
        <v>E1-V313</v>
      </c>
      <c r="O340" s="125"/>
      <c r="P340" s="125"/>
      <c r="Q340" s="125"/>
      <c r="R340" s="123" t="str">
        <f>鋼鋁門窗五金木作系統櫃!R50</f>
        <v>LJ</v>
      </c>
      <c r="S340" s="124"/>
      <c r="T340" s="124"/>
      <c r="U340" s="124"/>
      <c r="V340" s="124"/>
      <c r="W340" s="125" t="str">
        <f>鋼鋁門窗五金木作系統櫃!W50</f>
        <v>J960/A333</v>
      </c>
      <c r="X340" s="125"/>
      <c r="Y340" s="125"/>
      <c r="Z340" s="125"/>
      <c r="AA340" s="125"/>
      <c r="AB340" s="125"/>
      <c r="AC340" s="123" t="str">
        <f>鋼鋁門窗五金木作系統櫃!AC50</f>
        <v>黑桃木/鄉村白橡</v>
      </c>
      <c r="AD340" s="124"/>
      <c r="AE340" s="124"/>
      <c r="AF340" s="124"/>
      <c r="AG340" s="124"/>
      <c r="AH340" s="131"/>
    </row>
    <row r="341" spans="1:34" ht="20.100000000000001" customHeight="1">
      <c r="A341" s="123" t="str">
        <f>鋼鋁門窗五金木作系統櫃!A51</f>
        <v>餐廳</v>
      </c>
      <c r="B341" s="124"/>
      <c r="C341" s="124"/>
      <c r="D341" s="124"/>
      <c r="E341" s="131"/>
      <c r="F341" s="123" t="str">
        <f>鋼鋁門窗五金木作系統櫃!F51</f>
        <v>系統高低櫃</v>
      </c>
      <c r="G341" s="124"/>
      <c r="H341" s="124"/>
      <c r="I341" s="124"/>
      <c r="J341" s="124"/>
      <c r="K341" s="124"/>
      <c r="L341" s="124"/>
      <c r="M341" s="131"/>
      <c r="N341" s="125" t="str">
        <f>鋼鋁門窗五金木作系統櫃!N51</f>
        <v>E1-V313</v>
      </c>
      <c r="O341" s="125"/>
      <c r="P341" s="125"/>
      <c r="Q341" s="125"/>
      <c r="R341" s="123" t="str">
        <f>鋼鋁門窗五金木作系統櫃!R51</f>
        <v>LJ</v>
      </c>
      <c r="S341" s="124"/>
      <c r="T341" s="124"/>
      <c r="U341" s="124"/>
      <c r="V341" s="124"/>
      <c r="W341" s="125" t="str">
        <f>鋼鋁門窗五金木作系統櫃!W51</f>
        <v>J960/A333</v>
      </c>
      <c r="X341" s="125"/>
      <c r="Y341" s="125"/>
      <c r="Z341" s="125"/>
      <c r="AA341" s="125"/>
      <c r="AB341" s="125"/>
      <c r="AC341" s="123" t="str">
        <f>鋼鋁門窗五金木作系統櫃!AC51</f>
        <v>黑桃木/鄉村白橡</v>
      </c>
      <c r="AD341" s="124"/>
      <c r="AE341" s="124"/>
      <c r="AF341" s="124"/>
      <c r="AG341" s="124"/>
      <c r="AH341" s="131"/>
    </row>
    <row r="342" spans="1:34" ht="20.100000000000001" customHeight="1">
      <c r="A342" s="123" t="str">
        <f>鋼鋁門窗五金木作系統櫃!A52</f>
        <v>走道區</v>
      </c>
      <c r="B342" s="124"/>
      <c r="C342" s="124"/>
      <c r="D342" s="124"/>
      <c r="E342" s="131"/>
      <c r="F342" s="123" t="str">
        <f>鋼鋁門窗五金木作系統櫃!F52</f>
        <v>系統高低櫃</v>
      </c>
      <c r="G342" s="124"/>
      <c r="H342" s="124"/>
      <c r="I342" s="124"/>
      <c r="J342" s="124"/>
      <c r="K342" s="124"/>
      <c r="L342" s="124"/>
      <c r="M342" s="131"/>
      <c r="N342" s="125" t="str">
        <f>鋼鋁門窗五金木作系統櫃!N52</f>
        <v>E1-V313</v>
      </c>
      <c r="O342" s="125"/>
      <c r="P342" s="125"/>
      <c r="Q342" s="125"/>
      <c r="R342" s="123" t="str">
        <f>鋼鋁門窗五金木作系統櫃!R52</f>
        <v>LJ</v>
      </c>
      <c r="S342" s="124"/>
      <c r="T342" s="124"/>
      <c r="U342" s="124"/>
      <c r="V342" s="124"/>
      <c r="W342" s="125" t="str">
        <f>鋼鋁門窗五金木作系統櫃!W52</f>
        <v>J960/A333</v>
      </c>
      <c r="X342" s="125"/>
      <c r="Y342" s="125"/>
      <c r="Z342" s="125"/>
      <c r="AA342" s="125"/>
      <c r="AB342" s="125"/>
      <c r="AC342" s="123" t="str">
        <f>鋼鋁門窗五金木作系統櫃!AC52</f>
        <v>黑桃木/鄉村白橡</v>
      </c>
      <c r="AD342" s="124"/>
      <c r="AE342" s="124"/>
      <c r="AF342" s="124"/>
      <c r="AG342" s="124"/>
      <c r="AH342" s="131"/>
    </row>
    <row r="343" spans="1:34" ht="20.100000000000001" customHeight="1">
      <c r="A343" s="123" t="str">
        <f>鋼鋁門窗五金木作系統櫃!A53</f>
        <v>內玄關</v>
      </c>
      <c r="B343" s="124"/>
      <c r="C343" s="124"/>
      <c r="D343" s="124"/>
      <c r="E343" s="131"/>
      <c r="F343" s="123" t="str">
        <f>鋼鋁門窗五金木作系統櫃!F53</f>
        <v>系統高低櫃</v>
      </c>
      <c r="G343" s="124"/>
      <c r="H343" s="124"/>
      <c r="I343" s="124"/>
      <c r="J343" s="124"/>
      <c r="K343" s="124"/>
      <c r="L343" s="124"/>
      <c r="M343" s="131"/>
      <c r="N343" s="125" t="str">
        <f>鋼鋁門窗五金木作系統櫃!N53</f>
        <v>E1-V313</v>
      </c>
      <c r="O343" s="125"/>
      <c r="P343" s="125"/>
      <c r="Q343" s="125"/>
      <c r="R343" s="123" t="str">
        <f>鋼鋁門窗五金木作系統櫃!R53</f>
        <v>LJ</v>
      </c>
      <c r="S343" s="124"/>
      <c r="T343" s="124"/>
      <c r="U343" s="124"/>
      <c r="V343" s="124"/>
      <c r="W343" s="125" t="str">
        <f>鋼鋁門窗五金木作系統櫃!W53</f>
        <v>J960/A333</v>
      </c>
      <c r="X343" s="125"/>
      <c r="Y343" s="125"/>
      <c r="Z343" s="125"/>
      <c r="AA343" s="125"/>
      <c r="AB343" s="125"/>
      <c r="AC343" s="123" t="str">
        <f>鋼鋁門窗五金木作系統櫃!AC53</f>
        <v>黑桃木/鄉村白橡</v>
      </c>
      <c r="AD343" s="124"/>
      <c r="AE343" s="124"/>
      <c r="AF343" s="124"/>
      <c r="AG343" s="124"/>
      <c r="AH343" s="131"/>
    </row>
    <row r="344" spans="1:34" ht="20.100000000000001" customHeight="1">
      <c r="A344" s="123" t="e">
        <f>鋼鋁門窗五金木作系統櫃!#REF!</f>
        <v>#REF!</v>
      </c>
      <c r="B344" s="124"/>
      <c r="C344" s="124"/>
      <c r="D344" s="124"/>
      <c r="E344" s="131"/>
      <c r="F344" s="123" t="e">
        <f>鋼鋁門窗五金木作系統櫃!#REF!</f>
        <v>#REF!</v>
      </c>
      <c r="G344" s="124"/>
      <c r="H344" s="124"/>
      <c r="I344" s="124"/>
      <c r="J344" s="124"/>
      <c r="K344" s="124"/>
      <c r="L344" s="124"/>
      <c r="M344" s="131"/>
      <c r="N344" s="125" t="e">
        <f>鋼鋁門窗五金木作系統櫃!#REF!</f>
        <v>#REF!</v>
      </c>
      <c r="O344" s="125"/>
      <c r="P344" s="125"/>
      <c r="Q344" s="125"/>
      <c r="R344" s="123" t="e">
        <f>鋼鋁門窗五金木作系統櫃!#REF!</f>
        <v>#REF!</v>
      </c>
      <c r="S344" s="124"/>
      <c r="T344" s="124"/>
      <c r="U344" s="124"/>
      <c r="V344" s="124"/>
      <c r="W344" s="125" t="e">
        <f>鋼鋁門窗五金木作系統櫃!#REF!</f>
        <v>#REF!</v>
      </c>
      <c r="X344" s="125"/>
      <c r="Y344" s="125"/>
      <c r="Z344" s="125"/>
      <c r="AA344" s="125"/>
      <c r="AB344" s="125"/>
      <c r="AC344" s="123" t="e">
        <f>鋼鋁門窗五金木作系統櫃!#REF!</f>
        <v>#REF!</v>
      </c>
      <c r="AD344" s="124"/>
      <c r="AE344" s="124"/>
      <c r="AF344" s="124"/>
      <c r="AG344" s="124"/>
      <c r="AH344" s="131"/>
    </row>
    <row r="345" spans="1:34" ht="20.100000000000001" customHeight="1">
      <c r="A345" s="123" t="str">
        <f>鋼鋁門窗五金木作系統櫃!A54</f>
        <v>儲藏室</v>
      </c>
      <c r="B345" s="124"/>
      <c r="C345" s="124"/>
      <c r="D345" s="124"/>
      <c r="E345" s="131"/>
      <c r="F345" s="123" t="str">
        <f>鋼鋁門窗五金木作系統櫃!F54</f>
        <v>系統高低櫃</v>
      </c>
      <c r="G345" s="124"/>
      <c r="H345" s="124"/>
      <c r="I345" s="124"/>
      <c r="J345" s="124"/>
      <c r="K345" s="124"/>
      <c r="L345" s="124"/>
      <c r="M345" s="131"/>
      <c r="N345" s="125" t="str">
        <f>鋼鋁門窗五金木作系統櫃!N54</f>
        <v>E1-V313</v>
      </c>
      <c r="O345" s="125"/>
      <c r="P345" s="125"/>
      <c r="Q345" s="125"/>
      <c r="R345" s="123" t="str">
        <f>鋼鋁門窗五金木作系統櫃!R54</f>
        <v>LJ</v>
      </c>
      <c r="S345" s="124"/>
      <c r="T345" s="124"/>
      <c r="U345" s="124"/>
      <c r="V345" s="124"/>
      <c r="W345" s="125" t="str">
        <f>鋼鋁門窗五金木作系統櫃!W54</f>
        <v>J960/A333</v>
      </c>
      <c r="X345" s="125"/>
      <c r="Y345" s="125"/>
      <c r="Z345" s="125"/>
      <c r="AA345" s="125"/>
      <c r="AB345" s="125"/>
      <c r="AC345" s="123" t="str">
        <f>鋼鋁門窗五金木作系統櫃!AC54</f>
        <v>黑桃木/鄉村白橡</v>
      </c>
      <c r="AD345" s="124"/>
      <c r="AE345" s="124"/>
      <c r="AF345" s="124"/>
      <c r="AG345" s="124"/>
      <c r="AH345" s="131"/>
    </row>
    <row r="346" spans="1:34" ht="20.100000000000001" customHeight="1">
      <c r="A346" s="123" t="str">
        <f>鋼鋁門窗五金木作系統櫃!A55</f>
        <v>工作室</v>
      </c>
      <c r="B346" s="124"/>
      <c r="C346" s="124"/>
      <c r="D346" s="124"/>
      <c r="E346" s="131"/>
      <c r="F346" s="123" t="str">
        <f>鋼鋁門窗五金木作系統櫃!F55</f>
        <v>系統高低櫃</v>
      </c>
      <c r="G346" s="124"/>
      <c r="H346" s="124"/>
      <c r="I346" s="124"/>
      <c r="J346" s="124"/>
      <c r="K346" s="124"/>
      <c r="L346" s="124"/>
      <c r="M346" s="131"/>
      <c r="N346" s="125" t="str">
        <f>鋼鋁門窗五金木作系統櫃!N55</f>
        <v>E1-V313</v>
      </c>
      <c r="O346" s="125"/>
      <c r="P346" s="125"/>
      <c r="Q346" s="125"/>
      <c r="R346" s="123" t="str">
        <f>鋼鋁門窗五金木作系統櫃!R55</f>
        <v>LJ</v>
      </c>
      <c r="S346" s="124"/>
      <c r="T346" s="124"/>
      <c r="U346" s="124"/>
      <c r="V346" s="124"/>
      <c r="W346" s="125" t="str">
        <f>鋼鋁門窗五金木作系統櫃!W55</f>
        <v>J960/A333</v>
      </c>
      <c r="X346" s="125"/>
      <c r="Y346" s="125"/>
      <c r="Z346" s="125"/>
      <c r="AA346" s="125"/>
      <c r="AB346" s="125"/>
      <c r="AC346" s="123" t="str">
        <f>鋼鋁門窗五金木作系統櫃!AC55</f>
        <v>黑桃木/鄉村白橡</v>
      </c>
      <c r="AD346" s="124"/>
      <c r="AE346" s="124"/>
      <c r="AF346" s="124"/>
      <c r="AG346" s="124"/>
      <c r="AH346" s="131"/>
    </row>
    <row r="347" spans="1:34" ht="20.100000000000001" customHeight="1">
      <c r="A347" s="123" t="e">
        <f>鋼鋁門窗五金木作系統櫃!#REF!</f>
        <v>#REF!</v>
      </c>
      <c r="B347" s="124"/>
      <c r="C347" s="124"/>
      <c r="D347" s="124"/>
      <c r="E347" s="131"/>
      <c r="F347" s="123" t="e">
        <f>鋼鋁門窗五金木作系統櫃!#REF!</f>
        <v>#REF!</v>
      </c>
      <c r="G347" s="124"/>
      <c r="H347" s="124"/>
      <c r="I347" s="124"/>
      <c r="J347" s="124"/>
      <c r="K347" s="124"/>
      <c r="L347" s="124"/>
      <c r="M347" s="131"/>
      <c r="N347" s="125" t="e">
        <f>鋼鋁門窗五金木作系統櫃!#REF!</f>
        <v>#REF!</v>
      </c>
      <c r="O347" s="125"/>
      <c r="P347" s="125"/>
      <c r="Q347" s="125"/>
      <c r="R347" s="123" t="e">
        <f>鋼鋁門窗五金木作系統櫃!#REF!</f>
        <v>#REF!</v>
      </c>
      <c r="S347" s="124"/>
      <c r="T347" s="124"/>
      <c r="U347" s="124"/>
      <c r="V347" s="124"/>
      <c r="W347" s="125" t="e">
        <f>鋼鋁門窗五金木作系統櫃!#REF!</f>
        <v>#REF!</v>
      </c>
      <c r="X347" s="125"/>
      <c r="Y347" s="125"/>
      <c r="Z347" s="125"/>
      <c r="AA347" s="125"/>
      <c r="AB347" s="125"/>
      <c r="AC347" s="123" t="e">
        <f>鋼鋁門窗五金木作系統櫃!#REF!</f>
        <v>#REF!</v>
      </c>
      <c r="AD347" s="124"/>
      <c r="AE347" s="124"/>
      <c r="AF347" s="124"/>
      <c r="AG347" s="124"/>
      <c r="AH347" s="131"/>
    </row>
    <row r="348" spans="1:34" ht="20.100000000000001" customHeight="1">
      <c r="A348" s="123" t="e">
        <f>鋼鋁門窗五金木作系統櫃!#REF!</f>
        <v>#REF!</v>
      </c>
      <c r="B348" s="124"/>
      <c r="C348" s="124"/>
      <c r="D348" s="124"/>
      <c r="E348" s="131"/>
      <c r="F348" s="123" t="e">
        <f>鋼鋁門窗五金木作系統櫃!#REF!</f>
        <v>#REF!</v>
      </c>
      <c r="G348" s="124"/>
      <c r="H348" s="124"/>
      <c r="I348" s="124"/>
      <c r="J348" s="124"/>
      <c r="K348" s="124"/>
      <c r="L348" s="124"/>
      <c r="M348" s="131"/>
      <c r="N348" s="125" t="e">
        <f>鋼鋁門窗五金木作系統櫃!#REF!</f>
        <v>#REF!</v>
      </c>
      <c r="O348" s="125"/>
      <c r="P348" s="125"/>
      <c r="Q348" s="125"/>
      <c r="R348" s="123" t="e">
        <f>鋼鋁門窗五金木作系統櫃!#REF!</f>
        <v>#REF!</v>
      </c>
      <c r="S348" s="124"/>
      <c r="T348" s="124"/>
      <c r="U348" s="124"/>
      <c r="V348" s="124"/>
      <c r="W348" s="125" t="e">
        <f>鋼鋁門窗五金木作系統櫃!#REF!</f>
        <v>#REF!</v>
      </c>
      <c r="X348" s="125"/>
      <c r="Y348" s="125"/>
      <c r="Z348" s="125"/>
      <c r="AA348" s="125"/>
      <c r="AB348" s="125"/>
      <c r="AC348" s="123" t="e">
        <f>鋼鋁門窗五金木作系統櫃!#REF!</f>
        <v>#REF!</v>
      </c>
      <c r="AD348" s="124"/>
      <c r="AE348" s="124"/>
      <c r="AF348" s="124"/>
      <c r="AG348" s="124"/>
      <c r="AH348" s="131"/>
    </row>
    <row r="349" spans="1:34" ht="20.100000000000001" customHeight="1">
      <c r="A349" s="123" t="e">
        <f>鋼鋁門窗五金木作系統櫃!#REF!</f>
        <v>#REF!</v>
      </c>
      <c r="B349" s="124"/>
      <c r="C349" s="124"/>
      <c r="D349" s="124"/>
      <c r="E349" s="131"/>
      <c r="F349" s="123" t="e">
        <f>鋼鋁門窗五金木作系統櫃!#REF!</f>
        <v>#REF!</v>
      </c>
      <c r="G349" s="124"/>
      <c r="H349" s="124"/>
      <c r="I349" s="124"/>
      <c r="J349" s="124"/>
      <c r="K349" s="124"/>
      <c r="L349" s="124"/>
      <c r="M349" s="131"/>
      <c r="N349" s="125" t="e">
        <f>鋼鋁門窗五金木作系統櫃!#REF!</f>
        <v>#REF!</v>
      </c>
      <c r="O349" s="125"/>
      <c r="P349" s="125"/>
      <c r="Q349" s="125"/>
      <c r="R349" s="123" t="e">
        <f>鋼鋁門窗五金木作系統櫃!#REF!</f>
        <v>#REF!</v>
      </c>
      <c r="S349" s="124"/>
      <c r="T349" s="124"/>
      <c r="U349" s="124"/>
      <c r="V349" s="124"/>
      <c r="W349" s="125" t="e">
        <f>鋼鋁門窗五金木作系統櫃!#REF!</f>
        <v>#REF!</v>
      </c>
      <c r="X349" s="125"/>
      <c r="Y349" s="125"/>
      <c r="Z349" s="125"/>
      <c r="AA349" s="125"/>
      <c r="AB349" s="125"/>
      <c r="AC349" s="123" t="e">
        <f>鋼鋁門窗五金木作系統櫃!#REF!</f>
        <v>#REF!</v>
      </c>
      <c r="AD349" s="124"/>
      <c r="AE349" s="124"/>
      <c r="AF349" s="124"/>
      <c r="AG349" s="124"/>
      <c r="AH349" s="131"/>
    </row>
    <row r="350" spans="1:34" ht="20.100000000000001" customHeight="1">
      <c r="A350" s="123" t="e">
        <f>鋼鋁門窗五金木作系統櫃!#REF!</f>
        <v>#REF!</v>
      </c>
      <c r="B350" s="124"/>
      <c r="C350" s="124"/>
      <c r="D350" s="124"/>
      <c r="E350" s="131"/>
      <c r="F350" s="123" t="e">
        <f>鋼鋁門窗五金木作系統櫃!#REF!</f>
        <v>#REF!</v>
      </c>
      <c r="G350" s="124"/>
      <c r="H350" s="124"/>
      <c r="I350" s="124"/>
      <c r="J350" s="124"/>
      <c r="K350" s="124"/>
      <c r="L350" s="124"/>
      <c r="M350" s="131"/>
      <c r="N350" s="125" t="e">
        <f>鋼鋁門窗五金木作系統櫃!#REF!</f>
        <v>#REF!</v>
      </c>
      <c r="O350" s="125"/>
      <c r="P350" s="125"/>
      <c r="Q350" s="125"/>
      <c r="R350" s="123" t="e">
        <f>鋼鋁門窗五金木作系統櫃!#REF!</f>
        <v>#REF!</v>
      </c>
      <c r="S350" s="124"/>
      <c r="T350" s="124"/>
      <c r="U350" s="124"/>
      <c r="V350" s="124"/>
      <c r="W350" s="125" t="e">
        <f>鋼鋁門窗五金木作系統櫃!#REF!</f>
        <v>#REF!</v>
      </c>
      <c r="X350" s="125"/>
      <c r="Y350" s="125"/>
      <c r="Z350" s="125"/>
      <c r="AA350" s="125"/>
      <c r="AB350" s="125"/>
      <c r="AC350" s="123" t="e">
        <f>鋼鋁門窗五金木作系統櫃!#REF!</f>
        <v>#REF!</v>
      </c>
      <c r="AD350" s="124"/>
      <c r="AE350" s="124"/>
      <c r="AF350" s="124"/>
      <c r="AG350" s="124"/>
      <c r="AH350" s="131"/>
    </row>
    <row r="351" spans="1:34" s="5" customFormat="1" ht="20.100000000000001" customHeight="1">
      <c r="A351" s="127" t="e">
        <f>鋼鋁門窗五金木作系統櫃!#REF!</f>
        <v>#REF!</v>
      </c>
      <c r="B351" s="128"/>
      <c r="C351" s="128"/>
      <c r="D351" s="128"/>
      <c r="E351" s="129"/>
      <c r="F351" s="127" t="e">
        <f>鋼鋁門窗五金木作系統櫃!#REF!</f>
        <v>#REF!</v>
      </c>
      <c r="G351" s="128"/>
      <c r="H351" s="128"/>
      <c r="I351" s="128"/>
      <c r="J351" s="128"/>
      <c r="K351" s="128"/>
      <c r="L351" s="128"/>
      <c r="M351" s="129"/>
      <c r="N351" s="143" t="e">
        <f>鋼鋁門窗五金木作系統櫃!#REF!</f>
        <v>#REF!</v>
      </c>
      <c r="O351" s="143"/>
      <c r="P351" s="143"/>
      <c r="Q351" s="143"/>
      <c r="R351" s="127" t="e">
        <f>鋼鋁門窗五金木作系統櫃!#REF!</f>
        <v>#REF!</v>
      </c>
      <c r="S351" s="128"/>
      <c r="T351" s="128"/>
      <c r="U351" s="128"/>
      <c r="V351" s="128"/>
      <c r="W351" s="143" t="e">
        <f>鋼鋁門窗五金木作系統櫃!#REF!</f>
        <v>#REF!</v>
      </c>
      <c r="X351" s="143"/>
      <c r="Y351" s="143"/>
      <c r="Z351" s="143"/>
      <c r="AA351" s="143"/>
      <c r="AB351" s="143"/>
      <c r="AC351" s="127" t="e">
        <f>鋼鋁門窗五金木作系統櫃!#REF!</f>
        <v>#REF!</v>
      </c>
      <c r="AD351" s="128"/>
      <c r="AE351" s="128"/>
      <c r="AF351" s="128"/>
      <c r="AG351" s="128"/>
      <c r="AH351" s="129"/>
    </row>
    <row r="352" spans="1:34" ht="20.100000000000001" customHeight="1">
      <c r="A352" s="123" t="str">
        <f>鋼鋁門窗五金木作系統櫃!A56</f>
        <v>主臥房</v>
      </c>
      <c r="B352" s="124"/>
      <c r="C352" s="124"/>
      <c r="D352" s="124"/>
      <c r="E352" s="131"/>
      <c r="F352" s="123" t="str">
        <f>鋼鋁門窗五金木作系統櫃!F56</f>
        <v>系統高低櫃</v>
      </c>
      <c r="G352" s="124"/>
      <c r="H352" s="124"/>
      <c r="I352" s="124"/>
      <c r="J352" s="124"/>
      <c r="K352" s="124"/>
      <c r="L352" s="124"/>
      <c r="M352" s="131"/>
      <c r="N352" s="125" t="str">
        <f>鋼鋁門窗五金木作系統櫃!N56</f>
        <v>E1-V313</v>
      </c>
      <c r="O352" s="125"/>
      <c r="P352" s="125"/>
      <c r="Q352" s="125"/>
      <c r="R352" s="123" t="str">
        <f>鋼鋁門窗五金木作系統櫃!R56</f>
        <v>LJ</v>
      </c>
      <c r="S352" s="124"/>
      <c r="T352" s="124"/>
      <c r="U352" s="124"/>
      <c r="V352" s="124"/>
      <c r="W352" s="125" t="str">
        <f>鋼鋁門窗五金木作系統櫃!W56</f>
        <v>J905/A335</v>
      </c>
      <c r="X352" s="125"/>
      <c r="Y352" s="125"/>
      <c r="Z352" s="125"/>
      <c r="AA352" s="125"/>
      <c r="AB352" s="125"/>
      <c r="AC352" s="123" t="str">
        <f>鋼鋁門窗五金木作系統櫃!AC56</f>
        <v>黑橡/北歐白核桃</v>
      </c>
      <c r="AD352" s="124"/>
      <c r="AE352" s="124"/>
      <c r="AF352" s="124"/>
      <c r="AG352" s="124"/>
      <c r="AH352" s="131"/>
    </row>
    <row r="353" spans="1:34" ht="20.100000000000001" customHeight="1">
      <c r="A353" s="123" t="e">
        <f>鋼鋁門窗五金木作系統櫃!#REF!</f>
        <v>#REF!</v>
      </c>
      <c r="B353" s="124"/>
      <c r="C353" s="124"/>
      <c r="D353" s="124"/>
      <c r="E353" s="131"/>
      <c r="F353" s="123" t="e">
        <f>鋼鋁門窗五金木作系統櫃!#REF!</f>
        <v>#REF!</v>
      </c>
      <c r="G353" s="124"/>
      <c r="H353" s="124"/>
      <c r="I353" s="124"/>
      <c r="J353" s="124"/>
      <c r="K353" s="124"/>
      <c r="L353" s="124"/>
      <c r="M353" s="131"/>
      <c r="N353" s="125" t="e">
        <f>鋼鋁門窗五金木作系統櫃!#REF!</f>
        <v>#REF!</v>
      </c>
      <c r="O353" s="125"/>
      <c r="P353" s="125"/>
      <c r="Q353" s="125"/>
      <c r="R353" s="123" t="e">
        <f>鋼鋁門窗五金木作系統櫃!#REF!</f>
        <v>#REF!</v>
      </c>
      <c r="S353" s="124"/>
      <c r="T353" s="124"/>
      <c r="U353" s="124"/>
      <c r="V353" s="124"/>
      <c r="W353" s="125" t="e">
        <f>鋼鋁門窗五金木作系統櫃!#REF!</f>
        <v>#REF!</v>
      </c>
      <c r="X353" s="125"/>
      <c r="Y353" s="125"/>
      <c r="Z353" s="125"/>
      <c r="AA353" s="125"/>
      <c r="AB353" s="125"/>
      <c r="AC353" s="123" t="e">
        <f>鋼鋁門窗五金木作系統櫃!#REF!</f>
        <v>#REF!</v>
      </c>
      <c r="AD353" s="124"/>
      <c r="AE353" s="124"/>
      <c r="AF353" s="124"/>
      <c r="AG353" s="124"/>
      <c r="AH353" s="131"/>
    </row>
    <row r="354" spans="1:34" ht="20.100000000000001" customHeight="1">
      <c r="A354" s="123" t="e">
        <f>鋼鋁門窗五金木作系統櫃!#REF!</f>
        <v>#REF!</v>
      </c>
      <c r="B354" s="124"/>
      <c r="C354" s="124"/>
      <c r="D354" s="124"/>
      <c r="E354" s="131"/>
      <c r="F354" s="123" t="e">
        <f>鋼鋁門窗五金木作系統櫃!#REF!</f>
        <v>#REF!</v>
      </c>
      <c r="G354" s="124"/>
      <c r="H354" s="124"/>
      <c r="I354" s="124"/>
      <c r="J354" s="124"/>
      <c r="K354" s="124"/>
      <c r="L354" s="124"/>
      <c r="M354" s="131"/>
      <c r="N354" s="125" t="e">
        <f>鋼鋁門窗五金木作系統櫃!#REF!</f>
        <v>#REF!</v>
      </c>
      <c r="O354" s="125"/>
      <c r="P354" s="125"/>
      <c r="Q354" s="125"/>
      <c r="R354" s="123" t="e">
        <f>鋼鋁門窗五金木作系統櫃!#REF!</f>
        <v>#REF!</v>
      </c>
      <c r="S354" s="124"/>
      <c r="T354" s="124"/>
      <c r="U354" s="124"/>
      <c r="V354" s="124"/>
      <c r="W354" s="125" t="e">
        <f>鋼鋁門窗五金木作系統櫃!#REF!</f>
        <v>#REF!</v>
      </c>
      <c r="X354" s="125"/>
      <c r="Y354" s="125"/>
      <c r="Z354" s="125"/>
      <c r="AA354" s="125"/>
      <c r="AB354" s="125"/>
      <c r="AC354" s="123" t="e">
        <f>鋼鋁門窗五金木作系統櫃!#REF!</f>
        <v>#REF!</v>
      </c>
      <c r="AD354" s="124"/>
      <c r="AE354" s="124"/>
      <c r="AF354" s="124"/>
      <c r="AG354" s="124"/>
      <c r="AH354" s="131"/>
    </row>
    <row r="355" spans="1:34" ht="20.100000000000001" customHeight="1">
      <c r="A355" s="123" t="e">
        <f>鋼鋁門窗五金木作系統櫃!#REF!</f>
        <v>#REF!</v>
      </c>
      <c r="B355" s="124"/>
      <c r="C355" s="124"/>
      <c r="D355" s="124"/>
      <c r="E355" s="131"/>
      <c r="F355" s="123" t="e">
        <f>鋼鋁門窗五金木作系統櫃!#REF!</f>
        <v>#REF!</v>
      </c>
      <c r="G355" s="124"/>
      <c r="H355" s="124"/>
      <c r="I355" s="124"/>
      <c r="J355" s="124"/>
      <c r="K355" s="124"/>
      <c r="L355" s="124"/>
      <c r="M355" s="131"/>
      <c r="N355" s="125" t="e">
        <f>鋼鋁門窗五金木作系統櫃!#REF!</f>
        <v>#REF!</v>
      </c>
      <c r="O355" s="125"/>
      <c r="P355" s="125"/>
      <c r="Q355" s="125"/>
      <c r="R355" s="123" t="e">
        <f>鋼鋁門窗五金木作系統櫃!#REF!</f>
        <v>#REF!</v>
      </c>
      <c r="S355" s="124"/>
      <c r="T355" s="124"/>
      <c r="U355" s="124"/>
      <c r="V355" s="124"/>
      <c r="W355" s="125" t="e">
        <f>鋼鋁門窗五金木作系統櫃!#REF!</f>
        <v>#REF!</v>
      </c>
      <c r="X355" s="125"/>
      <c r="Y355" s="125"/>
      <c r="Z355" s="125"/>
      <c r="AA355" s="125"/>
      <c r="AB355" s="125"/>
      <c r="AC355" s="123" t="e">
        <f>鋼鋁門窗五金木作系統櫃!#REF!</f>
        <v>#REF!</v>
      </c>
      <c r="AD355" s="124"/>
      <c r="AE355" s="124"/>
      <c r="AF355" s="124"/>
      <c r="AG355" s="124"/>
      <c r="AH355" s="131"/>
    </row>
    <row r="356" spans="1:34" ht="20.100000000000001" customHeight="1">
      <c r="A356" s="123" t="e">
        <f>鋼鋁門窗五金木作系統櫃!#REF!</f>
        <v>#REF!</v>
      </c>
      <c r="B356" s="124"/>
      <c r="C356" s="124"/>
      <c r="D356" s="124"/>
      <c r="E356" s="131"/>
      <c r="F356" s="123" t="e">
        <f>鋼鋁門窗五金木作系統櫃!#REF!</f>
        <v>#REF!</v>
      </c>
      <c r="G356" s="124"/>
      <c r="H356" s="124"/>
      <c r="I356" s="124"/>
      <c r="J356" s="124"/>
      <c r="K356" s="124"/>
      <c r="L356" s="124"/>
      <c r="M356" s="131"/>
      <c r="N356" s="125" t="e">
        <f>鋼鋁門窗五金木作系統櫃!#REF!</f>
        <v>#REF!</v>
      </c>
      <c r="O356" s="125"/>
      <c r="P356" s="125"/>
      <c r="Q356" s="125"/>
      <c r="R356" s="123" t="e">
        <f>鋼鋁門窗五金木作系統櫃!#REF!</f>
        <v>#REF!</v>
      </c>
      <c r="S356" s="124"/>
      <c r="T356" s="124"/>
      <c r="U356" s="124"/>
      <c r="V356" s="124"/>
      <c r="W356" s="125" t="e">
        <f>鋼鋁門窗五金木作系統櫃!#REF!</f>
        <v>#REF!</v>
      </c>
      <c r="X356" s="125"/>
      <c r="Y356" s="125"/>
      <c r="Z356" s="125"/>
      <c r="AA356" s="125"/>
      <c r="AB356" s="125"/>
      <c r="AC356" s="123" t="e">
        <f>鋼鋁門窗五金木作系統櫃!#REF!</f>
        <v>#REF!</v>
      </c>
      <c r="AD356" s="124"/>
      <c r="AE356" s="124"/>
      <c r="AF356" s="124"/>
      <c r="AG356" s="124"/>
      <c r="AH356" s="131"/>
    </row>
    <row r="357" spans="1:34" ht="20.100000000000001" customHeight="1">
      <c r="A357" s="123" t="e">
        <f>鋼鋁門窗五金木作系統櫃!#REF!</f>
        <v>#REF!</v>
      </c>
      <c r="B357" s="124"/>
      <c r="C357" s="124"/>
      <c r="D357" s="124"/>
      <c r="E357" s="131"/>
      <c r="F357" s="123" t="e">
        <f>鋼鋁門窗五金木作系統櫃!#REF!</f>
        <v>#REF!</v>
      </c>
      <c r="G357" s="124"/>
      <c r="H357" s="124"/>
      <c r="I357" s="124"/>
      <c r="J357" s="124"/>
      <c r="K357" s="124"/>
      <c r="L357" s="124"/>
      <c r="M357" s="131"/>
      <c r="N357" s="125" t="e">
        <f>鋼鋁門窗五金木作系統櫃!#REF!</f>
        <v>#REF!</v>
      </c>
      <c r="O357" s="125"/>
      <c r="P357" s="125"/>
      <c r="Q357" s="125"/>
      <c r="R357" s="123" t="e">
        <f>鋼鋁門窗五金木作系統櫃!#REF!</f>
        <v>#REF!</v>
      </c>
      <c r="S357" s="124"/>
      <c r="T357" s="124"/>
      <c r="U357" s="124"/>
      <c r="V357" s="124"/>
      <c r="W357" s="125" t="e">
        <f>鋼鋁門窗五金木作系統櫃!#REF!</f>
        <v>#REF!</v>
      </c>
      <c r="X357" s="125"/>
      <c r="Y357" s="125"/>
      <c r="Z357" s="125"/>
      <c r="AA357" s="125"/>
      <c r="AB357" s="125"/>
      <c r="AC357" s="123" t="e">
        <f>鋼鋁門窗五金木作系統櫃!#REF!</f>
        <v>#REF!</v>
      </c>
      <c r="AD357" s="124"/>
      <c r="AE357" s="124"/>
      <c r="AF357" s="124"/>
      <c r="AG357" s="124"/>
      <c r="AH357" s="131"/>
    </row>
    <row r="358" spans="1:34" ht="20.100000000000001" customHeight="1">
      <c r="A358" s="123" t="str">
        <f>鋼鋁門窗五金木作系統櫃!A58</f>
        <v>男孩房</v>
      </c>
      <c r="B358" s="124"/>
      <c r="C358" s="124"/>
      <c r="D358" s="124"/>
      <c r="E358" s="131"/>
      <c r="F358" s="123" t="str">
        <f>鋼鋁門窗五金木作系統櫃!F58</f>
        <v>系統高低櫃</v>
      </c>
      <c r="G358" s="124"/>
      <c r="H358" s="124"/>
      <c r="I358" s="124"/>
      <c r="J358" s="124"/>
      <c r="K358" s="124"/>
      <c r="L358" s="124"/>
      <c r="M358" s="131"/>
      <c r="N358" s="125" t="str">
        <f>鋼鋁門窗五金木作系統櫃!N58</f>
        <v>E1-V313</v>
      </c>
      <c r="O358" s="125"/>
      <c r="P358" s="125"/>
      <c r="Q358" s="125"/>
      <c r="R358" s="123" t="str">
        <f>鋼鋁門窗五金木作系統櫃!R58</f>
        <v>LJ</v>
      </c>
      <c r="S358" s="124"/>
      <c r="T358" s="124"/>
      <c r="U358" s="124"/>
      <c r="V358" s="124"/>
      <c r="W358" s="125" t="str">
        <f>鋼鋁門窗五金木作系統櫃!W58</f>
        <v>J960/A333</v>
      </c>
      <c r="X358" s="125"/>
      <c r="Y358" s="125"/>
      <c r="Z358" s="125"/>
      <c r="AA358" s="125"/>
      <c r="AB358" s="125"/>
      <c r="AC358" s="123" t="str">
        <f>鋼鋁門窗五金木作系統櫃!AC58</f>
        <v>黑桃木/鄉村白橡</v>
      </c>
      <c r="AD358" s="124"/>
      <c r="AE358" s="124"/>
      <c r="AF358" s="124"/>
      <c r="AG358" s="124"/>
      <c r="AH358" s="131"/>
    </row>
    <row r="359" spans="1:34" ht="20.100000000000001" customHeight="1">
      <c r="A359" s="123" t="str">
        <f>鋼鋁門窗五金木作系統櫃!A57</f>
        <v>女孩房</v>
      </c>
      <c r="B359" s="124"/>
      <c r="C359" s="124"/>
      <c r="D359" s="124"/>
      <c r="E359" s="131"/>
      <c r="F359" s="123" t="str">
        <f>鋼鋁門窗五金木作系統櫃!F57</f>
        <v>系統高低櫃</v>
      </c>
      <c r="G359" s="124"/>
      <c r="H359" s="124"/>
      <c r="I359" s="124"/>
      <c r="J359" s="124"/>
      <c r="K359" s="124"/>
      <c r="L359" s="124"/>
      <c r="M359" s="131"/>
      <c r="N359" s="125" t="str">
        <f>鋼鋁門窗五金木作系統櫃!N57</f>
        <v>E1-V313</v>
      </c>
      <c r="O359" s="125"/>
      <c r="P359" s="125"/>
      <c r="Q359" s="125"/>
      <c r="R359" s="123" t="str">
        <f>鋼鋁門窗五金木作系統櫃!R57</f>
        <v>LJ</v>
      </c>
      <c r="S359" s="124"/>
      <c r="T359" s="124"/>
      <c r="U359" s="124"/>
      <c r="V359" s="124"/>
      <c r="W359" s="125" t="str">
        <f>鋼鋁門窗五金木作系統櫃!W57</f>
        <v>J960/A333</v>
      </c>
      <c r="X359" s="125"/>
      <c r="Y359" s="125"/>
      <c r="Z359" s="125"/>
      <c r="AA359" s="125"/>
      <c r="AB359" s="125"/>
      <c r="AC359" s="123" t="str">
        <f>鋼鋁門窗五金木作系統櫃!AC57</f>
        <v>黑桃木/鄉村白橡</v>
      </c>
      <c r="AD359" s="124"/>
      <c r="AE359" s="124"/>
      <c r="AF359" s="124"/>
      <c r="AG359" s="124"/>
      <c r="AH359" s="131"/>
    </row>
    <row r="360" spans="1:34" ht="20.100000000000001" customHeight="1">
      <c r="A360" s="123" t="e">
        <f>鋼鋁門窗五金木作系統櫃!#REF!</f>
        <v>#REF!</v>
      </c>
      <c r="B360" s="124"/>
      <c r="C360" s="124"/>
      <c r="D360" s="124"/>
      <c r="E360" s="131"/>
      <c r="F360" s="123" t="e">
        <f>鋼鋁門窗五金木作系統櫃!#REF!</f>
        <v>#REF!</v>
      </c>
      <c r="G360" s="124"/>
      <c r="H360" s="124"/>
      <c r="I360" s="124"/>
      <c r="J360" s="124"/>
      <c r="K360" s="124"/>
      <c r="L360" s="124"/>
      <c r="M360" s="131"/>
      <c r="N360" s="125" t="e">
        <f>鋼鋁門窗五金木作系統櫃!#REF!</f>
        <v>#REF!</v>
      </c>
      <c r="O360" s="125"/>
      <c r="P360" s="125"/>
      <c r="Q360" s="125"/>
      <c r="R360" s="123" t="e">
        <f>鋼鋁門窗五金木作系統櫃!#REF!</f>
        <v>#REF!</v>
      </c>
      <c r="S360" s="124"/>
      <c r="T360" s="124"/>
      <c r="U360" s="124"/>
      <c r="V360" s="124"/>
      <c r="W360" s="125" t="e">
        <f>鋼鋁門窗五金木作系統櫃!#REF!</f>
        <v>#REF!</v>
      </c>
      <c r="X360" s="125"/>
      <c r="Y360" s="125"/>
      <c r="Z360" s="125"/>
      <c r="AA360" s="125"/>
      <c r="AB360" s="125"/>
      <c r="AC360" s="123" t="e">
        <f>鋼鋁門窗五金木作系統櫃!#REF!</f>
        <v>#REF!</v>
      </c>
      <c r="AD360" s="124"/>
      <c r="AE360" s="124"/>
      <c r="AF360" s="124"/>
      <c r="AG360" s="124"/>
      <c r="AH360" s="131"/>
    </row>
    <row r="361" spans="1:34" ht="20.100000000000001" customHeight="1">
      <c r="A361" s="123" t="e">
        <f>鋼鋁門窗五金木作系統櫃!#REF!</f>
        <v>#REF!</v>
      </c>
      <c r="B361" s="124"/>
      <c r="C361" s="124"/>
      <c r="D361" s="124"/>
      <c r="E361" s="131"/>
      <c r="F361" s="123" t="e">
        <f>鋼鋁門窗五金木作系統櫃!#REF!</f>
        <v>#REF!</v>
      </c>
      <c r="G361" s="124"/>
      <c r="H361" s="124"/>
      <c r="I361" s="124"/>
      <c r="J361" s="124"/>
      <c r="K361" s="124"/>
      <c r="L361" s="124"/>
      <c r="M361" s="131"/>
      <c r="N361" s="125" t="e">
        <f>鋼鋁門窗五金木作系統櫃!#REF!</f>
        <v>#REF!</v>
      </c>
      <c r="O361" s="125"/>
      <c r="P361" s="125"/>
      <c r="Q361" s="125"/>
      <c r="R361" s="123" t="e">
        <f>鋼鋁門窗五金木作系統櫃!#REF!</f>
        <v>#REF!</v>
      </c>
      <c r="S361" s="124"/>
      <c r="T361" s="124"/>
      <c r="U361" s="124"/>
      <c r="V361" s="124"/>
      <c r="W361" s="125" t="e">
        <f>鋼鋁門窗五金木作系統櫃!#REF!</f>
        <v>#REF!</v>
      </c>
      <c r="X361" s="125"/>
      <c r="Y361" s="125"/>
      <c r="Z361" s="125"/>
      <c r="AA361" s="125"/>
      <c r="AB361" s="125"/>
      <c r="AC361" s="123" t="e">
        <f>鋼鋁門窗五金木作系統櫃!#REF!</f>
        <v>#REF!</v>
      </c>
      <c r="AD361" s="124"/>
      <c r="AE361" s="124"/>
      <c r="AF361" s="124"/>
      <c r="AG361" s="124"/>
      <c r="AH361" s="131"/>
    </row>
    <row r="362" spans="1:34" ht="20.100000000000001" customHeight="1">
      <c r="A362" s="123" t="e">
        <f>鋼鋁門窗五金木作系統櫃!#REF!</f>
        <v>#REF!</v>
      </c>
      <c r="B362" s="124"/>
      <c r="C362" s="124"/>
      <c r="D362" s="124"/>
      <c r="E362" s="131"/>
      <c r="F362" s="123" t="e">
        <f>鋼鋁門窗五金木作系統櫃!#REF!</f>
        <v>#REF!</v>
      </c>
      <c r="G362" s="124"/>
      <c r="H362" s="124"/>
      <c r="I362" s="124"/>
      <c r="J362" s="124"/>
      <c r="K362" s="124"/>
      <c r="L362" s="124"/>
      <c r="M362" s="131"/>
      <c r="N362" s="125" t="e">
        <f>鋼鋁門窗五金木作系統櫃!#REF!</f>
        <v>#REF!</v>
      </c>
      <c r="O362" s="125"/>
      <c r="P362" s="125"/>
      <c r="Q362" s="125"/>
      <c r="R362" s="123" t="e">
        <f>鋼鋁門窗五金木作系統櫃!#REF!</f>
        <v>#REF!</v>
      </c>
      <c r="S362" s="124"/>
      <c r="T362" s="124"/>
      <c r="U362" s="124"/>
      <c r="V362" s="124"/>
      <c r="W362" s="125" t="e">
        <f>鋼鋁門窗五金木作系統櫃!#REF!</f>
        <v>#REF!</v>
      </c>
      <c r="X362" s="125"/>
      <c r="Y362" s="125"/>
      <c r="Z362" s="125"/>
      <c r="AA362" s="125"/>
      <c r="AB362" s="125"/>
      <c r="AC362" s="123" t="e">
        <f>鋼鋁門窗五金木作系統櫃!#REF!</f>
        <v>#REF!</v>
      </c>
      <c r="AD362" s="124"/>
      <c r="AE362" s="124"/>
      <c r="AF362" s="124"/>
      <c r="AG362" s="124"/>
      <c r="AH362" s="131"/>
    </row>
    <row r="363" spans="1:34" ht="20.100000000000001" customHeight="1">
      <c r="A363" s="123" t="str">
        <f>廚具衛生設備燈具!A8</f>
        <v>廚房</v>
      </c>
      <c r="B363" s="124"/>
      <c r="C363" s="124"/>
      <c r="D363" s="124"/>
      <c r="E363" s="131"/>
      <c r="F363" s="123" t="str">
        <f>廚具衛生設備燈具!F8</f>
        <v>D60流理檯矮櫃</v>
      </c>
      <c r="G363" s="124"/>
      <c r="H363" s="124"/>
      <c r="I363" s="124"/>
      <c r="J363" s="124"/>
      <c r="K363" s="124"/>
      <c r="L363" s="124"/>
      <c r="M363" s="131"/>
      <c r="N363" s="125" t="str">
        <f>廚具衛生設備燈具!N8</f>
        <v>木心桶身</v>
      </c>
      <c r="O363" s="125"/>
      <c r="P363" s="125"/>
      <c r="Q363" s="125"/>
      <c r="R363" s="123" t="str">
        <f>廚具衛生設備燈具!R8</f>
        <v>奕發</v>
      </c>
      <c r="S363" s="124"/>
      <c r="T363" s="124"/>
      <c r="U363" s="124"/>
      <c r="V363" s="124"/>
      <c r="W363" s="125" t="str">
        <f>廚具衛生設備燈具!W8</f>
        <v>M-2584</v>
      </c>
      <c r="X363" s="125"/>
      <c r="Y363" s="125"/>
      <c r="Z363" s="125"/>
      <c r="AA363" s="125"/>
      <c r="AB363" s="125"/>
      <c r="AC363" s="123" t="str">
        <f>廚具衛生設備燈具!AC8</f>
        <v>霧烤淺褐色</v>
      </c>
      <c r="AD363" s="124"/>
      <c r="AE363" s="124"/>
      <c r="AF363" s="124"/>
      <c r="AG363" s="124"/>
      <c r="AH363" s="131"/>
    </row>
    <row r="364" spans="1:34" ht="20.100000000000001" customHeight="1">
      <c r="A364" s="123" t="str">
        <f>廚具衛生設備燈具!A9</f>
        <v>廚房</v>
      </c>
      <c r="B364" s="124"/>
      <c r="C364" s="124"/>
      <c r="D364" s="124"/>
      <c r="E364" s="131"/>
      <c r="F364" s="123" t="str">
        <f>廚具衛生設備燈具!F9</f>
        <v>D60流理檯水槽櫃</v>
      </c>
      <c r="G364" s="124"/>
      <c r="H364" s="124"/>
      <c r="I364" s="124"/>
      <c r="J364" s="124"/>
      <c r="K364" s="124"/>
      <c r="L364" s="124"/>
      <c r="M364" s="131"/>
      <c r="N364" s="125" t="str">
        <f>廚具衛生設備燈具!N9</f>
        <v>發泡桶身</v>
      </c>
      <c r="O364" s="125"/>
      <c r="P364" s="125"/>
      <c r="Q364" s="125"/>
      <c r="R364" s="123" t="str">
        <f>廚具衛生設備燈具!R9</f>
        <v>奕發</v>
      </c>
      <c r="S364" s="124"/>
      <c r="T364" s="124"/>
      <c r="U364" s="124"/>
      <c r="V364" s="124"/>
      <c r="W364" s="125" t="str">
        <f>廚具衛生設備燈具!W9</f>
        <v>M-2584</v>
      </c>
      <c r="X364" s="125"/>
      <c r="Y364" s="125"/>
      <c r="Z364" s="125"/>
      <c r="AA364" s="125"/>
      <c r="AB364" s="125"/>
      <c r="AC364" s="123" t="str">
        <f>廚具衛生設備燈具!AC9</f>
        <v>霧烤淺褐色</v>
      </c>
      <c r="AD364" s="124"/>
      <c r="AE364" s="124"/>
      <c r="AF364" s="124"/>
      <c r="AG364" s="124"/>
      <c r="AH364" s="131"/>
    </row>
    <row r="365" spans="1:34" ht="20.100000000000001" customHeight="1">
      <c r="A365" s="123" t="str">
        <f>廚具衛生設備燈具!A10</f>
        <v>廚房</v>
      </c>
      <c r="B365" s="124"/>
      <c r="C365" s="124"/>
      <c r="D365" s="124"/>
      <c r="E365" s="131"/>
      <c r="F365" s="123" t="str">
        <f>廚具衛生設備燈具!F10</f>
        <v>D38收納吊櫃</v>
      </c>
      <c r="G365" s="124"/>
      <c r="H365" s="124"/>
      <c r="I365" s="124"/>
      <c r="J365" s="124"/>
      <c r="K365" s="124"/>
      <c r="L365" s="124"/>
      <c r="M365" s="131"/>
      <c r="N365" s="125" t="str">
        <f>廚具衛生設備燈具!N10</f>
        <v>木心桶身</v>
      </c>
      <c r="O365" s="125"/>
      <c r="P365" s="125"/>
      <c r="Q365" s="125"/>
      <c r="R365" s="123" t="str">
        <f>廚具衛生設備燈具!R10</f>
        <v>奕發</v>
      </c>
      <c r="S365" s="124"/>
      <c r="T365" s="124"/>
      <c r="U365" s="124"/>
      <c r="V365" s="124"/>
      <c r="W365" s="125" t="str">
        <f>廚具衛生設備燈具!W10</f>
        <v>M-2584</v>
      </c>
      <c r="X365" s="125"/>
      <c r="Y365" s="125"/>
      <c r="Z365" s="125"/>
      <c r="AA365" s="125"/>
      <c r="AB365" s="125"/>
      <c r="AC365" s="123" t="str">
        <f>廚具衛生設備燈具!AC10</f>
        <v>霧烤淺褐色</v>
      </c>
      <c r="AD365" s="124"/>
      <c r="AE365" s="124"/>
      <c r="AF365" s="124"/>
      <c r="AG365" s="124"/>
      <c r="AH365" s="131"/>
    </row>
    <row r="366" spans="1:34" ht="20.100000000000001" customHeight="1">
      <c r="A366" s="123" t="str">
        <f>廚具衛生設備燈具!A11</f>
        <v>廚房</v>
      </c>
      <c r="B366" s="124"/>
      <c r="C366" s="124"/>
      <c r="D366" s="124"/>
      <c r="E366" s="131"/>
      <c r="F366" s="123" t="str">
        <f>廚具衛生設備燈具!F11</f>
        <v>D55電器高櫃</v>
      </c>
      <c r="G366" s="124"/>
      <c r="H366" s="124"/>
      <c r="I366" s="124"/>
      <c r="J366" s="124"/>
      <c r="K366" s="124"/>
      <c r="L366" s="124"/>
      <c r="M366" s="131"/>
      <c r="N366" s="125" t="str">
        <f>廚具衛生設備燈具!N11</f>
        <v>木心桶身</v>
      </c>
      <c r="O366" s="125"/>
      <c r="P366" s="125"/>
      <c r="Q366" s="125"/>
      <c r="R366" s="123" t="str">
        <f>廚具衛生設備燈具!R11</f>
        <v>奕發</v>
      </c>
      <c r="S366" s="124"/>
      <c r="T366" s="124"/>
      <c r="U366" s="124"/>
      <c r="V366" s="124"/>
      <c r="W366" s="125" t="str">
        <f>廚具衛生設備燈具!W11</f>
        <v>M-2584</v>
      </c>
      <c r="X366" s="125"/>
      <c r="Y366" s="125"/>
      <c r="Z366" s="125"/>
      <c r="AA366" s="125"/>
      <c r="AB366" s="125"/>
      <c r="AC366" s="123" t="str">
        <f>廚具衛生設備燈具!AC11</f>
        <v>霧烤淺褐色</v>
      </c>
      <c r="AD366" s="124"/>
      <c r="AE366" s="124"/>
      <c r="AF366" s="124"/>
      <c r="AG366" s="124"/>
      <c r="AH366" s="131"/>
    </row>
    <row r="367" spans="1:34" ht="20.100000000000001" customHeight="1">
      <c r="A367" s="123" t="str">
        <f>廚具衛生設備燈具!A12</f>
        <v>廚房</v>
      </c>
      <c r="B367" s="124"/>
      <c r="C367" s="124"/>
      <c r="D367" s="124"/>
      <c r="E367" s="131"/>
      <c r="F367" s="123" t="str">
        <f>廚具衛生設備燈具!F12</f>
        <v>D60冰箱上吊櫃</v>
      </c>
      <c r="G367" s="124"/>
      <c r="H367" s="124"/>
      <c r="I367" s="124"/>
      <c r="J367" s="124"/>
      <c r="K367" s="124"/>
      <c r="L367" s="124"/>
      <c r="M367" s="131"/>
      <c r="N367" s="125" t="str">
        <f>廚具衛生設備燈具!N12</f>
        <v>木心桶身</v>
      </c>
      <c r="O367" s="125"/>
      <c r="P367" s="125"/>
      <c r="Q367" s="125"/>
      <c r="R367" s="123" t="str">
        <f>廚具衛生設備燈具!R12</f>
        <v>奕發</v>
      </c>
      <c r="S367" s="124"/>
      <c r="T367" s="124"/>
      <c r="U367" s="124"/>
      <c r="V367" s="124"/>
      <c r="W367" s="125" t="str">
        <f>廚具衛生設備燈具!W12</f>
        <v>M-2584</v>
      </c>
      <c r="X367" s="125"/>
      <c r="Y367" s="125"/>
      <c r="Z367" s="125"/>
      <c r="AA367" s="125"/>
      <c r="AB367" s="125"/>
      <c r="AC367" s="123" t="str">
        <f>廚具衛生設備燈具!AC12</f>
        <v>霧烤淺褐色</v>
      </c>
      <c r="AD367" s="124"/>
      <c r="AE367" s="124"/>
      <c r="AF367" s="124"/>
      <c r="AG367" s="124"/>
      <c r="AH367" s="131"/>
    </row>
    <row r="368" spans="1:34" ht="20.100000000000001" customHeight="1">
      <c r="A368" s="123" t="str">
        <f>廚具衛生設備燈具!A13</f>
        <v>廚房</v>
      </c>
      <c r="B368" s="124"/>
      <c r="C368" s="124"/>
      <c r="D368" s="124"/>
      <c r="E368" s="131"/>
      <c r="F368" s="123" t="str">
        <f>廚具衛生設備燈具!F13</f>
        <v>流理檯檯面</v>
      </c>
      <c r="G368" s="124"/>
      <c r="H368" s="124"/>
      <c r="I368" s="124"/>
      <c r="J368" s="124"/>
      <c r="K368" s="124"/>
      <c r="L368" s="124"/>
      <c r="M368" s="131"/>
      <c r="N368" s="125" t="str">
        <f>廚具衛生設備燈具!N13</f>
        <v>石英石</v>
      </c>
      <c r="O368" s="125"/>
      <c r="P368" s="125"/>
      <c r="Q368" s="125"/>
      <c r="R368" s="123" t="str">
        <f>廚具衛生設備燈具!R13</f>
        <v>闊石</v>
      </c>
      <c r="S368" s="124"/>
      <c r="T368" s="124"/>
      <c r="U368" s="124"/>
      <c r="V368" s="124"/>
      <c r="W368" s="125" t="str">
        <f>廚具衛生設備燈具!W13</f>
        <v>QJ-2702N</v>
      </c>
      <c r="X368" s="125"/>
      <c r="Y368" s="125"/>
      <c r="Z368" s="125"/>
      <c r="AA368" s="125"/>
      <c r="AB368" s="125"/>
      <c r="AC368" s="123" t="str">
        <f>廚具衛生設備燈具!AC13</f>
        <v>米白</v>
      </c>
      <c r="AD368" s="124"/>
      <c r="AE368" s="124"/>
      <c r="AF368" s="124"/>
      <c r="AG368" s="124"/>
      <c r="AH368" s="131"/>
    </row>
    <row r="369" spans="1:34" ht="20.100000000000001" customHeight="1">
      <c r="A369" s="123" t="str">
        <f>廚具衛生設備燈具!A14</f>
        <v>廚房</v>
      </c>
      <c r="B369" s="124"/>
      <c r="C369" s="124"/>
      <c r="D369" s="124"/>
      <c r="E369" s="131"/>
      <c r="F369" s="123" t="str">
        <f>廚具衛生設備燈具!F14</f>
        <v>中島檯面</v>
      </c>
      <c r="G369" s="124"/>
      <c r="H369" s="124"/>
      <c r="I369" s="124"/>
      <c r="J369" s="124"/>
      <c r="K369" s="124"/>
      <c r="L369" s="124"/>
      <c r="M369" s="131"/>
      <c r="N369" s="125" t="str">
        <f>廚具衛生設備燈具!N14</f>
        <v>石英石</v>
      </c>
      <c r="O369" s="125"/>
      <c r="P369" s="125"/>
      <c r="Q369" s="125"/>
      <c r="R369" s="123" t="str">
        <f>廚具衛生設備燈具!R14</f>
        <v>闊石</v>
      </c>
      <c r="S369" s="124"/>
      <c r="T369" s="124"/>
      <c r="U369" s="124"/>
      <c r="V369" s="124"/>
      <c r="W369" s="125" t="str">
        <f>廚具衛生設備燈具!W14</f>
        <v>QJ-2702N</v>
      </c>
      <c r="X369" s="125"/>
      <c r="Y369" s="125"/>
      <c r="Z369" s="125"/>
      <c r="AA369" s="125"/>
      <c r="AB369" s="125"/>
      <c r="AC369" s="123" t="str">
        <f>廚具衛生設備燈具!AC14</f>
        <v>米白</v>
      </c>
      <c r="AD369" s="124"/>
      <c r="AE369" s="124"/>
      <c r="AF369" s="124"/>
      <c r="AG369" s="124"/>
      <c r="AH369" s="131"/>
    </row>
    <row r="370" spans="1:34" ht="20.100000000000001" customHeight="1">
      <c r="A370" s="123" t="e">
        <f>廚具衛生設備燈具!#REF!</f>
        <v>#REF!</v>
      </c>
      <c r="B370" s="124"/>
      <c r="C370" s="124"/>
      <c r="D370" s="124"/>
      <c r="E370" s="131"/>
      <c r="F370" s="123" t="e">
        <f>廚具衛生設備燈具!#REF!</f>
        <v>#REF!</v>
      </c>
      <c r="G370" s="124"/>
      <c r="H370" s="124"/>
      <c r="I370" s="124"/>
      <c r="J370" s="124"/>
      <c r="K370" s="124"/>
      <c r="L370" s="124"/>
      <c r="M370" s="131"/>
      <c r="N370" s="125" t="e">
        <f>廚具衛生設備燈具!#REF!</f>
        <v>#REF!</v>
      </c>
      <c r="O370" s="125"/>
      <c r="P370" s="125"/>
      <c r="Q370" s="125"/>
      <c r="R370" s="123" t="e">
        <f>廚具衛生設備燈具!#REF!</f>
        <v>#REF!</v>
      </c>
      <c r="S370" s="124"/>
      <c r="T370" s="124"/>
      <c r="U370" s="124"/>
      <c r="V370" s="124"/>
      <c r="W370" s="125" t="e">
        <f>廚具衛生設備燈具!#REF!</f>
        <v>#REF!</v>
      </c>
      <c r="X370" s="125"/>
      <c r="Y370" s="125"/>
      <c r="Z370" s="125"/>
      <c r="AA370" s="125"/>
      <c r="AB370" s="125"/>
      <c r="AC370" s="123" t="e">
        <f>廚具衛生設備燈具!#REF!</f>
        <v>#REF!</v>
      </c>
      <c r="AD370" s="124"/>
      <c r="AE370" s="124"/>
      <c r="AF370" s="124"/>
      <c r="AG370" s="124"/>
      <c r="AH370" s="131"/>
    </row>
    <row r="371" spans="1:34" ht="20.100000000000001" customHeight="1">
      <c r="A371" s="123" t="str">
        <f>廚具衛生設備燈具!A15</f>
        <v>廚房</v>
      </c>
      <c r="B371" s="124"/>
      <c r="C371" s="124"/>
      <c r="D371" s="124"/>
      <c r="E371" s="131"/>
      <c r="F371" s="123" t="str">
        <f>廚具衛生設備燈具!F15</f>
        <v>D60門美立屏</v>
      </c>
      <c r="G371" s="124"/>
      <c r="H371" s="124"/>
      <c r="I371" s="124"/>
      <c r="J371" s="124"/>
      <c r="K371" s="124"/>
      <c r="L371" s="124"/>
      <c r="M371" s="131"/>
      <c r="N371" s="125" t="str">
        <f>廚具衛生設備燈具!N15</f>
        <v>木心桶身</v>
      </c>
      <c r="O371" s="125"/>
      <c r="P371" s="125"/>
      <c r="Q371" s="125"/>
      <c r="R371" s="123" t="str">
        <f>廚具衛生設備燈具!R15</f>
        <v>奕發</v>
      </c>
      <c r="S371" s="124"/>
      <c r="T371" s="124"/>
      <c r="U371" s="124"/>
      <c r="V371" s="124"/>
      <c r="W371" s="125" t="str">
        <f>廚具衛生設備燈具!W15</f>
        <v>M-2584</v>
      </c>
      <c r="X371" s="125"/>
      <c r="Y371" s="125"/>
      <c r="Z371" s="125"/>
      <c r="AA371" s="125"/>
      <c r="AB371" s="125"/>
      <c r="AC371" s="123" t="str">
        <f>廚具衛生設備燈具!AC15</f>
        <v>霧烤淺褐色</v>
      </c>
      <c r="AD371" s="124"/>
      <c r="AE371" s="124"/>
      <c r="AF371" s="124"/>
      <c r="AG371" s="124"/>
      <c r="AH371" s="131"/>
    </row>
    <row r="372" spans="1:34" ht="20.100000000000001" customHeight="1">
      <c r="A372" s="123" t="e">
        <f>廚具衛生設備燈具!#REF!</f>
        <v>#REF!</v>
      </c>
      <c r="B372" s="124"/>
      <c r="C372" s="124"/>
      <c r="D372" s="124"/>
      <c r="E372" s="131"/>
      <c r="F372" s="123" t="e">
        <f>廚具衛生設備燈具!#REF!</f>
        <v>#REF!</v>
      </c>
      <c r="G372" s="124"/>
      <c r="H372" s="124"/>
      <c r="I372" s="124"/>
      <c r="J372" s="124"/>
      <c r="K372" s="124"/>
      <c r="L372" s="124"/>
      <c r="M372" s="131"/>
      <c r="N372" s="125" t="e">
        <f>廚具衛生設備燈具!#REF!</f>
        <v>#REF!</v>
      </c>
      <c r="O372" s="125"/>
      <c r="P372" s="125"/>
      <c r="Q372" s="125"/>
      <c r="R372" s="123" t="e">
        <f>廚具衛生設備燈具!#REF!</f>
        <v>#REF!</v>
      </c>
      <c r="S372" s="124"/>
      <c r="T372" s="124"/>
      <c r="U372" s="124"/>
      <c r="V372" s="124"/>
      <c r="W372" s="125" t="e">
        <f>廚具衛生設備燈具!#REF!</f>
        <v>#REF!</v>
      </c>
      <c r="X372" s="125"/>
      <c r="Y372" s="125"/>
      <c r="Z372" s="125"/>
      <c r="AA372" s="125"/>
      <c r="AB372" s="125"/>
      <c r="AC372" s="123" t="e">
        <f>廚具衛生設備燈具!#REF!</f>
        <v>#REF!</v>
      </c>
      <c r="AD372" s="124"/>
      <c r="AE372" s="124"/>
      <c r="AF372" s="124"/>
      <c r="AG372" s="124"/>
      <c r="AH372" s="131"/>
    </row>
    <row r="373" spans="1:34" ht="20.100000000000001" customHeight="1">
      <c r="A373" s="123" t="e">
        <f>廚具衛生設備燈具!#REF!</f>
        <v>#REF!</v>
      </c>
      <c r="B373" s="124"/>
      <c r="C373" s="124"/>
      <c r="D373" s="124"/>
      <c r="E373" s="131"/>
      <c r="F373" s="123" t="e">
        <f>廚具衛生設備燈具!#REF!</f>
        <v>#REF!</v>
      </c>
      <c r="G373" s="124"/>
      <c r="H373" s="124"/>
      <c r="I373" s="124"/>
      <c r="J373" s="124"/>
      <c r="K373" s="124"/>
      <c r="L373" s="124"/>
      <c r="M373" s="131"/>
      <c r="N373" s="125" t="e">
        <f>廚具衛生設備燈具!#REF!</f>
        <v>#REF!</v>
      </c>
      <c r="O373" s="125"/>
      <c r="P373" s="125"/>
      <c r="Q373" s="125"/>
      <c r="R373" s="123" t="e">
        <f>廚具衛生設備燈具!#REF!</f>
        <v>#REF!</v>
      </c>
      <c r="S373" s="124"/>
      <c r="T373" s="124"/>
      <c r="U373" s="124"/>
      <c r="V373" s="124"/>
      <c r="W373" s="125" t="e">
        <f>廚具衛生設備燈具!#REF!</f>
        <v>#REF!</v>
      </c>
      <c r="X373" s="125"/>
      <c r="Y373" s="125"/>
      <c r="Z373" s="125"/>
      <c r="AA373" s="125"/>
      <c r="AB373" s="125"/>
      <c r="AC373" s="123" t="e">
        <f>廚具衛生設備燈具!#REF!</f>
        <v>#REF!</v>
      </c>
      <c r="AD373" s="124"/>
      <c r="AE373" s="124"/>
      <c r="AF373" s="124"/>
      <c r="AG373" s="124"/>
      <c r="AH373" s="131"/>
    </row>
    <row r="374" spans="1:34" ht="20.100000000000001" customHeight="1">
      <c r="A374" s="123" t="e">
        <f>廚具衛生設備燈具!#REF!</f>
        <v>#REF!</v>
      </c>
      <c r="B374" s="124"/>
      <c r="C374" s="124"/>
      <c r="D374" s="124"/>
      <c r="E374" s="131"/>
      <c r="F374" s="123" t="e">
        <f>廚具衛生設備燈具!#REF!</f>
        <v>#REF!</v>
      </c>
      <c r="G374" s="124"/>
      <c r="H374" s="124"/>
      <c r="I374" s="124"/>
      <c r="J374" s="124"/>
      <c r="K374" s="124"/>
      <c r="L374" s="124"/>
      <c r="M374" s="131"/>
      <c r="N374" s="125" t="e">
        <f>廚具衛生設備燈具!#REF!</f>
        <v>#REF!</v>
      </c>
      <c r="O374" s="125"/>
      <c r="P374" s="125"/>
      <c r="Q374" s="125"/>
      <c r="R374" s="123" t="e">
        <f>廚具衛生設備燈具!#REF!</f>
        <v>#REF!</v>
      </c>
      <c r="S374" s="124"/>
      <c r="T374" s="124"/>
      <c r="U374" s="124"/>
      <c r="V374" s="124"/>
      <c r="W374" s="125" t="e">
        <f>廚具衛生設備燈具!#REF!</f>
        <v>#REF!</v>
      </c>
      <c r="X374" s="125"/>
      <c r="Y374" s="125"/>
      <c r="Z374" s="125"/>
      <c r="AA374" s="125"/>
      <c r="AB374" s="125"/>
      <c r="AC374" s="123" t="e">
        <f>廚具衛生設備燈具!#REF!</f>
        <v>#REF!</v>
      </c>
      <c r="AD374" s="124"/>
      <c r="AE374" s="124"/>
      <c r="AF374" s="124"/>
      <c r="AG374" s="124"/>
      <c r="AH374" s="131"/>
    </row>
    <row r="375" spans="1:34" ht="20.100000000000001" customHeight="1">
      <c r="A375" s="123" t="e">
        <f>廚具衛生設備燈具!#REF!</f>
        <v>#REF!</v>
      </c>
      <c r="B375" s="124"/>
      <c r="C375" s="124"/>
      <c r="D375" s="124"/>
      <c r="E375" s="131"/>
      <c r="F375" s="123" t="e">
        <f>廚具衛生設備燈具!#REF!</f>
        <v>#REF!</v>
      </c>
      <c r="G375" s="124"/>
      <c r="H375" s="124"/>
      <c r="I375" s="124"/>
      <c r="J375" s="124"/>
      <c r="K375" s="124"/>
      <c r="L375" s="124"/>
      <c r="M375" s="131"/>
      <c r="N375" s="125" t="e">
        <f>廚具衛生設備燈具!#REF!</f>
        <v>#REF!</v>
      </c>
      <c r="O375" s="125"/>
      <c r="P375" s="125"/>
      <c r="Q375" s="125"/>
      <c r="R375" s="123" t="e">
        <f>廚具衛生設備燈具!#REF!</f>
        <v>#REF!</v>
      </c>
      <c r="S375" s="124"/>
      <c r="T375" s="124"/>
      <c r="U375" s="124"/>
      <c r="V375" s="124"/>
      <c r="W375" s="125" t="e">
        <f>廚具衛生設備燈具!#REF!</f>
        <v>#REF!</v>
      </c>
      <c r="X375" s="125"/>
      <c r="Y375" s="125"/>
      <c r="Z375" s="125"/>
      <c r="AA375" s="125"/>
      <c r="AB375" s="125"/>
      <c r="AC375" s="123" t="e">
        <f>廚具衛生設備燈具!#REF!</f>
        <v>#REF!</v>
      </c>
      <c r="AD375" s="124"/>
      <c r="AE375" s="124"/>
      <c r="AF375" s="124"/>
      <c r="AG375" s="124"/>
      <c r="AH375" s="131"/>
    </row>
    <row r="376" spans="1:34" ht="20.100000000000001" customHeight="1">
      <c r="A376" s="123" t="str">
        <f>廚具衛生設備燈具!A16</f>
        <v>廚房</v>
      </c>
      <c r="B376" s="124"/>
      <c r="C376" s="124"/>
      <c r="D376" s="124"/>
      <c r="E376" s="131"/>
      <c r="F376" s="123" t="str">
        <f>廚具衛生設備燈具!F16</f>
        <v>W40刀具砧板調味架</v>
      </c>
      <c r="G376" s="124"/>
      <c r="H376" s="124"/>
      <c r="I376" s="124"/>
      <c r="J376" s="124"/>
      <c r="K376" s="124"/>
      <c r="L376" s="124"/>
      <c r="M376" s="131"/>
      <c r="N376" s="125" t="str">
        <f>廚具衛生設備燈具!N16</f>
        <v>UN中緩衝</v>
      </c>
      <c r="O376" s="125"/>
      <c r="P376" s="125"/>
      <c r="Q376" s="125"/>
      <c r="R376" s="123" t="str">
        <f>廚具衛生設備燈具!R16</f>
        <v>K&amp;B</v>
      </c>
      <c r="S376" s="124"/>
      <c r="T376" s="124"/>
      <c r="U376" s="124"/>
      <c r="V376" s="124"/>
      <c r="W376" s="125" t="str">
        <f>廚具衛生設備燈具!W16</f>
        <v>F7840S-4</v>
      </c>
      <c r="X376" s="125"/>
      <c r="Y376" s="125"/>
      <c r="Z376" s="125"/>
      <c r="AA376" s="125"/>
      <c r="AB376" s="125"/>
      <c r="AC376" s="123" t="str">
        <f>廚具衛生設備燈具!AC16</f>
        <v>不銹鋼</v>
      </c>
      <c r="AD376" s="124"/>
      <c r="AE376" s="124"/>
      <c r="AF376" s="124"/>
      <c r="AG376" s="124"/>
      <c r="AH376" s="131"/>
    </row>
    <row r="377" spans="1:34" ht="20.100000000000001" customHeight="1">
      <c r="A377" s="123" t="e">
        <f>廚具衛生設備燈具!#REF!</f>
        <v>#REF!</v>
      </c>
      <c r="B377" s="124"/>
      <c r="C377" s="124"/>
      <c r="D377" s="124"/>
      <c r="E377" s="131"/>
      <c r="F377" s="123" t="e">
        <f>廚具衛生設備燈具!#REF!</f>
        <v>#REF!</v>
      </c>
      <c r="G377" s="124"/>
      <c r="H377" s="124"/>
      <c r="I377" s="124"/>
      <c r="J377" s="124"/>
      <c r="K377" s="124"/>
      <c r="L377" s="124"/>
      <c r="M377" s="131"/>
      <c r="N377" s="125" t="e">
        <f>廚具衛生設備燈具!#REF!</f>
        <v>#REF!</v>
      </c>
      <c r="O377" s="125"/>
      <c r="P377" s="125"/>
      <c r="Q377" s="125"/>
      <c r="R377" s="123" t="e">
        <f>廚具衛生設備燈具!#REF!</f>
        <v>#REF!</v>
      </c>
      <c r="S377" s="124"/>
      <c r="T377" s="124"/>
      <c r="U377" s="124"/>
      <c r="V377" s="124"/>
      <c r="W377" s="125" t="e">
        <f>廚具衛生設備燈具!#REF!</f>
        <v>#REF!</v>
      </c>
      <c r="X377" s="125"/>
      <c r="Y377" s="125"/>
      <c r="Z377" s="125"/>
      <c r="AA377" s="125"/>
      <c r="AB377" s="125"/>
      <c r="AC377" s="123" t="e">
        <f>廚具衛生設備燈具!#REF!</f>
        <v>#REF!</v>
      </c>
      <c r="AD377" s="124"/>
      <c r="AE377" s="124"/>
      <c r="AF377" s="124"/>
      <c r="AG377" s="124"/>
      <c r="AH377" s="131"/>
    </row>
    <row r="378" spans="1:34" ht="20.100000000000001" customHeight="1">
      <c r="A378" s="123" t="e">
        <f>廚具衛生設備燈具!#REF!</f>
        <v>#REF!</v>
      </c>
      <c r="B378" s="124"/>
      <c r="C378" s="124"/>
      <c r="D378" s="124"/>
      <c r="E378" s="131"/>
      <c r="F378" s="123" t="e">
        <f>廚具衛生設備燈具!#REF!</f>
        <v>#REF!</v>
      </c>
      <c r="G378" s="124"/>
      <c r="H378" s="124"/>
      <c r="I378" s="124"/>
      <c r="J378" s="124"/>
      <c r="K378" s="124"/>
      <c r="L378" s="124"/>
      <c r="M378" s="131"/>
      <c r="N378" s="125" t="e">
        <f>廚具衛生設備燈具!#REF!</f>
        <v>#REF!</v>
      </c>
      <c r="O378" s="125"/>
      <c r="P378" s="125"/>
      <c r="Q378" s="125"/>
      <c r="R378" s="123" t="e">
        <f>廚具衛生設備燈具!#REF!</f>
        <v>#REF!</v>
      </c>
      <c r="S378" s="124"/>
      <c r="T378" s="124"/>
      <c r="U378" s="124"/>
      <c r="V378" s="124"/>
      <c r="W378" s="125" t="e">
        <f>廚具衛生設備燈具!#REF!</f>
        <v>#REF!</v>
      </c>
      <c r="X378" s="125"/>
      <c r="Y378" s="125"/>
      <c r="Z378" s="125"/>
      <c r="AA378" s="125"/>
      <c r="AB378" s="125"/>
      <c r="AC378" s="123" t="e">
        <f>廚具衛生設備燈具!#REF!</f>
        <v>#REF!</v>
      </c>
      <c r="AD378" s="124"/>
      <c r="AE378" s="124"/>
      <c r="AF378" s="124"/>
      <c r="AG378" s="124"/>
      <c r="AH378" s="131"/>
    </row>
    <row r="379" spans="1:34" ht="20.100000000000001" customHeight="1">
      <c r="A379" s="123" t="e">
        <f>廚具衛生設備燈具!#REF!</f>
        <v>#REF!</v>
      </c>
      <c r="B379" s="124"/>
      <c r="C379" s="124"/>
      <c r="D379" s="124"/>
      <c r="E379" s="131"/>
      <c r="F379" s="123" t="e">
        <f>廚具衛生設備燈具!#REF!</f>
        <v>#REF!</v>
      </c>
      <c r="G379" s="124"/>
      <c r="H379" s="124"/>
      <c r="I379" s="124"/>
      <c r="J379" s="124"/>
      <c r="K379" s="124"/>
      <c r="L379" s="124"/>
      <c r="M379" s="131"/>
      <c r="N379" s="125" t="e">
        <f>廚具衛生設備燈具!#REF!</f>
        <v>#REF!</v>
      </c>
      <c r="O379" s="125"/>
      <c r="P379" s="125"/>
      <c r="Q379" s="125"/>
      <c r="R379" s="123" t="e">
        <f>廚具衛生設備燈具!#REF!</f>
        <v>#REF!</v>
      </c>
      <c r="S379" s="124"/>
      <c r="T379" s="124"/>
      <c r="U379" s="124"/>
      <c r="V379" s="124"/>
      <c r="W379" s="125" t="e">
        <f>廚具衛生設備燈具!#REF!</f>
        <v>#REF!</v>
      </c>
      <c r="X379" s="125"/>
      <c r="Y379" s="125"/>
      <c r="Z379" s="125"/>
      <c r="AA379" s="125"/>
      <c r="AB379" s="125"/>
      <c r="AC379" s="123" t="e">
        <f>廚具衛生設備燈具!#REF!</f>
        <v>#REF!</v>
      </c>
      <c r="AD379" s="124"/>
      <c r="AE379" s="124"/>
      <c r="AF379" s="124"/>
      <c r="AG379" s="124"/>
      <c r="AH379" s="131"/>
    </row>
    <row r="380" spans="1:34" ht="20.100000000000001" customHeight="1">
      <c r="A380" s="123" t="e">
        <f>廚具衛生設備燈具!#REF!</f>
        <v>#REF!</v>
      </c>
      <c r="B380" s="124"/>
      <c r="C380" s="124"/>
      <c r="D380" s="124"/>
      <c r="E380" s="131"/>
      <c r="F380" s="123" t="e">
        <f>廚具衛生設備燈具!#REF!</f>
        <v>#REF!</v>
      </c>
      <c r="G380" s="124"/>
      <c r="H380" s="124"/>
      <c r="I380" s="124"/>
      <c r="J380" s="124"/>
      <c r="K380" s="124"/>
      <c r="L380" s="124"/>
      <c r="M380" s="131"/>
      <c r="N380" s="125" t="e">
        <f>廚具衛生設備燈具!#REF!</f>
        <v>#REF!</v>
      </c>
      <c r="O380" s="125"/>
      <c r="P380" s="125"/>
      <c r="Q380" s="125"/>
      <c r="R380" s="123" t="e">
        <f>廚具衛生設備燈具!#REF!</f>
        <v>#REF!</v>
      </c>
      <c r="S380" s="124"/>
      <c r="T380" s="124"/>
      <c r="U380" s="124"/>
      <c r="V380" s="124"/>
      <c r="W380" s="125" t="e">
        <f>廚具衛生設備燈具!#REF!</f>
        <v>#REF!</v>
      </c>
      <c r="X380" s="125"/>
      <c r="Y380" s="125"/>
      <c r="Z380" s="125"/>
      <c r="AA380" s="125"/>
      <c r="AB380" s="125"/>
      <c r="AC380" s="123" t="e">
        <f>廚具衛生設備燈具!#REF!</f>
        <v>#REF!</v>
      </c>
      <c r="AD380" s="124"/>
      <c r="AE380" s="124"/>
      <c r="AF380" s="124"/>
      <c r="AG380" s="124"/>
      <c r="AH380" s="131"/>
    </row>
    <row r="381" spans="1:34" ht="20.100000000000001" customHeight="1">
      <c r="A381" s="123" t="e">
        <f>廚具衛生設備燈具!#REF!</f>
        <v>#REF!</v>
      </c>
      <c r="B381" s="124"/>
      <c r="C381" s="124"/>
      <c r="D381" s="124"/>
      <c r="E381" s="131"/>
      <c r="F381" s="123" t="e">
        <f>廚具衛生設備燈具!#REF!</f>
        <v>#REF!</v>
      </c>
      <c r="G381" s="124"/>
      <c r="H381" s="124"/>
      <c r="I381" s="124"/>
      <c r="J381" s="124"/>
      <c r="K381" s="124"/>
      <c r="L381" s="124"/>
      <c r="M381" s="131"/>
      <c r="N381" s="125" t="e">
        <f>廚具衛生設備燈具!#REF!</f>
        <v>#REF!</v>
      </c>
      <c r="O381" s="125"/>
      <c r="P381" s="125"/>
      <c r="Q381" s="125"/>
      <c r="R381" s="123" t="e">
        <f>廚具衛生設備燈具!#REF!</f>
        <v>#REF!</v>
      </c>
      <c r="S381" s="124"/>
      <c r="T381" s="124"/>
      <c r="U381" s="124"/>
      <c r="V381" s="124"/>
      <c r="W381" s="125" t="e">
        <f>廚具衛生設備燈具!#REF!</f>
        <v>#REF!</v>
      </c>
      <c r="X381" s="125"/>
      <c r="Y381" s="125"/>
      <c r="Z381" s="125"/>
      <c r="AA381" s="125"/>
      <c r="AB381" s="125"/>
      <c r="AC381" s="123" t="e">
        <f>廚具衛生設備燈具!#REF!</f>
        <v>#REF!</v>
      </c>
      <c r="AD381" s="124"/>
      <c r="AE381" s="124"/>
      <c r="AF381" s="124"/>
      <c r="AG381" s="124"/>
      <c r="AH381" s="131"/>
    </row>
    <row r="382" spans="1:34" ht="20.100000000000001" customHeight="1">
      <c r="A382" s="123" t="e">
        <f>廚具衛生設備燈具!#REF!</f>
        <v>#REF!</v>
      </c>
      <c r="B382" s="124"/>
      <c r="C382" s="124"/>
      <c r="D382" s="124"/>
      <c r="E382" s="131"/>
      <c r="F382" s="123" t="e">
        <f>廚具衛生設備燈具!#REF!</f>
        <v>#REF!</v>
      </c>
      <c r="G382" s="124"/>
      <c r="H382" s="124"/>
      <c r="I382" s="124"/>
      <c r="J382" s="124"/>
      <c r="K382" s="124"/>
      <c r="L382" s="124"/>
      <c r="M382" s="131"/>
      <c r="N382" s="125" t="e">
        <f>廚具衛生設備燈具!#REF!</f>
        <v>#REF!</v>
      </c>
      <c r="O382" s="125"/>
      <c r="P382" s="125"/>
      <c r="Q382" s="125"/>
      <c r="R382" s="123" t="e">
        <f>廚具衛生設備燈具!#REF!</f>
        <v>#REF!</v>
      </c>
      <c r="S382" s="124"/>
      <c r="T382" s="124"/>
      <c r="U382" s="124"/>
      <c r="V382" s="124"/>
      <c r="W382" s="125" t="e">
        <f>廚具衛生設備燈具!#REF!</f>
        <v>#REF!</v>
      </c>
      <c r="X382" s="125"/>
      <c r="Y382" s="125"/>
      <c r="Z382" s="125"/>
      <c r="AA382" s="125"/>
      <c r="AB382" s="125"/>
      <c r="AC382" s="123" t="e">
        <f>廚具衛生設備燈具!#REF!</f>
        <v>#REF!</v>
      </c>
      <c r="AD382" s="124"/>
      <c r="AE382" s="124"/>
      <c r="AF382" s="124"/>
      <c r="AG382" s="124"/>
      <c r="AH382" s="131"/>
    </row>
    <row r="383" spans="1:34" ht="20.100000000000001" customHeight="1">
      <c r="A383" s="123" t="e">
        <f>廚具衛生設備燈具!#REF!</f>
        <v>#REF!</v>
      </c>
      <c r="B383" s="124"/>
      <c r="C383" s="124"/>
      <c r="D383" s="124"/>
      <c r="E383" s="131"/>
      <c r="F383" s="123" t="e">
        <f>廚具衛生設備燈具!#REF!</f>
        <v>#REF!</v>
      </c>
      <c r="G383" s="124"/>
      <c r="H383" s="124"/>
      <c r="I383" s="124"/>
      <c r="J383" s="124"/>
      <c r="K383" s="124"/>
      <c r="L383" s="124"/>
      <c r="M383" s="131"/>
      <c r="N383" s="125" t="e">
        <f>廚具衛生設備燈具!#REF!</f>
        <v>#REF!</v>
      </c>
      <c r="O383" s="125"/>
      <c r="P383" s="125"/>
      <c r="Q383" s="125"/>
      <c r="R383" s="123" t="e">
        <f>廚具衛生設備燈具!#REF!</f>
        <v>#REF!</v>
      </c>
      <c r="S383" s="124"/>
      <c r="T383" s="124"/>
      <c r="U383" s="124"/>
      <c r="V383" s="124"/>
      <c r="W383" s="125" t="e">
        <f>廚具衛生設備燈具!#REF!</f>
        <v>#REF!</v>
      </c>
      <c r="X383" s="125"/>
      <c r="Y383" s="125"/>
      <c r="Z383" s="125"/>
      <c r="AA383" s="125"/>
      <c r="AB383" s="125"/>
      <c r="AC383" s="123" t="e">
        <f>廚具衛生設備燈具!#REF!</f>
        <v>#REF!</v>
      </c>
      <c r="AD383" s="124"/>
      <c r="AE383" s="124"/>
      <c r="AF383" s="124"/>
      <c r="AG383" s="124"/>
      <c r="AH383" s="131"/>
    </row>
    <row r="384" spans="1:34" ht="20.100000000000001" customHeight="1">
      <c r="A384" s="123" t="str">
        <f>廚具衛生設備燈具!A17</f>
        <v>廚房</v>
      </c>
      <c r="B384" s="124"/>
      <c r="C384" s="124"/>
      <c r="D384" s="124"/>
      <c r="E384" s="131"/>
      <c r="F384" s="123" t="str">
        <f>廚具衛生設備燈具!F17</f>
        <v>鋁合金抽屜組</v>
      </c>
      <c r="G384" s="124"/>
      <c r="H384" s="124"/>
      <c r="I384" s="124"/>
      <c r="J384" s="124"/>
      <c r="K384" s="124"/>
      <c r="L384" s="124"/>
      <c r="M384" s="131"/>
      <c r="N384" s="125" t="str">
        <f>廚具衛生設備燈具!N17</f>
        <v>隱藏軌道</v>
      </c>
      <c r="O384" s="125"/>
      <c r="P384" s="125"/>
      <c r="Q384" s="125"/>
      <c r="R384" s="123" t="str">
        <f>廚具衛生設備燈具!R17</f>
        <v>blum</v>
      </c>
      <c r="S384" s="124"/>
      <c r="T384" s="124"/>
      <c r="U384" s="124"/>
      <c r="V384" s="124"/>
      <c r="W384" s="125" t="str">
        <f>廚具衛生設備燈具!W17</f>
        <v>無</v>
      </c>
      <c r="X384" s="125"/>
      <c r="Y384" s="125"/>
      <c r="Z384" s="125"/>
      <c r="AA384" s="125"/>
      <c r="AB384" s="125"/>
      <c r="AC384" s="123" t="str">
        <f>廚具衛生設備燈具!AC17</f>
        <v>銀</v>
      </c>
      <c r="AD384" s="124"/>
      <c r="AE384" s="124"/>
      <c r="AF384" s="124"/>
      <c r="AG384" s="124"/>
      <c r="AH384" s="131"/>
    </row>
    <row r="385" spans="1:34" ht="20.100000000000001" customHeight="1">
      <c r="A385" s="123" t="e">
        <f>廚具衛生設備燈具!#REF!</f>
        <v>#REF!</v>
      </c>
      <c r="B385" s="124"/>
      <c r="C385" s="124"/>
      <c r="D385" s="124"/>
      <c r="E385" s="131"/>
      <c r="F385" s="123" t="e">
        <f>廚具衛生設備燈具!#REF!</f>
        <v>#REF!</v>
      </c>
      <c r="G385" s="124"/>
      <c r="H385" s="124"/>
      <c r="I385" s="124"/>
      <c r="J385" s="124"/>
      <c r="K385" s="124"/>
      <c r="L385" s="124"/>
      <c r="M385" s="131"/>
      <c r="N385" s="125" t="e">
        <f>廚具衛生設備燈具!#REF!</f>
        <v>#REF!</v>
      </c>
      <c r="O385" s="125"/>
      <c r="P385" s="125"/>
      <c r="Q385" s="125"/>
      <c r="R385" s="123" t="e">
        <f>廚具衛生設備燈具!#REF!</f>
        <v>#REF!</v>
      </c>
      <c r="S385" s="124"/>
      <c r="T385" s="124"/>
      <c r="U385" s="124"/>
      <c r="V385" s="124"/>
      <c r="W385" s="125" t="e">
        <f>廚具衛生設備燈具!#REF!</f>
        <v>#REF!</v>
      </c>
      <c r="X385" s="125"/>
      <c r="Y385" s="125"/>
      <c r="Z385" s="125"/>
      <c r="AA385" s="125"/>
      <c r="AB385" s="125"/>
      <c r="AC385" s="123" t="e">
        <f>廚具衛生設備燈具!#REF!</f>
        <v>#REF!</v>
      </c>
      <c r="AD385" s="124"/>
      <c r="AE385" s="124"/>
      <c r="AF385" s="124"/>
      <c r="AG385" s="124"/>
      <c r="AH385" s="131"/>
    </row>
    <row r="386" spans="1:34" ht="20.100000000000001" customHeight="1">
      <c r="A386" s="123" t="str">
        <f>廚具衛生設備燈具!A18</f>
        <v>廚房</v>
      </c>
      <c r="B386" s="124"/>
      <c r="C386" s="124"/>
      <c r="D386" s="124"/>
      <c r="E386" s="131"/>
      <c r="F386" s="123" t="str">
        <f>廚具衛生設備燈具!F18</f>
        <v>木製重型抽拉盤</v>
      </c>
      <c r="G386" s="124"/>
      <c r="H386" s="124"/>
      <c r="I386" s="124"/>
      <c r="J386" s="124"/>
      <c r="K386" s="124"/>
      <c r="L386" s="124"/>
      <c r="M386" s="131"/>
      <c r="N386" s="125" t="str">
        <f>廚具衛生設備燈具!N18</f>
        <v>木心板</v>
      </c>
      <c r="O386" s="125"/>
      <c r="P386" s="125"/>
      <c r="Q386" s="125"/>
      <c r="R386" s="123" t="str">
        <f>廚具衛生設備燈具!R18</f>
        <v>三朋行/永新</v>
      </c>
      <c r="S386" s="124"/>
      <c r="T386" s="124"/>
      <c r="U386" s="124"/>
      <c r="V386" s="124"/>
      <c r="W386" s="125" t="str">
        <f>廚具衛生設備燈具!W18</f>
        <v>無</v>
      </c>
      <c r="X386" s="125"/>
      <c r="Y386" s="125"/>
      <c r="Z386" s="125"/>
      <c r="AA386" s="125"/>
      <c r="AB386" s="125"/>
      <c r="AC386" s="123" t="str">
        <f>廚具衛生設備燈具!AC18</f>
        <v>白</v>
      </c>
      <c r="AD386" s="124"/>
      <c r="AE386" s="124"/>
      <c r="AF386" s="124"/>
      <c r="AG386" s="124"/>
      <c r="AH386" s="131"/>
    </row>
    <row r="387" spans="1:34" ht="20.100000000000001" customHeight="1">
      <c r="A387" s="123" t="str">
        <f>廚具衛生設備燈具!A19</f>
        <v>廚房</v>
      </c>
      <c r="B387" s="124"/>
      <c r="C387" s="124"/>
      <c r="D387" s="124"/>
      <c r="E387" s="131"/>
      <c r="F387" s="123" t="str">
        <f>廚具衛生設備燈具!F19</f>
        <v>ABS刀叉盤</v>
      </c>
      <c r="G387" s="124"/>
      <c r="H387" s="124"/>
      <c r="I387" s="124"/>
      <c r="J387" s="124"/>
      <c r="K387" s="124"/>
      <c r="L387" s="124"/>
      <c r="M387" s="131"/>
      <c r="N387" s="125" t="str">
        <f>廚具衛生設備燈具!N19</f>
        <v>ABS</v>
      </c>
      <c r="O387" s="125"/>
      <c r="P387" s="125"/>
      <c r="Q387" s="125"/>
      <c r="R387" s="123" t="str">
        <f>廚具衛生設備燈具!R19</f>
        <v>K&amp;B</v>
      </c>
      <c r="S387" s="124"/>
      <c r="T387" s="124"/>
      <c r="U387" s="124"/>
      <c r="V387" s="124"/>
      <c r="W387" s="125" t="str">
        <f>廚具衛生設備燈具!W19</f>
        <v>R5350</v>
      </c>
      <c r="X387" s="125"/>
      <c r="Y387" s="125"/>
      <c r="Z387" s="125"/>
      <c r="AA387" s="125"/>
      <c r="AB387" s="125"/>
      <c r="AC387" s="123" t="str">
        <f>廚具衛生設備燈具!AC19</f>
        <v>灰</v>
      </c>
      <c r="AD387" s="124"/>
      <c r="AE387" s="124"/>
      <c r="AF387" s="124"/>
      <c r="AG387" s="124"/>
      <c r="AH387" s="131"/>
    </row>
    <row r="388" spans="1:34" ht="20.100000000000001" customHeight="1">
      <c r="A388" s="123" t="str">
        <f>廚具衛生設備燈具!A20</f>
        <v>廚房</v>
      </c>
      <c r="B388" s="124"/>
      <c r="C388" s="124"/>
      <c r="D388" s="124"/>
      <c r="E388" s="131"/>
      <c r="F388" s="123" t="str">
        <f>廚具衛生設備燈具!F20</f>
        <v>檯面式雙口瓦斯爐</v>
      </c>
      <c r="G388" s="124"/>
      <c r="H388" s="124"/>
      <c r="I388" s="124"/>
      <c r="J388" s="124"/>
      <c r="K388" s="124"/>
      <c r="L388" s="124"/>
      <c r="M388" s="131"/>
      <c r="N388" s="125" t="str">
        <f>廚具衛生設備燈具!N20</f>
        <v>彩焱爐</v>
      </c>
      <c r="O388" s="125"/>
      <c r="P388" s="125"/>
      <c r="Q388" s="125"/>
      <c r="R388" s="123" t="str">
        <f>廚具衛生設備燈具!R20</f>
        <v>林內Rinnai</v>
      </c>
      <c r="S388" s="124"/>
      <c r="T388" s="124"/>
      <c r="U388" s="124"/>
      <c r="V388" s="124"/>
      <c r="W388" s="125" t="str">
        <f>廚具衛生設備燈具!W20</f>
        <v>RB-A2660G(B)</v>
      </c>
      <c r="X388" s="125"/>
      <c r="Y388" s="125"/>
      <c r="Z388" s="125"/>
      <c r="AA388" s="125"/>
      <c r="AB388" s="125"/>
      <c r="AC388" s="123" t="str">
        <f>廚具衛生設備燈具!AC20</f>
        <v>黑</v>
      </c>
      <c r="AD388" s="124"/>
      <c r="AE388" s="124"/>
      <c r="AF388" s="124"/>
      <c r="AG388" s="124"/>
      <c r="AH388" s="131"/>
    </row>
    <row r="389" spans="1:34" ht="20.100000000000001" customHeight="1">
      <c r="A389" s="123" t="str">
        <f>廚具衛生設備燈具!A21</f>
        <v>廚房</v>
      </c>
      <c r="B389" s="124"/>
      <c r="C389" s="124"/>
      <c r="D389" s="124"/>
      <c r="E389" s="131"/>
      <c r="F389" s="123" t="str">
        <f>廚具衛生設備燈具!F21</f>
        <v>落地式洗碗機</v>
      </c>
      <c r="G389" s="124"/>
      <c r="H389" s="124"/>
      <c r="I389" s="124"/>
      <c r="J389" s="124"/>
      <c r="K389" s="124"/>
      <c r="L389" s="124"/>
      <c r="M389" s="131"/>
      <c r="N389" s="125" t="str">
        <f>廚具衛生設備燈具!N21</f>
        <v>全嵌式</v>
      </c>
      <c r="O389" s="125"/>
      <c r="P389" s="125"/>
      <c r="Q389" s="125"/>
      <c r="R389" s="123" t="str">
        <f>廚具衛生設備燈具!R21</f>
        <v>博世Bosch</v>
      </c>
      <c r="S389" s="124"/>
      <c r="T389" s="124"/>
      <c r="U389" s="124"/>
      <c r="V389" s="124"/>
      <c r="W389" s="125" t="str">
        <f>廚具衛生設備燈具!W21</f>
        <v>SMH4ECX21E</v>
      </c>
      <c r="X389" s="125"/>
      <c r="Y389" s="125"/>
      <c r="Z389" s="125"/>
      <c r="AA389" s="125"/>
      <c r="AB389" s="125"/>
      <c r="AC389" s="123" t="str">
        <f>廚具衛生設備燈具!AC21</f>
        <v>無</v>
      </c>
      <c r="AD389" s="124"/>
      <c r="AE389" s="124"/>
      <c r="AF389" s="124"/>
      <c r="AG389" s="124"/>
      <c r="AH389" s="131"/>
    </row>
    <row r="390" spans="1:34" ht="20.100000000000001" customHeight="1">
      <c r="A390" s="123" t="e">
        <f>廚具衛生設備燈具!#REF!</f>
        <v>#REF!</v>
      </c>
      <c r="B390" s="124"/>
      <c r="C390" s="124"/>
      <c r="D390" s="124"/>
      <c r="E390" s="131"/>
      <c r="F390" s="123" t="e">
        <f>廚具衛生設備燈具!#REF!</f>
        <v>#REF!</v>
      </c>
      <c r="G390" s="124"/>
      <c r="H390" s="124"/>
      <c r="I390" s="124"/>
      <c r="J390" s="124"/>
      <c r="K390" s="124"/>
      <c r="L390" s="124"/>
      <c r="M390" s="131"/>
      <c r="N390" s="125" t="e">
        <f>廚具衛生設備燈具!#REF!</f>
        <v>#REF!</v>
      </c>
      <c r="O390" s="125"/>
      <c r="P390" s="125"/>
      <c r="Q390" s="125"/>
      <c r="R390" s="123" t="e">
        <f>廚具衛生設備燈具!#REF!</f>
        <v>#REF!</v>
      </c>
      <c r="S390" s="124"/>
      <c r="T390" s="124"/>
      <c r="U390" s="124"/>
      <c r="V390" s="124"/>
      <c r="W390" s="125" t="e">
        <f>廚具衛生設備燈具!#REF!</f>
        <v>#REF!</v>
      </c>
      <c r="X390" s="125"/>
      <c r="Y390" s="125"/>
      <c r="Z390" s="125"/>
      <c r="AA390" s="125"/>
      <c r="AB390" s="125"/>
      <c r="AC390" s="123" t="e">
        <f>廚具衛生設備燈具!#REF!</f>
        <v>#REF!</v>
      </c>
      <c r="AD390" s="124"/>
      <c r="AE390" s="124"/>
      <c r="AF390" s="124"/>
      <c r="AG390" s="124"/>
      <c r="AH390" s="131"/>
    </row>
    <row r="391" spans="1:34" ht="20.100000000000001" customHeight="1">
      <c r="A391" s="123" t="str">
        <f>廚具衛生設備燈具!A22</f>
        <v>廚房</v>
      </c>
      <c r="B391" s="124"/>
      <c r="C391" s="124"/>
      <c r="D391" s="124"/>
      <c r="E391" s="131"/>
      <c r="F391" s="123" t="str">
        <f>廚具衛生設備燈具!F22</f>
        <v>深罩式抽油煙機</v>
      </c>
      <c r="G391" s="124"/>
      <c r="H391" s="124"/>
      <c r="I391" s="124"/>
      <c r="J391" s="124"/>
      <c r="K391" s="124"/>
      <c r="L391" s="124"/>
      <c r="M391" s="131"/>
      <c r="N391" s="125" t="str">
        <f>廚具衛生設備燈具!N22</f>
        <v>倒T型</v>
      </c>
      <c r="O391" s="125"/>
      <c r="P391" s="125"/>
      <c r="Q391" s="125"/>
      <c r="R391" s="123" t="str">
        <f>廚具衛生設備燈具!R22</f>
        <v>櫻花Sakura</v>
      </c>
      <c r="S391" s="124"/>
      <c r="T391" s="124"/>
      <c r="U391" s="124"/>
      <c r="V391" s="124"/>
      <c r="W391" s="125" t="str">
        <f>廚具衛生設備燈具!W22</f>
        <v>DR7790B</v>
      </c>
      <c r="X391" s="125"/>
      <c r="Y391" s="125"/>
      <c r="Z391" s="125"/>
      <c r="AA391" s="125"/>
      <c r="AB391" s="125"/>
      <c r="AC391" s="123" t="str">
        <f>廚具衛生設備燈具!AC22</f>
        <v>不銹鋼</v>
      </c>
      <c r="AD391" s="124"/>
      <c r="AE391" s="124"/>
      <c r="AF391" s="124"/>
      <c r="AG391" s="124"/>
      <c r="AH391" s="131"/>
    </row>
    <row r="392" spans="1:34" ht="20.100000000000001" customHeight="1">
      <c r="A392" s="123" t="str">
        <f>廚具衛生設備燈具!A23</f>
        <v>廚房</v>
      </c>
      <c r="B392" s="124"/>
      <c r="C392" s="124"/>
      <c r="D392" s="124"/>
      <c r="E392" s="131"/>
      <c r="F392" s="123" t="str">
        <f>廚具衛生設備燈具!F23</f>
        <v>檯面水槽</v>
      </c>
      <c r="G392" s="124"/>
      <c r="H392" s="124"/>
      <c r="I392" s="124"/>
      <c r="J392" s="124"/>
      <c r="K392" s="124"/>
      <c r="L392" s="124"/>
      <c r="M392" s="131"/>
      <c r="N392" s="125" t="str">
        <f>廚具衛生設備燈具!N23</f>
        <v>嵌入式</v>
      </c>
      <c r="O392" s="125"/>
      <c r="P392" s="125"/>
      <c r="Q392" s="125"/>
      <c r="R392" s="123" t="str">
        <f>廚具衛生設備燈具!R23</f>
        <v>大吉熊(功林)</v>
      </c>
      <c r="S392" s="124"/>
      <c r="T392" s="124"/>
      <c r="U392" s="124"/>
      <c r="V392" s="124"/>
      <c r="W392" s="125" t="str">
        <f>廚具衛生設備燈具!W23</f>
        <v>KL-167</v>
      </c>
      <c r="X392" s="125"/>
      <c r="Y392" s="125"/>
      <c r="Z392" s="125"/>
      <c r="AA392" s="125"/>
      <c r="AB392" s="125"/>
      <c r="AC392" s="123" t="str">
        <f>廚具衛生設備燈具!AC23</f>
        <v>不銹鋼</v>
      </c>
      <c r="AD392" s="124"/>
      <c r="AE392" s="124"/>
      <c r="AF392" s="124"/>
      <c r="AG392" s="124"/>
      <c r="AH392" s="131"/>
    </row>
    <row r="393" spans="1:34" ht="20.100000000000001" customHeight="1">
      <c r="A393" s="123" t="str">
        <f>廚具衛生設備燈具!A24</f>
        <v>廚房</v>
      </c>
      <c r="B393" s="124"/>
      <c r="C393" s="124"/>
      <c r="D393" s="124"/>
      <c r="E393" s="131"/>
      <c r="F393" s="123" t="str">
        <f>廚具衛生設備燈具!F24</f>
        <v>上項水槽滴水籃反向</v>
      </c>
      <c r="G393" s="124"/>
      <c r="H393" s="124"/>
      <c r="I393" s="124"/>
      <c r="J393" s="124"/>
      <c r="K393" s="124"/>
      <c r="L393" s="124"/>
      <c r="M393" s="131"/>
      <c r="N393" s="125" t="str">
        <f>廚具衛生設備燈具!N24</f>
        <v>活動式</v>
      </c>
      <c r="O393" s="125"/>
      <c r="P393" s="125"/>
      <c r="Q393" s="125"/>
      <c r="R393" s="123" t="str">
        <f>廚具衛生設備燈具!R24</f>
        <v>瑋俊</v>
      </c>
      <c r="S393" s="124"/>
      <c r="T393" s="124"/>
      <c r="U393" s="124"/>
      <c r="V393" s="124"/>
      <c r="W393" s="125" t="str">
        <f>廚具衛生設備燈具!W24</f>
        <v>D-2295</v>
      </c>
      <c r="X393" s="125"/>
      <c r="Y393" s="125"/>
      <c r="Z393" s="125"/>
      <c r="AA393" s="125"/>
      <c r="AB393" s="125"/>
      <c r="AC393" s="123" t="str">
        <f>廚具衛生設備燈具!AC24</f>
        <v>不銹鋼</v>
      </c>
      <c r="AD393" s="124"/>
      <c r="AE393" s="124"/>
      <c r="AF393" s="124"/>
      <c r="AG393" s="124"/>
      <c r="AH393" s="131"/>
    </row>
    <row r="394" spans="1:34" ht="20.100000000000001" customHeight="1">
      <c r="A394" s="123" t="str">
        <f>廚具衛生設備燈具!A25</f>
        <v>廚房</v>
      </c>
      <c r="B394" s="124"/>
      <c r="C394" s="124"/>
      <c r="D394" s="124"/>
      <c r="E394" s="131"/>
      <c r="F394" s="123" t="str">
        <f>廚具衛生設備燈具!F25</f>
        <v>水槽龍頭</v>
      </c>
      <c r="G394" s="124"/>
      <c r="H394" s="124"/>
      <c r="I394" s="124"/>
      <c r="J394" s="124"/>
      <c r="K394" s="124"/>
      <c r="L394" s="124"/>
      <c r="M394" s="131"/>
      <c r="N394" s="125" t="str">
        <f>廚具衛生設備燈具!N25</f>
        <v>檯面式</v>
      </c>
      <c r="O394" s="125"/>
      <c r="P394" s="125"/>
      <c r="Q394" s="125"/>
      <c r="R394" s="123" t="str">
        <f>廚具衛生設備燈具!R25</f>
        <v>卡貝</v>
      </c>
      <c r="S394" s="124"/>
      <c r="T394" s="124"/>
      <c r="U394" s="124"/>
      <c r="V394" s="124"/>
      <c r="W394" s="125" t="str">
        <f>廚具衛生設備燈具!W25</f>
        <v>C05S050FY</v>
      </c>
      <c r="X394" s="125"/>
      <c r="Y394" s="125"/>
      <c r="Z394" s="125"/>
      <c r="AA394" s="125"/>
      <c r="AB394" s="125"/>
      <c r="AC394" s="123" t="str">
        <f>廚具衛生設備燈具!AC25</f>
        <v>不銹鋼</v>
      </c>
      <c r="AD394" s="124"/>
      <c r="AE394" s="124"/>
      <c r="AF394" s="124"/>
      <c r="AG394" s="124"/>
      <c r="AH394" s="131"/>
    </row>
    <row r="395" spans="1:34" ht="20.100000000000001" customHeight="1">
      <c r="A395" s="123" t="e">
        <f>廚具衛生設備燈具!#REF!</f>
        <v>#REF!</v>
      </c>
      <c r="B395" s="124"/>
      <c r="C395" s="124"/>
      <c r="D395" s="124"/>
      <c r="E395" s="131"/>
      <c r="F395" s="123" t="e">
        <f>廚具衛生設備燈具!#REF!</f>
        <v>#REF!</v>
      </c>
      <c r="G395" s="124"/>
      <c r="H395" s="124"/>
      <c r="I395" s="124"/>
      <c r="J395" s="124"/>
      <c r="K395" s="124"/>
      <c r="L395" s="124"/>
      <c r="M395" s="131"/>
      <c r="N395" s="125" t="e">
        <f>廚具衛生設備燈具!#REF!</f>
        <v>#REF!</v>
      </c>
      <c r="O395" s="125"/>
      <c r="P395" s="125"/>
      <c r="Q395" s="125"/>
      <c r="R395" s="123" t="e">
        <f>廚具衛生設備燈具!#REF!</f>
        <v>#REF!</v>
      </c>
      <c r="S395" s="124"/>
      <c r="T395" s="124"/>
      <c r="U395" s="124"/>
      <c r="V395" s="124"/>
      <c r="W395" s="125" t="e">
        <f>廚具衛生設備燈具!#REF!</f>
        <v>#REF!</v>
      </c>
      <c r="X395" s="125"/>
      <c r="Y395" s="125"/>
      <c r="Z395" s="125"/>
      <c r="AA395" s="125"/>
      <c r="AB395" s="125"/>
      <c r="AC395" s="123" t="e">
        <f>廚具衛生設備燈具!#REF!</f>
        <v>#REF!</v>
      </c>
      <c r="AD395" s="124"/>
      <c r="AE395" s="124"/>
      <c r="AF395" s="124"/>
      <c r="AG395" s="124"/>
      <c r="AH395" s="131"/>
    </row>
    <row r="396" spans="1:34" ht="20.100000000000001" customHeight="1">
      <c r="A396" s="123" t="str">
        <f>代購項目!A27</f>
        <v>廚房</v>
      </c>
      <c r="B396" s="124"/>
      <c r="C396" s="124"/>
      <c r="D396" s="124"/>
      <c r="E396" s="131"/>
      <c r="F396" s="123" t="str">
        <f>代購項目!F27</f>
        <v>易利鉤</v>
      </c>
      <c r="G396" s="124"/>
      <c r="H396" s="124"/>
      <c r="I396" s="124"/>
      <c r="J396" s="124"/>
      <c r="K396" s="124"/>
      <c r="L396" s="124"/>
      <c r="M396" s="131"/>
      <c r="N396" s="125" t="str">
        <f>代購項目!N27</f>
        <v>鋁擠型</v>
      </c>
      <c r="O396" s="125"/>
      <c r="P396" s="125"/>
      <c r="Q396" s="125"/>
      <c r="R396" s="123">
        <f>代購項目!R27</f>
        <v>0</v>
      </c>
      <c r="S396" s="124"/>
      <c r="T396" s="124"/>
      <c r="U396" s="124"/>
      <c r="V396" s="124"/>
      <c r="W396" s="125" t="str">
        <f>代購項目!W27</f>
        <v>附掛鉤*10</v>
      </c>
      <c r="X396" s="125"/>
      <c r="Y396" s="125"/>
      <c r="Z396" s="125"/>
      <c r="AA396" s="125"/>
      <c r="AB396" s="125"/>
      <c r="AC396" s="123" t="str">
        <f>代購項目!AC27</f>
        <v>銀</v>
      </c>
      <c r="AD396" s="124"/>
      <c r="AE396" s="124"/>
      <c r="AF396" s="124"/>
      <c r="AG396" s="124"/>
      <c r="AH396" s="131"/>
    </row>
    <row r="397" spans="1:34" ht="20.100000000000001" customHeight="1">
      <c r="A397" s="123" t="str">
        <f>廚具衛生設備燈具!A26</f>
        <v>廚房</v>
      </c>
      <c r="B397" s="124"/>
      <c r="C397" s="124"/>
      <c r="D397" s="124"/>
      <c r="E397" s="131"/>
      <c r="F397" s="123" t="str">
        <f>廚具衛生設備燈具!F26</f>
        <v>牆面5㎜烤漆玻璃</v>
      </c>
      <c r="G397" s="124"/>
      <c r="H397" s="124"/>
      <c r="I397" s="124"/>
      <c r="J397" s="124"/>
      <c r="K397" s="124"/>
      <c r="L397" s="124"/>
      <c r="M397" s="131"/>
      <c r="N397" s="125" t="str">
        <f>廚具衛生設備燈具!N26</f>
        <v>強化光邊</v>
      </c>
      <c r="O397" s="125"/>
      <c r="P397" s="125"/>
      <c r="Q397" s="125"/>
      <c r="R397" s="123" t="str">
        <f>廚具衛生設備燈具!R26</f>
        <v>龍門</v>
      </c>
      <c r="S397" s="124"/>
      <c r="T397" s="124"/>
      <c r="U397" s="124"/>
      <c r="V397" s="124"/>
      <c r="W397" s="125" t="str">
        <f>廚具衛生設備燈具!W26</f>
        <v>L20</v>
      </c>
      <c r="X397" s="125"/>
      <c r="Y397" s="125"/>
      <c r="Z397" s="125"/>
      <c r="AA397" s="125"/>
      <c r="AB397" s="125"/>
      <c r="AC397" s="123" t="str">
        <f>廚具衛生設備燈具!AC26</f>
        <v>香檳金</v>
      </c>
      <c r="AD397" s="124"/>
      <c r="AE397" s="124"/>
      <c r="AF397" s="124"/>
      <c r="AG397" s="124"/>
      <c r="AH397" s="131"/>
    </row>
    <row r="398" spans="1:34" ht="20.100000000000001" customHeight="1">
      <c r="A398" s="123" t="e">
        <f>廚具衛生設備燈具!#REF!</f>
        <v>#REF!</v>
      </c>
      <c r="B398" s="124"/>
      <c r="C398" s="124"/>
      <c r="D398" s="124"/>
      <c r="E398" s="131"/>
      <c r="F398" s="123" t="e">
        <f>廚具衛生設備燈具!#REF!</f>
        <v>#REF!</v>
      </c>
      <c r="G398" s="124"/>
      <c r="H398" s="124"/>
      <c r="I398" s="124"/>
      <c r="J398" s="124"/>
      <c r="K398" s="124"/>
      <c r="L398" s="124"/>
      <c r="M398" s="131"/>
      <c r="N398" s="125" t="e">
        <f>廚具衛生設備燈具!#REF!</f>
        <v>#REF!</v>
      </c>
      <c r="O398" s="125"/>
      <c r="P398" s="125"/>
      <c r="Q398" s="125"/>
      <c r="R398" s="123" t="e">
        <f>廚具衛生設備燈具!#REF!</f>
        <v>#REF!</v>
      </c>
      <c r="S398" s="124"/>
      <c r="T398" s="124"/>
      <c r="U398" s="124"/>
      <c r="V398" s="124"/>
      <c r="W398" s="125" t="e">
        <f>廚具衛生設備燈具!#REF!</f>
        <v>#REF!</v>
      </c>
      <c r="X398" s="125"/>
      <c r="Y398" s="125"/>
      <c r="Z398" s="125"/>
      <c r="AA398" s="125"/>
      <c r="AB398" s="125"/>
      <c r="AC398" s="123" t="e">
        <f>廚具衛生設備燈具!#REF!</f>
        <v>#REF!</v>
      </c>
      <c r="AD398" s="124"/>
      <c r="AE398" s="124"/>
      <c r="AF398" s="124"/>
      <c r="AG398" s="124"/>
      <c r="AH398" s="131"/>
    </row>
    <row r="399" spans="1:34" ht="20.100000000000001" customHeight="1">
      <c r="A399" s="123" t="e">
        <f>廚具衛生設備燈具!#REF!</f>
        <v>#REF!</v>
      </c>
      <c r="B399" s="124"/>
      <c r="C399" s="124"/>
      <c r="D399" s="124"/>
      <c r="E399" s="131"/>
      <c r="F399" s="123" t="e">
        <f>廚具衛生設備燈具!#REF!</f>
        <v>#REF!</v>
      </c>
      <c r="G399" s="124"/>
      <c r="H399" s="124"/>
      <c r="I399" s="124"/>
      <c r="J399" s="124"/>
      <c r="K399" s="124"/>
      <c r="L399" s="124"/>
      <c r="M399" s="131"/>
      <c r="N399" s="125" t="e">
        <f>廚具衛生設備燈具!#REF!</f>
        <v>#REF!</v>
      </c>
      <c r="O399" s="125"/>
      <c r="P399" s="125"/>
      <c r="Q399" s="125"/>
      <c r="R399" s="123" t="e">
        <f>廚具衛生設備燈具!#REF!</f>
        <v>#REF!</v>
      </c>
      <c r="S399" s="124"/>
      <c r="T399" s="124"/>
      <c r="U399" s="124"/>
      <c r="V399" s="124"/>
      <c r="W399" s="125" t="e">
        <f>廚具衛生設備燈具!#REF!</f>
        <v>#REF!</v>
      </c>
      <c r="X399" s="125"/>
      <c r="Y399" s="125"/>
      <c r="Z399" s="125"/>
      <c r="AA399" s="125"/>
      <c r="AB399" s="125"/>
      <c r="AC399" s="123" t="e">
        <f>廚具衛生設備燈具!#REF!</f>
        <v>#REF!</v>
      </c>
      <c r="AD399" s="124"/>
      <c r="AE399" s="124"/>
      <c r="AF399" s="124"/>
      <c r="AG399" s="124"/>
      <c r="AH399" s="131"/>
    </row>
    <row r="400" spans="1:34" ht="20.100000000000001" customHeight="1">
      <c r="A400" s="123" t="e">
        <f>廚具衛生設備燈具!#REF!</f>
        <v>#REF!</v>
      </c>
      <c r="B400" s="124"/>
      <c r="C400" s="124"/>
      <c r="D400" s="124"/>
      <c r="E400" s="131"/>
      <c r="F400" s="123" t="e">
        <f>廚具衛生設備燈具!#REF!</f>
        <v>#REF!</v>
      </c>
      <c r="G400" s="124"/>
      <c r="H400" s="124"/>
      <c r="I400" s="124"/>
      <c r="J400" s="124"/>
      <c r="K400" s="124"/>
      <c r="L400" s="124"/>
      <c r="M400" s="131"/>
      <c r="N400" s="125" t="e">
        <f>廚具衛生設備燈具!#REF!</f>
        <v>#REF!</v>
      </c>
      <c r="O400" s="125"/>
      <c r="P400" s="125"/>
      <c r="Q400" s="125"/>
      <c r="R400" s="123" t="e">
        <f>廚具衛生設備燈具!#REF!</f>
        <v>#REF!</v>
      </c>
      <c r="S400" s="124"/>
      <c r="T400" s="124"/>
      <c r="U400" s="124"/>
      <c r="V400" s="124"/>
      <c r="W400" s="125" t="e">
        <f>廚具衛生設備燈具!#REF!</f>
        <v>#REF!</v>
      </c>
      <c r="X400" s="125"/>
      <c r="Y400" s="125"/>
      <c r="Z400" s="125"/>
      <c r="AA400" s="125"/>
      <c r="AB400" s="125"/>
      <c r="AC400" s="123" t="e">
        <f>廚具衛生設備燈具!#REF!</f>
        <v>#REF!</v>
      </c>
      <c r="AD400" s="124"/>
      <c r="AE400" s="124"/>
      <c r="AF400" s="124"/>
      <c r="AG400" s="124"/>
      <c r="AH400" s="131"/>
    </row>
    <row r="401" spans="1:34" ht="20.100000000000001" customHeight="1">
      <c r="A401" s="123" t="e">
        <f>廚具衛生設備燈具!#REF!</f>
        <v>#REF!</v>
      </c>
      <c r="B401" s="124"/>
      <c r="C401" s="124"/>
      <c r="D401" s="124"/>
      <c r="E401" s="131"/>
      <c r="F401" s="123" t="e">
        <f>廚具衛生設備燈具!#REF!</f>
        <v>#REF!</v>
      </c>
      <c r="G401" s="124"/>
      <c r="H401" s="124"/>
      <c r="I401" s="124"/>
      <c r="J401" s="124"/>
      <c r="K401" s="124"/>
      <c r="L401" s="124"/>
      <c r="M401" s="131"/>
      <c r="N401" s="125" t="e">
        <f>廚具衛生設備燈具!#REF!</f>
        <v>#REF!</v>
      </c>
      <c r="O401" s="125"/>
      <c r="P401" s="125"/>
      <c r="Q401" s="125"/>
      <c r="R401" s="123" t="e">
        <f>廚具衛生設備燈具!#REF!</f>
        <v>#REF!</v>
      </c>
      <c r="S401" s="124"/>
      <c r="T401" s="124"/>
      <c r="U401" s="124"/>
      <c r="V401" s="124"/>
      <c r="W401" s="125" t="e">
        <f>廚具衛生設備燈具!#REF!</f>
        <v>#REF!</v>
      </c>
      <c r="X401" s="125"/>
      <c r="Y401" s="125"/>
      <c r="Z401" s="125"/>
      <c r="AA401" s="125"/>
      <c r="AB401" s="125"/>
      <c r="AC401" s="123" t="e">
        <f>廚具衛生設備燈具!#REF!</f>
        <v>#REF!</v>
      </c>
      <c r="AD401" s="124"/>
      <c r="AE401" s="124"/>
      <c r="AF401" s="124"/>
      <c r="AG401" s="124"/>
      <c r="AH401" s="131"/>
    </row>
    <row r="402" spans="1:34" ht="20.100000000000001" customHeight="1">
      <c r="A402" s="123" t="e">
        <f>廚具衛生設備燈具!#REF!</f>
        <v>#REF!</v>
      </c>
      <c r="B402" s="124"/>
      <c r="C402" s="124"/>
      <c r="D402" s="124"/>
      <c r="E402" s="131"/>
      <c r="F402" s="123" t="e">
        <f>廚具衛生設備燈具!#REF!</f>
        <v>#REF!</v>
      </c>
      <c r="G402" s="124"/>
      <c r="H402" s="124"/>
      <c r="I402" s="124"/>
      <c r="J402" s="124"/>
      <c r="K402" s="124"/>
      <c r="L402" s="124"/>
      <c r="M402" s="131"/>
      <c r="N402" s="125" t="e">
        <f>廚具衛生設備燈具!#REF!</f>
        <v>#REF!</v>
      </c>
      <c r="O402" s="125"/>
      <c r="P402" s="125"/>
      <c r="Q402" s="125"/>
      <c r="R402" s="123" t="e">
        <f>廚具衛生設備燈具!#REF!</f>
        <v>#REF!</v>
      </c>
      <c r="S402" s="124"/>
      <c r="T402" s="124"/>
      <c r="U402" s="124"/>
      <c r="V402" s="124"/>
      <c r="W402" s="125" t="e">
        <f>廚具衛生設備燈具!#REF!</f>
        <v>#REF!</v>
      </c>
      <c r="X402" s="125"/>
      <c r="Y402" s="125"/>
      <c r="Z402" s="125"/>
      <c r="AA402" s="125"/>
      <c r="AB402" s="125"/>
      <c r="AC402" s="123" t="e">
        <f>廚具衛生設備燈具!#REF!</f>
        <v>#REF!</v>
      </c>
      <c r="AD402" s="124"/>
      <c r="AE402" s="124"/>
      <c r="AF402" s="124"/>
      <c r="AG402" s="124"/>
      <c r="AH402" s="131"/>
    </row>
    <row r="403" spans="1:34" ht="20.100000000000001" customHeight="1">
      <c r="A403" s="123" t="e">
        <f>廚具衛生設備燈具!#REF!</f>
        <v>#REF!</v>
      </c>
      <c r="B403" s="124"/>
      <c r="C403" s="124"/>
      <c r="D403" s="124"/>
      <c r="E403" s="131"/>
      <c r="F403" s="123" t="e">
        <f>廚具衛生設備燈具!#REF!</f>
        <v>#REF!</v>
      </c>
      <c r="G403" s="124"/>
      <c r="H403" s="124"/>
      <c r="I403" s="124"/>
      <c r="J403" s="124"/>
      <c r="K403" s="124"/>
      <c r="L403" s="124"/>
      <c r="M403" s="131"/>
      <c r="N403" s="125" t="e">
        <f>廚具衛生設備燈具!#REF!</f>
        <v>#REF!</v>
      </c>
      <c r="O403" s="125"/>
      <c r="P403" s="125"/>
      <c r="Q403" s="125"/>
      <c r="R403" s="123" t="e">
        <f>廚具衛生設備燈具!#REF!</f>
        <v>#REF!</v>
      </c>
      <c r="S403" s="124"/>
      <c r="T403" s="124"/>
      <c r="U403" s="124"/>
      <c r="V403" s="124"/>
      <c r="W403" s="125" t="e">
        <f>廚具衛生設備燈具!#REF!</f>
        <v>#REF!</v>
      </c>
      <c r="X403" s="125"/>
      <c r="Y403" s="125"/>
      <c r="Z403" s="125"/>
      <c r="AA403" s="125"/>
      <c r="AB403" s="125"/>
      <c r="AC403" s="123" t="e">
        <f>廚具衛生設備燈具!#REF!</f>
        <v>#REF!</v>
      </c>
      <c r="AD403" s="124"/>
      <c r="AE403" s="124"/>
      <c r="AF403" s="124"/>
      <c r="AG403" s="124"/>
      <c r="AH403" s="131"/>
    </row>
    <row r="404" spans="1:34" ht="20.100000000000001" customHeight="1">
      <c r="A404" s="123" t="e">
        <f>廚具衛生設備燈具!#REF!</f>
        <v>#REF!</v>
      </c>
      <c r="B404" s="124"/>
      <c r="C404" s="124"/>
      <c r="D404" s="124"/>
      <c r="E404" s="131"/>
      <c r="F404" s="123" t="e">
        <f>廚具衛生設備燈具!#REF!</f>
        <v>#REF!</v>
      </c>
      <c r="G404" s="124"/>
      <c r="H404" s="124"/>
      <c r="I404" s="124"/>
      <c r="J404" s="124"/>
      <c r="K404" s="124"/>
      <c r="L404" s="124"/>
      <c r="M404" s="131"/>
      <c r="N404" s="125" t="e">
        <f>廚具衛生設備燈具!#REF!</f>
        <v>#REF!</v>
      </c>
      <c r="O404" s="125"/>
      <c r="P404" s="125"/>
      <c r="Q404" s="125"/>
      <c r="R404" s="123" t="e">
        <f>廚具衛生設備燈具!#REF!</f>
        <v>#REF!</v>
      </c>
      <c r="S404" s="124"/>
      <c r="T404" s="124"/>
      <c r="U404" s="124"/>
      <c r="V404" s="124"/>
      <c r="W404" s="125" t="e">
        <f>廚具衛生設備燈具!#REF!</f>
        <v>#REF!</v>
      </c>
      <c r="X404" s="125"/>
      <c r="Y404" s="125"/>
      <c r="Z404" s="125"/>
      <c r="AA404" s="125"/>
      <c r="AB404" s="125"/>
      <c r="AC404" s="123" t="e">
        <f>廚具衛生設備燈具!#REF!</f>
        <v>#REF!</v>
      </c>
      <c r="AD404" s="124"/>
      <c r="AE404" s="124"/>
      <c r="AF404" s="124"/>
      <c r="AG404" s="124"/>
      <c r="AH404" s="131"/>
    </row>
    <row r="405" spans="1:34" ht="20.100000000000001" customHeight="1">
      <c r="A405" s="123" t="e">
        <f>廚具衛生設備燈具!#REF!</f>
        <v>#REF!</v>
      </c>
      <c r="B405" s="124"/>
      <c r="C405" s="124"/>
      <c r="D405" s="124"/>
      <c r="E405" s="131"/>
      <c r="F405" s="123" t="e">
        <f>廚具衛生設備燈具!#REF!</f>
        <v>#REF!</v>
      </c>
      <c r="G405" s="124"/>
      <c r="H405" s="124"/>
      <c r="I405" s="124"/>
      <c r="J405" s="124"/>
      <c r="K405" s="124"/>
      <c r="L405" s="124"/>
      <c r="M405" s="131"/>
      <c r="N405" s="125" t="e">
        <f>廚具衛生設備燈具!#REF!</f>
        <v>#REF!</v>
      </c>
      <c r="O405" s="125"/>
      <c r="P405" s="125"/>
      <c r="Q405" s="125"/>
      <c r="R405" s="123" t="e">
        <f>廚具衛生設備燈具!#REF!</f>
        <v>#REF!</v>
      </c>
      <c r="S405" s="124"/>
      <c r="T405" s="124"/>
      <c r="U405" s="124"/>
      <c r="V405" s="124"/>
      <c r="W405" s="125" t="e">
        <f>廚具衛生設備燈具!#REF!</f>
        <v>#REF!</v>
      </c>
      <c r="X405" s="125"/>
      <c r="Y405" s="125"/>
      <c r="Z405" s="125"/>
      <c r="AA405" s="125"/>
      <c r="AB405" s="125"/>
      <c r="AC405" s="123" t="e">
        <f>廚具衛生設備燈具!#REF!</f>
        <v>#REF!</v>
      </c>
      <c r="AD405" s="124"/>
      <c r="AE405" s="124"/>
      <c r="AF405" s="124"/>
      <c r="AG405" s="124"/>
      <c r="AH405" s="131"/>
    </row>
    <row r="406" spans="1:34" ht="20.100000000000001" customHeight="1">
      <c r="A406" s="123" t="e">
        <f>廚具衛生設備燈具!#REF!</f>
        <v>#REF!</v>
      </c>
      <c r="B406" s="124"/>
      <c r="C406" s="124"/>
      <c r="D406" s="124"/>
      <c r="E406" s="131"/>
      <c r="F406" s="123" t="e">
        <f>廚具衛生設備燈具!#REF!</f>
        <v>#REF!</v>
      </c>
      <c r="G406" s="124"/>
      <c r="H406" s="124"/>
      <c r="I406" s="124"/>
      <c r="J406" s="124"/>
      <c r="K406" s="124"/>
      <c r="L406" s="124"/>
      <c r="M406" s="131"/>
      <c r="N406" s="125" t="e">
        <f>廚具衛生設備燈具!#REF!</f>
        <v>#REF!</v>
      </c>
      <c r="O406" s="125"/>
      <c r="P406" s="125"/>
      <c r="Q406" s="125"/>
      <c r="R406" s="123" t="e">
        <f>廚具衛生設備燈具!#REF!</f>
        <v>#REF!</v>
      </c>
      <c r="S406" s="124"/>
      <c r="T406" s="124"/>
      <c r="U406" s="124"/>
      <c r="V406" s="124"/>
      <c r="W406" s="125" t="e">
        <f>廚具衛生設備燈具!#REF!</f>
        <v>#REF!</v>
      </c>
      <c r="X406" s="125"/>
      <c r="Y406" s="125"/>
      <c r="Z406" s="125"/>
      <c r="AA406" s="125"/>
      <c r="AB406" s="125"/>
      <c r="AC406" s="123" t="e">
        <f>廚具衛生設備燈具!#REF!</f>
        <v>#REF!</v>
      </c>
      <c r="AD406" s="124"/>
      <c r="AE406" s="124"/>
      <c r="AF406" s="124"/>
      <c r="AG406" s="124"/>
      <c r="AH406" s="131"/>
    </row>
    <row r="407" spans="1:34" ht="20.100000000000001" customHeight="1">
      <c r="A407" s="123" t="e">
        <f>廚具衛生設備燈具!#REF!</f>
        <v>#REF!</v>
      </c>
      <c r="B407" s="124"/>
      <c r="C407" s="124"/>
      <c r="D407" s="124"/>
      <c r="E407" s="131"/>
      <c r="F407" s="123" t="e">
        <f>廚具衛生設備燈具!#REF!</f>
        <v>#REF!</v>
      </c>
      <c r="G407" s="124"/>
      <c r="H407" s="124"/>
      <c r="I407" s="124"/>
      <c r="J407" s="124"/>
      <c r="K407" s="124"/>
      <c r="L407" s="124"/>
      <c r="M407" s="131"/>
      <c r="N407" s="125" t="e">
        <f>廚具衛生設備燈具!#REF!</f>
        <v>#REF!</v>
      </c>
      <c r="O407" s="125"/>
      <c r="P407" s="125"/>
      <c r="Q407" s="125"/>
      <c r="R407" s="123" t="e">
        <f>廚具衛生設備燈具!#REF!</f>
        <v>#REF!</v>
      </c>
      <c r="S407" s="124"/>
      <c r="T407" s="124"/>
      <c r="U407" s="124"/>
      <c r="V407" s="124"/>
      <c r="W407" s="125" t="e">
        <f>廚具衛生設備燈具!#REF!</f>
        <v>#REF!</v>
      </c>
      <c r="X407" s="125"/>
      <c r="Y407" s="125"/>
      <c r="Z407" s="125"/>
      <c r="AA407" s="125"/>
      <c r="AB407" s="125"/>
      <c r="AC407" s="123" t="e">
        <f>廚具衛生設備燈具!#REF!</f>
        <v>#REF!</v>
      </c>
      <c r="AD407" s="124"/>
      <c r="AE407" s="124"/>
      <c r="AF407" s="124"/>
      <c r="AG407" s="124"/>
      <c r="AH407" s="131"/>
    </row>
    <row r="408" spans="1:34" ht="20.100000000000001" customHeight="1">
      <c r="A408" s="123" t="e">
        <f>廚具衛生設備燈具!#REF!</f>
        <v>#REF!</v>
      </c>
      <c r="B408" s="124"/>
      <c r="C408" s="124"/>
      <c r="D408" s="124"/>
      <c r="E408" s="131"/>
      <c r="F408" s="123" t="e">
        <f>廚具衛生設備燈具!#REF!</f>
        <v>#REF!</v>
      </c>
      <c r="G408" s="124"/>
      <c r="H408" s="124"/>
      <c r="I408" s="124"/>
      <c r="J408" s="124"/>
      <c r="K408" s="124"/>
      <c r="L408" s="124"/>
      <c r="M408" s="131"/>
      <c r="N408" s="125" t="e">
        <f>廚具衛生設備燈具!#REF!</f>
        <v>#REF!</v>
      </c>
      <c r="O408" s="125"/>
      <c r="P408" s="125"/>
      <c r="Q408" s="125"/>
      <c r="R408" s="123" t="e">
        <f>廚具衛生設備燈具!#REF!</f>
        <v>#REF!</v>
      </c>
      <c r="S408" s="124"/>
      <c r="T408" s="124"/>
      <c r="U408" s="124"/>
      <c r="V408" s="124"/>
      <c r="W408" s="125" t="e">
        <f>廚具衛生設備燈具!#REF!</f>
        <v>#REF!</v>
      </c>
      <c r="X408" s="125"/>
      <c r="Y408" s="125"/>
      <c r="Z408" s="125"/>
      <c r="AA408" s="125"/>
      <c r="AB408" s="125"/>
      <c r="AC408" s="123" t="e">
        <f>廚具衛生設備燈具!#REF!</f>
        <v>#REF!</v>
      </c>
      <c r="AD408" s="124"/>
      <c r="AE408" s="124"/>
      <c r="AF408" s="124"/>
      <c r="AG408" s="124"/>
      <c r="AH408" s="131"/>
    </row>
    <row r="409" spans="1:34" ht="20.100000000000001" customHeight="1">
      <c r="A409" s="123" t="e">
        <f>廚具衛生設備燈具!#REF!</f>
        <v>#REF!</v>
      </c>
      <c r="B409" s="124"/>
      <c r="C409" s="124"/>
      <c r="D409" s="124"/>
      <c r="E409" s="131"/>
      <c r="F409" s="123" t="e">
        <f>廚具衛生設備燈具!#REF!</f>
        <v>#REF!</v>
      </c>
      <c r="G409" s="124"/>
      <c r="H409" s="124"/>
      <c r="I409" s="124"/>
      <c r="J409" s="124"/>
      <c r="K409" s="124"/>
      <c r="L409" s="124"/>
      <c r="M409" s="131"/>
      <c r="N409" s="125" t="e">
        <f>廚具衛生設備燈具!#REF!</f>
        <v>#REF!</v>
      </c>
      <c r="O409" s="125"/>
      <c r="P409" s="125"/>
      <c r="Q409" s="125"/>
      <c r="R409" s="123" t="e">
        <f>廚具衛生設備燈具!#REF!</f>
        <v>#REF!</v>
      </c>
      <c r="S409" s="124"/>
      <c r="T409" s="124"/>
      <c r="U409" s="124"/>
      <c r="V409" s="124"/>
      <c r="W409" s="125" t="e">
        <f>廚具衛生設備燈具!#REF!</f>
        <v>#REF!</v>
      </c>
      <c r="X409" s="125"/>
      <c r="Y409" s="125"/>
      <c r="Z409" s="125"/>
      <c r="AA409" s="125"/>
      <c r="AB409" s="125"/>
      <c r="AC409" s="123" t="e">
        <f>廚具衛生設備燈具!#REF!</f>
        <v>#REF!</v>
      </c>
      <c r="AD409" s="124"/>
      <c r="AE409" s="124"/>
      <c r="AF409" s="124"/>
      <c r="AG409" s="124"/>
      <c r="AH409" s="131"/>
    </row>
    <row r="410" spans="1:34" ht="20.100000000000001" customHeight="1">
      <c r="A410" s="123" t="e">
        <f>廚具衛生設備燈具!#REF!</f>
        <v>#REF!</v>
      </c>
      <c r="B410" s="124"/>
      <c r="C410" s="124"/>
      <c r="D410" s="124"/>
      <c r="E410" s="131"/>
      <c r="F410" s="123" t="e">
        <f>廚具衛生設備燈具!#REF!</f>
        <v>#REF!</v>
      </c>
      <c r="G410" s="124"/>
      <c r="H410" s="124"/>
      <c r="I410" s="124"/>
      <c r="J410" s="124"/>
      <c r="K410" s="124"/>
      <c r="L410" s="124"/>
      <c r="M410" s="131"/>
      <c r="N410" s="125" t="e">
        <f>廚具衛生設備燈具!#REF!</f>
        <v>#REF!</v>
      </c>
      <c r="O410" s="125"/>
      <c r="P410" s="125"/>
      <c r="Q410" s="125"/>
      <c r="R410" s="123" t="e">
        <f>廚具衛生設備燈具!#REF!</f>
        <v>#REF!</v>
      </c>
      <c r="S410" s="124"/>
      <c r="T410" s="124"/>
      <c r="U410" s="124"/>
      <c r="V410" s="124"/>
      <c r="W410" s="125" t="e">
        <f>廚具衛生設備燈具!#REF!</f>
        <v>#REF!</v>
      </c>
      <c r="X410" s="125"/>
      <c r="Y410" s="125"/>
      <c r="Z410" s="125"/>
      <c r="AA410" s="125"/>
      <c r="AB410" s="125"/>
      <c r="AC410" s="123" t="e">
        <f>廚具衛生設備燈具!#REF!</f>
        <v>#REF!</v>
      </c>
      <c r="AD410" s="124"/>
      <c r="AE410" s="124"/>
      <c r="AF410" s="124"/>
      <c r="AG410" s="124"/>
      <c r="AH410" s="131"/>
    </row>
    <row r="411" spans="1:34" ht="20.100000000000001" customHeight="1">
      <c r="A411" s="123" t="e">
        <f>廚具衛生設備燈具!#REF!</f>
        <v>#REF!</v>
      </c>
      <c r="B411" s="124"/>
      <c r="C411" s="124"/>
      <c r="D411" s="124"/>
      <c r="E411" s="131"/>
      <c r="F411" s="123" t="e">
        <f>廚具衛生設備燈具!#REF!</f>
        <v>#REF!</v>
      </c>
      <c r="G411" s="124"/>
      <c r="H411" s="124"/>
      <c r="I411" s="124"/>
      <c r="J411" s="124"/>
      <c r="K411" s="124"/>
      <c r="L411" s="124"/>
      <c r="M411" s="131"/>
      <c r="N411" s="125" t="e">
        <f>廚具衛生設備燈具!#REF!</f>
        <v>#REF!</v>
      </c>
      <c r="O411" s="125"/>
      <c r="P411" s="125"/>
      <c r="Q411" s="125"/>
      <c r="R411" s="123" t="e">
        <f>廚具衛生設備燈具!#REF!</f>
        <v>#REF!</v>
      </c>
      <c r="S411" s="124"/>
      <c r="T411" s="124"/>
      <c r="U411" s="124"/>
      <c r="V411" s="124"/>
      <c r="W411" s="125" t="e">
        <f>廚具衛生設備燈具!#REF!</f>
        <v>#REF!</v>
      </c>
      <c r="X411" s="125"/>
      <c r="Y411" s="125"/>
      <c r="Z411" s="125"/>
      <c r="AA411" s="125"/>
      <c r="AB411" s="125"/>
      <c r="AC411" s="123" t="e">
        <f>廚具衛生設備燈具!#REF!</f>
        <v>#REF!</v>
      </c>
      <c r="AD411" s="124"/>
      <c r="AE411" s="124"/>
      <c r="AF411" s="124"/>
      <c r="AG411" s="124"/>
      <c r="AH411" s="131"/>
    </row>
    <row r="412" spans="1:34" ht="20.100000000000001" customHeight="1">
      <c r="A412" s="123" t="e">
        <f>廚具衛生設備燈具!#REF!</f>
        <v>#REF!</v>
      </c>
      <c r="B412" s="124"/>
      <c r="C412" s="124"/>
      <c r="D412" s="124"/>
      <c r="E412" s="131"/>
      <c r="F412" s="123" t="e">
        <f>廚具衛生設備燈具!#REF!</f>
        <v>#REF!</v>
      </c>
      <c r="G412" s="124"/>
      <c r="H412" s="124"/>
      <c r="I412" s="124"/>
      <c r="J412" s="124"/>
      <c r="K412" s="124"/>
      <c r="L412" s="124"/>
      <c r="M412" s="131"/>
      <c r="N412" s="125" t="e">
        <f>廚具衛生設備燈具!#REF!</f>
        <v>#REF!</v>
      </c>
      <c r="O412" s="125"/>
      <c r="P412" s="125"/>
      <c r="Q412" s="125"/>
      <c r="R412" s="123" t="e">
        <f>廚具衛生設備燈具!#REF!</f>
        <v>#REF!</v>
      </c>
      <c r="S412" s="124"/>
      <c r="T412" s="124"/>
      <c r="U412" s="124"/>
      <c r="V412" s="124"/>
      <c r="W412" s="125" t="e">
        <f>廚具衛生設備燈具!#REF!</f>
        <v>#REF!</v>
      </c>
      <c r="X412" s="125"/>
      <c r="Y412" s="125"/>
      <c r="Z412" s="125"/>
      <c r="AA412" s="125"/>
      <c r="AB412" s="125"/>
      <c r="AC412" s="123" t="e">
        <f>廚具衛生設備燈具!#REF!</f>
        <v>#REF!</v>
      </c>
      <c r="AD412" s="124"/>
      <c r="AE412" s="124"/>
      <c r="AF412" s="124"/>
      <c r="AG412" s="124"/>
      <c r="AH412" s="131"/>
    </row>
    <row r="413" spans="1:34" ht="20.100000000000001" customHeight="1">
      <c r="A413" s="123" t="e">
        <f>廚具衛生設備燈具!#REF!</f>
        <v>#REF!</v>
      </c>
      <c r="B413" s="124"/>
      <c r="C413" s="124"/>
      <c r="D413" s="124"/>
      <c r="E413" s="131"/>
      <c r="F413" s="123" t="e">
        <f>廚具衛生設備燈具!#REF!</f>
        <v>#REF!</v>
      </c>
      <c r="G413" s="124"/>
      <c r="H413" s="124"/>
      <c r="I413" s="124"/>
      <c r="J413" s="124"/>
      <c r="K413" s="124"/>
      <c r="L413" s="124"/>
      <c r="M413" s="131"/>
      <c r="N413" s="125" t="e">
        <f>廚具衛生設備燈具!#REF!</f>
        <v>#REF!</v>
      </c>
      <c r="O413" s="125"/>
      <c r="P413" s="125"/>
      <c r="Q413" s="125"/>
      <c r="R413" s="123" t="e">
        <f>廚具衛生設備燈具!#REF!</f>
        <v>#REF!</v>
      </c>
      <c r="S413" s="124"/>
      <c r="T413" s="124"/>
      <c r="U413" s="124"/>
      <c r="V413" s="124"/>
      <c r="W413" s="125" t="e">
        <f>廚具衛生設備燈具!#REF!</f>
        <v>#REF!</v>
      </c>
      <c r="X413" s="125"/>
      <c r="Y413" s="125"/>
      <c r="Z413" s="125"/>
      <c r="AA413" s="125"/>
      <c r="AB413" s="125"/>
      <c r="AC413" s="123" t="e">
        <f>廚具衛生設備燈具!#REF!</f>
        <v>#REF!</v>
      </c>
      <c r="AD413" s="124"/>
      <c r="AE413" s="124"/>
      <c r="AF413" s="124"/>
      <c r="AG413" s="124"/>
      <c r="AH413" s="131"/>
    </row>
    <row r="414" spans="1:34" ht="20.100000000000001" customHeight="1">
      <c r="A414" s="123" t="e">
        <f>廚具衛生設備燈具!#REF!</f>
        <v>#REF!</v>
      </c>
      <c r="B414" s="124"/>
      <c r="C414" s="124"/>
      <c r="D414" s="124"/>
      <c r="E414" s="131"/>
      <c r="F414" s="123" t="e">
        <f>廚具衛生設備燈具!#REF!</f>
        <v>#REF!</v>
      </c>
      <c r="G414" s="124"/>
      <c r="H414" s="124"/>
      <c r="I414" s="124"/>
      <c r="J414" s="124"/>
      <c r="K414" s="124"/>
      <c r="L414" s="124"/>
      <c r="M414" s="131"/>
      <c r="N414" s="125" t="e">
        <f>廚具衛生設備燈具!#REF!</f>
        <v>#REF!</v>
      </c>
      <c r="O414" s="125"/>
      <c r="P414" s="125"/>
      <c r="Q414" s="125"/>
      <c r="R414" s="123" t="e">
        <f>廚具衛生設備燈具!#REF!</f>
        <v>#REF!</v>
      </c>
      <c r="S414" s="124"/>
      <c r="T414" s="124"/>
      <c r="U414" s="124"/>
      <c r="V414" s="124"/>
      <c r="W414" s="125" t="e">
        <f>廚具衛生設備燈具!#REF!</f>
        <v>#REF!</v>
      </c>
      <c r="X414" s="125"/>
      <c r="Y414" s="125"/>
      <c r="Z414" s="125"/>
      <c r="AA414" s="125"/>
      <c r="AB414" s="125"/>
      <c r="AC414" s="123" t="e">
        <f>廚具衛生設備燈具!#REF!</f>
        <v>#REF!</v>
      </c>
      <c r="AD414" s="124"/>
      <c r="AE414" s="124"/>
      <c r="AF414" s="124"/>
      <c r="AG414" s="124"/>
      <c r="AH414" s="131"/>
    </row>
    <row r="415" spans="1:34" ht="20.100000000000001" customHeight="1">
      <c r="A415" s="123" t="e">
        <f>廚具衛生設備燈具!#REF!</f>
        <v>#REF!</v>
      </c>
      <c r="B415" s="124"/>
      <c r="C415" s="124"/>
      <c r="D415" s="124"/>
      <c r="E415" s="131"/>
      <c r="F415" s="123" t="e">
        <f>廚具衛生設備燈具!#REF!</f>
        <v>#REF!</v>
      </c>
      <c r="G415" s="124"/>
      <c r="H415" s="124"/>
      <c r="I415" s="124"/>
      <c r="J415" s="124"/>
      <c r="K415" s="124"/>
      <c r="L415" s="124"/>
      <c r="M415" s="131"/>
      <c r="N415" s="125" t="e">
        <f>廚具衛生設備燈具!#REF!</f>
        <v>#REF!</v>
      </c>
      <c r="O415" s="125"/>
      <c r="P415" s="125"/>
      <c r="Q415" s="125"/>
      <c r="R415" s="123" t="e">
        <f>廚具衛生設備燈具!#REF!</f>
        <v>#REF!</v>
      </c>
      <c r="S415" s="124"/>
      <c r="T415" s="124"/>
      <c r="U415" s="124"/>
      <c r="V415" s="124"/>
      <c r="W415" s="125" t="e">
        <f>廚具衛生設備燈具!#REF!</f>
        <v>#REF!</v>
      </c>
      <c r="X415" s="125"/>
      <c r="Y415" s="125"/>
      <c r="Z415" s="125"/>
      <c r="AA415" s="125"/>
      <c r="AB415" s="125"/>
      <c r="AC415" s="123" t="e">
        <f>廚具衛生設備燈具!#REF!</f>
        <v>#REF!</v>
      </c>
      <c r="AD415" s="124"/>
      <c r="AE415" s="124"/>
      <c r="AF415" s="124"/>
      <c r="AG415" s="124"/>
      <c r="AH415" s="131"/>
    </row>
    <row r="416" spans="1:34" ht="20.100000000000001" customHeight="1">
      <c r="A416" s="123" t="e">
        <f>廚具衛生設備燈具!#REF!</f>
        <v>#REF!</v>
      </c>
      <c r="B416" s="124"/>
      <c r="C416" s="124"/>
      <c r="D416" s="124"/>
      <c r="E416" s="131"/>
      <c r="F416" s="123" t="e">
        <f>廚具衛生設備燈具!#REF!</f>
        <v>#REF!</v>
      </c>
      <c r="G416" s="124"/>
      <c r="H416" s="124"/>
      <c r="I416" s="124"/>
      <c r="J416" s="124"/>
      <c r="K416" s="124"/>
      <c r="L416" s="124"/>
      <c r="M416" s="131"/>
      <c r="N416" s="125" t="e">
        <f>廚具衛生設備燈具!#REF!</f>
        <v>#REF!</v>
      </c>
      <c r="O416" s="125"/>
      <c r="P416" s="125"/>
      <c r="Q416" s="125"/>
      <c r="R416" s="123" t="e">
        <f>廚具衛生設備燈具!#REF!</f>
        <v>#REF!</v>
      </c>
      <c r="S416" s="124"/>
      <c r="T416" s="124"/>
      <c r="U416" s="124"/>
      <c r="V416" s="124"/>
      <c r="W416" s="125" t="e">
        <f>廚具衛生設備燈具!#REF!</f>
        <v>#REF!</v>
      </c>
      <c r="X416" s="125"/>
      <c r="Y416" s="125"/>
      <c r="Z416" s="125"/>
      <c r="AA416" s="125"/>
      <c r="AB416" s="125"/>
      <c r="AC416" s="123" t="e">
        <f>廚具衛生設備燈具!#REF!</f>
        <v>#REF!</v>
      </c>
      <c r="AD416" s="124"/>
      <c r="AE416" s="124"/>
      <c r="AF416" s="124"/>
      <c r="AG416" s="124"/>
      <c r="AH416" s="131"/>
    </row>
    <row r="417" spans="1:34" ht="20.100000000000001" customHeight="1">
      <c r="A417" s="123" t="e">
        <f>廚具衛生設備燈具!#REF!</f>
        <v>#REF!</v>
      </c>
      <c r="B417" s="124"/>
      <c r="C417" s="124"/>
      <c r="D417" s="124"/>
      <c r="E417" s="131"/>
      <c r="F417" s="123" t="e">
        <f>廚具衛生設備燈具!#REF!</f>
        <v>#REF!</v>
      </c>
      <c r="G417" s="124"/>
      <c r="H417" s="124"/>
      <c r="I417" s="124"/>
      <c r="J417" s="124"/>
      <c r="K417" s="124"/>
      <c r="L417" s="124"/>
      <c r="M417" s="131"/>
      <c r="N417" s="125" t="e">
        <f>廚具衛生設備燈具!#REF!</f>
        <v>#REF!</v>
      </c>
      <c r="O417" s="125"/>
      <c r="P417" s="125"/>
      <c r="Q417" s="125"/>
      <c r="R417" s="123" t="e">
        <f>廚具衛生設備燈具!#REF!</f>
        <v>#REF!</v>
      </c>
      <c r="S417" s="124"/>
      <c r="T417" s="124"/>
      <c r="U417" s="124"/>
      <c r="V417" s="124"/>
      <c r="W417" s="125" t="e">
        <f>廚具衛生設備燈具!#REF!</f>
        <v>#REF!</v>
      </c>
      <c r="X417" s="125"/>
      <c r="Y417" s="125"/>
      <c r="Z417" s="125"/>
      <c r="AA417" s="125"/>
      <c r="AB417" s="125"/>
      <c r="AC417" s="123" t="e">
        <f>廚具衛生設備燈具!#REF!</f>
        <v>#REF!</v>
      </c>
      <c r="AD417" s="124"/>
      <c r="AE417" s="124"/>
      <c r="AF417" s="124"/>
      <c r="AG417" s="124"/>
      <c r="AH417" s="131"/>
    </row>
    <row r="418" spans="1:34" ht="20.100000000000001" customHeight="1">
      <c r="A418" s="123" t="e">
        <f>廚具衛生設備燈具!#REF!</f>
        <v>#REF!</v>
      </c>
      <c r="B418" s="124"/>
      <c r="C418" s="124"/>
      <c r="D418" s="124"/>
      <c r="E418" s="131"/>
      <c r="F418" s="123" t="e">
        <f>廚具衛生設備燈具!#REF!</f>
        <v>#REF!</v>
      </c>
      <c r="G418" s="124"/>
      <c r="H418" s="124"/>
      <c r="I418" s="124"/>
      <c r="J418" s="124"/>
      <c r="K418" s="124"/>
      <c r="L418" s="124"/>
      <c r="M418" s="131"/>
      <c r="N418" s="125" t="e">
        <f>廚具衛生設備燈具!#REF!</f>
        <v>#REF!</v>
      </c>
      <c r="O418" s="125"/>
      <c r="P418" s="125"/>
      <c r="Q418" s="125"/>
      <c r="R418" s="123" t="e">
        <f>廚具衛生設備燈具!#REF!</f>
        <v>#REF!</v>
      </c>
      <c r="S418" s="124"/>
      <c r="T418" s="124"/>
      <c r="U418" s="124"/>
      <c r="V418" s="124"/>
      <c r="W418" s="125" t="e">
        <f>廚具衛生設備燈具!#REF!</f>
        <v>#REF!</v>
      </c>
      <c r="X418" s="125"/>
      <c r="Y418" s="125"/>
      <c r="Z418" s="125"/>
      <c r="AA418" s="125"/>
      <c r="AB418" s="125"/>
      <c r="AC418" s="123" t="e">
        <f>廚具衛生設備燈具!#REF!</f>
        <v>#REF!</v>
      </c>
      <c r="AD418" s="124"/>
      <c r="AE418" s="124"/>
      <c r="AF418" s="124"/>
      <c r="AG418" s="124"/>
      <c r="AH418" s="131"/>
    </row>
    <row r="419" spans="1:34" ht="20.100000000000001" customHeight="1">
      <c r="A419" s="123" t="e">
        <f>廚具衛生設備燈具!#REF!</f>
        <v>#REF!</v>
      </c>
      <c r="B419" s="124"/>
      <c r="C419" s="124"/>
      <c r="D419" s="124"/>
      <c r="E419" s="131"/>
      <c r="F419" s="123" t="e">
        <f>廚具衛生設備燈具!#REF!</f>
        <v>#REF!</v>
      </c>
      <c r="G419" s="124"/>
      <c r="H419" s="124"/>
      <c r="I419" s="124"/>
      <c r="J419" s="124"/>
      <c r="K419" s="124"/>
      <c r="L419" s="124"/>
      <c r="M419" s="131"/>
      <c r="N419" s="125" t="e">
        <f>廚具衛生設備燈具!#REF!</f>
        <v>#REF!</v>
      </c>
      <c r="O419" s="125"/>
      <c r="P419" s="125"/>
      <c r="Q419" s="125"/>
      <c r="R419" s="123" t="e">
        <f>廚具衛生設備燈具!#REF!</f>
        <v>#REF!</v>
      </c>
      <c r="S419" s="124"/>
      <c r="T419" s="124"/>
      <c r="U419" s="124"/>
      <c r="V419" s="124"/>
      <c r="W419" s="125" t="e">
        <f>廚具衛生設備燈具!#REF!</f>
        <v>#REF!</v>
      </c>
      <c r="X419" s="125"/>
      <c r="Y419" s="125"/>
      <c r="Z419" s="125"/>
      <c r="AA419" s="125"/>
      <c r="AB419" s="125"/>
      <c r="AC419" s="123" t="e">
        <f>廚具衛生設備燈具!#REF!</f>
        <v>#REF!</v>
      </c>
      <c r="AD419" s="124"/>
      <c r="AE419" s="124"/>
      <c r="AF419" s="124"/>
      <c r="AG419" s="124"/>
      <c r="AH419" s="131"/>
    </row>
    <row r="420" spans="1:34" ht="20.100000000000001" customHeight="1">
      <c r="A420" s="123" t="e">
        <f>廚具衛生設備燈具!#REF!</f>
        <v>#REF!</v>
      </c>
      <c r="B420" s="124"/>
      <c r="C420" s="124"/>
      <c r="D420" s="124"/>
      <c r="E420" s="131"/>
      <c r="F420" s="123" t="e">
        <f>廚具衛生設備燈具!#REF!</f>
        <v>#REF!</v>
      </c>
      <c r="G420" s="124"/>
      <c r="H420" s="124"/>
      <c r="I420" s="124"/>
      <c r="J420" s="124"/>
      <c r="K420" s="124"/>
      <c r="L420" s="124"/>
      <c r="M420" s="131"/>
      <c r="N420" s="125" t="e">
        <f>廚具衛生設備燈具!#REF!</f>
        <v>#REF!</v>
      </c>
      <c r="O420" s="125"/>
      <c r="P420" s="125"/>
      <c r="Q420" s="125"/>
      <c r="R420" s="123" t="e">
        <f>廚具衛生設備燈具!#REF!</f>
        <v>#REF!</v>
      </c>
      <c r="S420" s="124"/>
      <c r="T420" s="124"/>
      <c r="U420" s="124"/>
      <c r="V420" s="124"/>
      <c r="W420" s="125" t="e">
        <f>廚具衛生設備燈具!#REF!</f>
        <v>#REF!</v>
      </c>
      <c r="X420" s="125"/>
      <c r="Y420" s="125"/>
      <c r="Z420" s="125"/>
      <c r="AA420" s="125"/>
      <c r="AB420" s="125"/>
      <c r="AC420" s="123" t="e">
        <f>廚具衛生設備燈具!#REF!</f>
        <v>#REF!</v>
      </c>
      <c r="AD420" s="124"/>
      <c r="AE420" s="124"/>
      <c r="AF420" s="124"/>
      <c r="AG420" s="124"/>
      <c r="AH420" s="131"/>
    </row>
    <row r="421" spans="1:34" ht="20.100000000000001" customHeight="1">
      <c r="A421" s="123" t="e">
        <f>廚具衛生設備燈具!#REF!</f>
        <v>#REF!</v>
      </c>
      <c r="B421" s="124"/>
      <c r="C421" s="124"/>
      <c r="D421" s="124"/>
      <c r="E421" s="131"/>
      <c r="F421" s="123" t="e">
        <f>廚具衛生設備燈具!#REF!</f>
        <v>#REF!</v>
      </c>
      <c r="G421" s="124"/>
      <c r="H421" s="124"/>
      <c r="I421" s="124"/>
      <c r="J421" s="124"/>
      <c r="K421" s="124"/>
      <c r="L421" s="124"/>
      <c r="M421" s="131"/>
      <c r="N421" s="125" t="e">
        <f>廚具衛生設備燈具!#REF!</f>
        <v>#REF!</v>
      </c>
      <c r="O421" s="125"/>
      <c r="P421" s="125"/>
      <c r="Q421" s="125"/>
      <c r="R421" s="123" t="e">
        <f>廚具衛生設備燈具!#REF!</f>
        <v>#REF!</v>
      </c>
      <c r="S421" s="124"/>
      <c r="T421" s="124"/>
      <c r="U421" s="124"/>
      <c r="V421" s="124"/>
      <c r="W421" s="125" t="e">
        <f>廚具衛生設備燈具!#REF!</f>
        <v>#REF!</v>
      </c>
      <c r="X421" s="125"/>
      <c r="Y421" s="125"/>
      <c r="Z421" s="125"/>
      <c r="AA421" s="125"/>
      <c r="AB421" s="125"/>
      <c r="AC421" s="123" t="e">
        <f>廚具衛生設備燈具!#REF!</f>
        <v>#REF!</v>
      </c>
      <c r="AD421" s="124"/>
      <c r="AE421" s="124"/>
      <c r="AF421" s="124"/>
      <c r="AG421" s="124"/>
      <c r="AH421" s="131"/>
    </row>
    <row r="422" spans="1:34" ht="20.100000000000001" customHeight="1">
      <c r="A422" s="123" t="e">
        <f>廚具衛生設備燈具!#REF!</f>
        <v>#REF!</v>
      </c>
      <c r="B422" s="124"/>
      <c r="C422" s="124"/>
      <c r="D422" s="124"/>
      <c r="E422" s="131"/>
      <c r="F422" s="123" t="e">
        <f>廚具衛生設備燈具!#REF!</f>
        <v>#REF!</v>
      </c>
      <c r="G422" s="124"/>
      <c r="H422" s="124"/>
      <c r="I422" s="124"/>
      <c r="J422" s="124"/>
      <c r="K422" s="124"/>
      <c r="L422" s="124"/>
      <c r="M422" s="131"/>
      <c r="N422" s="125" t="e">
        <f>廚具衛生設備燈具!#REF!</f>
        <v>#REF!</v>
      </c>
      <c r="O422" s="125"/>
      <c r="P422" s="125"/>
      <c r="Q422" s="125"/>
      <c r="R422" s="123" t="e">
        <f>廚具衛生設備燈具!#REF!</f>
        <v>#REF!</v>
      </c>
      <c r="S422" s="124"/>
      <c r="T422" s="124"/>
      <c r="U422" s="124"/>
      <c r="V422" s="124"/>
      <c r="W422" s="125" t="e">
        <f>廚具衛生設備燈具!#REF!</f>
        <v>#REF!</v>
      </c>
      <c r="X422" s="125"/>
      <c r="Y422" s="125"/>
      <c r="Z422" s="125"/>
      <c r="AA422" s="125"/>
      <c r="AB422" s="125"/>
      <c r="AC422" s="123" t="e">
        <f>廚具衛生設備燈具!#REF!</f>
        <v>#REF!</v>
      </c>
      <c r="AD422" s="124"/>
      <c r="AE422" s="124"/>
      <c r="AF422" s="124"/>
      <c r="AG422" s="124"/>
      <c r="AH422" s="131"/>
    </row>
    <row r="423" spans="1:34" ht="20.100000000000001" customHeight="1">
      <c r="A423" s="123" t="e">
        <f>廚具衛生設備燈具!#REF!</f>
        <v>#REF!</v>
      </c>
      <c r="B423" s="124"/>
      <c r="C423" s="124"/>
      <c r="D423" s="124"/>
      <c r="E423" s="131"/>
      <c r="F423" s="123" t="e">
        <f>廚具衛生設備燈具!#REF!</f>
        <v>#REF!</v>
      </c>
      <c r="G423" s="124"/>
      <c r="H423" s="124"/>
      <c r="I423" s="124"/>
      <c r="J423" s="124"/>
      <c r="K423" s="124"/>
      <c r="L423" s="124"/>
      <c r="M423" s="131"/>
      <c r="N423" s="125" t="e">
        <f>廚具衛生設備燈具!#REF!</f>
        <v>#REF!</v>
      </c>
      <c r="O423" s="125"/>
      <c r="P423" s="125"/>
      <c r="Q423" s="125"/>
      <c r="R423" s="123" t="e">
        <f>廚具衛生設備燈具!#REF!</f>
        <v>#REF!</v>
      </c>
      <c r="S423" s="124"/>
      <c r="T423" s="124"/>
      <c r="U423" s="124"/>
      <c r="V423" s="124"/>
      <c r="W423" s="125" t="e">
        <f>廚具衛生設備燈具!#REF!</f>
        <v>#REF!</v>
      </c>
      <c r="X423" s="125"/>
      <c r="Y423" s="125"/>
      <c r="Z423" s="125"/>
      <c r="AA423" s="125"/>
      <c r="AB423" s="125"/>
      <c r="AC423" s="123" t="e">
        <f>廚具衛生設備燈具!#REF!</f>
        <v>#REF!</v>
      </c>
      <c r="AD423" s="124"/>
      <c r="AE423" s="124"/>
      <c r="AF423" s="124"/>
      <c r="AG423" s="124"/>
      <c r="AH423" s="131"/>
    </row>
    <row r="424" spans="1:34" ht="20.100000000000001" customHeight="1">
      <c r="A424" s="123" t="e">
        <f>廚具衛生設備燈具!#REF!</f>
        <v>#REF!</v>
      </c>
      <c r="B424" s="124"/>
      <c r="C424" s="124"/>
      <c r="D424" s="124"/>
      <c r="E424" s="131"/>
      <c r="F424" s="123" t="e">
        <f>廚具衛生設備燈具!#REF!</f>
        <v>#REF!</v>
      </c>
      <c r="G424" s="124"/>
      <c r="H424" s="124"/>
      <c r="I424" s="124"/>
      <c r="J424" s="124"/>
      <c r="K424" s="124"/>
      <c r="L424" s="124"/>
      <c r="M424" s="131"/>
      <c r="N424" s="125" t="e">
        <f>廚具衛生設備燈具!#REF!</f>
        <v>#REF!</v>
      </c>
      <c r="O424" s="125"/>
      <c r="P424" s="125"/>
      <c r="Q424" s="125"/>
      <c r="R424" s="123" t="e">
        <f>廚具衛生設備燈具!#REF!</f>
        <v>#REF!</v>
      </c>
      <c r="S424" s="124"/>
      <c r="T424" s="124"/>
      <c r="U424" s="124"/>
      <c r="V424" s="124"/>
      <c r="W424" s="125" t="e">
        <f>廚具衛生設備燈具!#REF!</f>
        <v>#REF!</v>
      </c>
      <c r="X424" s="125"/>
      <c r="Y424" s="125"/>
      <c r="Z424" s="125"/>
      <c r="AA424" s="125"/>
      <c r="AB424" s="125"/>
      <c r="AC424" s="123" t="e">
        <f>廚具衛生設備燈具!#REF!</f>
        <v>#REF!</v>
      </c>
      <c r="AD424" s="124"/>
      <c r="AE424" s="124"/>
      <c r="AF424" s="124"/>
      <c r="AG424" s="124"/>
      <c r="AH424" s="131"/>
    </row>
    <row r="425" spans="1:34" ht="20.100000000000001" customHeight="1">
      <c r="A425" s="123" t="e">
        <f>廚具衛生設備燈具!#REF!</f>
        <v>#REF!</v>
      </c>
      <c r="B425" s="124"/>
      <c r="C425" s="124"/>
      <c r="D425" s="124"/>
      <c r="E425" s="131"/>
      <c r="F425" s="123" t="e">
        <f>廚具衛生設備燈具!#REF!</f>
        <v>#REF!</v>
      </c>
      <c r="G425" s="124"/>
      <c r="H425" s="124"/>
      <c r="I425" s="124"/>
      <c r="J425" s="124"/>
      <c r="K425" s="124"/>
      <c r="L425" s="124"/>
      <c r="M425" s="131"/>
      <c r="N425" s="125" t="e">
        <f>廚具衛生設備燈具!#REF!</f>
        <v>#REF!</v>
      </c>
      <c r="O425" s="125"/>
      <c r="P425" s="125"/>
      <c r="Q425" s="125"/>
      <c r="R425" s="123" t="e">
        <f>廚具衛生設備燈具!#REF!</f>
        <v>#REF!</v>
      </c>
      <c r="S425" s="124"/>
      <c r="T425" s="124"/>
      <c r="U425" s="124"/>
      <c r="V425" s="124"/>
      <c r="W425" s="125" t="e">
        <f>廚具衛生設備燈具!#REF!</f>
        <v>#REF!</v>
      </c>
      <c r="X425" s="125"/>
      <c r="Y425" s="125"/>
      <c r="Z425" s="125"/>
      <c r="AA425" s="125"/>
      <c r="AB425" s="125"/>
      <c r="AC425" s="123" t="e">
        <f>廚具衛生設備燈具!#REF!</f>
        <v>#REF!</v>
      </c>
      <c r="AD425" s="124"/>
      <c r="AE425" s="124"/>
      <c r="AF425" s="124"/>
      <c r="AG425" s="124"/>
      <c r="AH425" s="131"/>
    </row>
    <row r="426" spans="1:34" ht="20.100000000000001" customHeight="1">
      <c r="A426" s="123" t="e">
        <f>廚具衛生設備燈具!#REF!</f>
        <v>#REF!</v>
      </c>
      <c r="B426" s="124"/>
      <c r="C426" s="124"/>
      <c r="D426" s="124"/>
      <c r="E426" s="131"/>
      <c r="F426" s="123" t="e">
        <f>廚具衛生設備燈具!#REF!</f>
        <v>#REF!</v>
      </c>
      <c r="G426" s="124"/>
      <c r="H426" s="124"/>
      <c r="I426" s="124"/>
      <c r="J426" s="124"/>
      <c r="K426" s="124"/>
      <c r="L426" s="124"/>
      <c r="M426" s="131"/>
      <c r="N426" s="125" t="e">
        <f>廚具衛生設備燈具!#REF!</f>
        <v>#REF!</v>
      </c>
      <c r="O426" s="125"/>
      <c r="P426" s="125"/>
      <c r="Q426" s="125"/>
      <c r="R426" s="123" t="e">
        <f>廚具衛生設備燈具!#REF!</f>
        <v>#REF!</v>
      </c>
      <c r="S426" s="124"/>
      <c r="T426" s="124"/>
      <c r="U426" s="124"/>
      <c r="V426" s="124"/>
      <c r="W426" s="125" t="e">
        <f>廚具衛生設備燈具!#REF!</f>
        <v>#REF!</v>
      </c>
      <c r="X426" s="125"/>
      <c r="Y426" s="125"/>
      <c r="Z426" s="125"/>
      <c r="AA426" s="125"/>
      <c r="AB426" s="125"/>
      <c r="AC426" s="123" t="e">
        <f>廚具衛生設備燈具!#REF!</f>
        <v>#REF!</v>
      </c>
      <c r="AD426" s="124"/>
      <c r="AE426" s="124"/>
      <c r="AF426" s="124"/>
      <c r="AG426" s="124"/>
      <c r="AH426" s="131"/>
    </row>
    <row r="427" spans="1:34" ht="20.100000000000001" customHeight="1">
      <c r="A427" s="123" t="str">
        <f>代購項目!A28</f>
        <v>衛生間</v>
      </c>
      <c r="B427" s="124"/>
      <c r="C427" s="124"/>
      <c r="D427" s="124"/>
      <c r="E427" s="131"/>
      <c r="F427" s="123" t="str">
        <f>代購項目!F28</f>
        <v>ABS抗菌L型扶手70*50</v>
      </c>
      <c r="G427" s="124"/>
      <c r="H427" s="124"/>
      <c r="I427" s="124"/>
      <c r="J427" s="124"/>
      <c r="K427" s="124"/>
      <c r="L427" s="124"/>
      <c r="M427" s="131"/>
      <c r="N427" s="125" t="str">
        <f>代購項目!N28</f>
        <v>不銹鋼管</v>
      </c>
      <c r="O427" s="125"/>
      <c r="P427" s="125"/>
      <c r="Q427" s="125"/>
      <c r="R427" s="123" t="str">
        <f>代購項目!R28</f>
        <v>AITEPENG</v>
      </c>
      <c r="S427" s="124"/>
      <c r="T427" s="124"/>
      <c r="U427" s="124"/>
      <c r="V427" s="124"/>
      <c r="W427" s="125" t="str">
        <f>代購項目!W28</f>
        <v>70*50㎝</v>
      </c>
      <c r="X427" s="125"/>
      <c r="Y427" s="125"/>
      <c r="Z427" s="125"/>
      <c r="AA427" s="125"/>
      <c r="AB427" s="125"/>
      <c r="AC427" s="123" t="str">
        <f>代購項目!AC28</f>
        <v>白</v>
      </c>
      <c r="AD427" s="124"/>
      <c r="AE427" s="124"/>
      <c r="AF427" s="124"/>
      <c r="AG427" s="124"/>
      <c r="AH427" s="131"/>
    </row>
    <row r="428" spans="1:34" ht="20.100000000000001" customHeight="1">
      <c r="A428" s="123" t="e">
        <f>廚具衛生設備燈具!#REF!</f>
        <v>#REF!</v>
      </c>
      <c r="B428" s="124"/>
      <c r="C428" s="124"/>
      <c r="D428" s="124"/>
      <c r="E428" s="131"/>
      <c r="F428" s="123" t="e">
        <f>廚具衛生設備燈具!#REF!</f>
        <v>#REF!</v>
      </c>
      <c r="G428" s="124"/>
      <c r="H428" s="124"/>
      <c r="I428" s="124"/>
      <c r="J428" s="124"/>
      <c r="K428" s="124"/>
      <c r="L428" s="124"/>
      <c r="M428" s="131"/>
      <c r="N428" s="125" t="e">
        <f>廚具衛生設備燈具!#REF!</f>
        <v>#REF!</v>
      </c>
      <c r="O428" s="125"/>
      <c r="P428" s="125"/>
      <c r="Q428" s="125"/>
      <c r="R428" s="123" t="e">
        <f>廚具衛生設備燈具!#REF!</f>
        <v>#REF!</v>
      </c>
      <c r="S428" s="124"/>
      <c r="T428" s="124"/>
      <c r="U428" s="124"/>
      <c r="V428" s="124"/>
      <c r="W428" s="125" t="e">
        <f>廚具衛生設備燈具!#REF!</f>
        <v>#REF!</v>
      </c>
      <c r="X428" s="125"/>
      <c r="Y428" s="125"/>
      <c r="Z428" s="125"/>
      <c r="AA428" s="125"/>
      <c r="AB428" s="125"/>
      <c r="AC428" s="123" t="e">
        <f>廚具衛生設備燈具!#REF!</f>
        <v>#REF!</v>
      </c>
      <c r="AD428" s="124"/>
      <c r="AE428" s="124"/>
      <c r="AF428" s="124"/>
      <c r="AG428" s="124"/>
      <c r="AH428" s="131"/>
    </row>
    <row r="429" spans="1:34" ht="20.100000000000001" customHeight="1">
      <c r="A429" s="123" t="str">
        <f>廚具衛生設備燈具!A27</f>
        <v>大盥洗室</v>
      </c>
      <c r="B429" s="124"/>
      <c r="C429" s="124"/>
      <c r="D429" s="124"/>
      <c r="E429" s="131"/>
      <c r="F429" s="123" t="str">
        <f>廚具衛生設備燈具!F27</f>
        <v>盥洗櫃矮櫃</v>
      </c>
      <c r="G429" s="124"/>
      <c r="H429" s="124"/>
      <c r="I429" s="124"/>
      <c r="J429" s="124"/>
      <c r="K429" s="124"/>
      <c r="L429" s="124"/>
      <c r="M429" s="131"/>
      <c r="N429" s="125" t="str">
        <f>廚具衛生設備燈具!N27</f>
        <v>發泡桶身</v>
      </c>
      <c r="O429" s="125"/>
      <c r="P429" s="125"/>
      <c r="Q429" s="125"/>
      <c r="R429" s="123" t="str">
        <f>廚具衛生設備燈具!R27</f>
        <v>晶典VOV</v>
      </c>
      <c r="S429" s="124"/>
      <c r="T429" s="124"/>
      <c r="U429" s="124"/>
      <c r="V429" s="124"/>
      <c r="W429" s="125" t="str">
        <f>廚具衛生設備燈具!W27</f>
        <v>H8710-5B</v>
      </c>
      <c r="X429" s="125"/>
      <c r="Y429" s="125"/>
      <c r="Z429" s="125"/>
      <c r="AA429" s="125"/>
      <c r="AB429" s="125"/>
      <c r="AC429" s="123" t="str">
        <f>廚具衛生設備燈具!AC27</f>
        <v>黑布織板岩綠</v>
      </c>
      <c r="AD429" s="124"/>
      <c r="AE429" s="124"/>
      <c r="AF429" s="124"/>
      <c r="AG429" s="124"/>
      <c r="AH429" s="131"/>
    </row>
    <row r="430" spans="1:34" ht="20.100000000000001" customHeight="1">
      <c r="A430" s="123" t="e">
        <f>廚具衛生設備燈具!#REF!</f>
        <v>#REF!</v>
      </c>
      <c r="B430" s="124"/>
      <c r="C430" s="124"/>
      <c r="D430" s="124"/>
      <c r="E430" s="131"/>
      <c r="F430" s="123" t="e">
        <f>廚具衛生設備燈具!#REF!</f>
        <v>#REF!</v>
      </c>
      <c r="G430" s="124"/>
      <c r="H430" s="124"/>
      <c r="I430" s="124"/>
      <c r="J430" s="124"/>
      <c r="K430" s="124"/>
      <c r="L430" s="124"/>
      <c r="M430" s="131"/>
      <c r="N430" s="125" t="e">
        <f>廚具衛生設備燈具!#REF!</f>
        <v>#REF!</v>
      </c>
      <c r="O430" s="125"/>
      <c r="P430" s="125"/>
      <c r="Q430" s="125"/>
      <c r="R430" s="123" t="e">
        <f>廚具衛生設備燈具!#REF!</f>
        <v>#REF!</v>
      </c>
      <c r="S430" s="124"/>
      <c r="T430" s="124"/>
      <c r="U430" s="124"/>
      <c r="V430" s="124"/>
      <c r="W430" s="125" t="e">
        <f>廚具衛生設備燈具!#REF!</f>
        <v>#REF!</v>
      </c>
      <c r="X430" s="125"/>
      <c r="Y430" s="125"/>
      <c r="Z430" s="125"/>
      <c r="AA430" s="125"/>
      <c r="AB430" s="125"/>
      <c r="AC430" s="123" t="e">
        <f>廚具衛生設備燈具!#REF!</f>
        <v>#REF!</v>
      </c>
      <c r="AD430" s="124"/>
      <c r="AE430" s="124"/>
      <c r="AF430" s="124"/>
      <c r="AG430" s="124"/>
      <c r="AH430" s="131"/>
    </row>
    <row r="431" spans="1:34" ht="20.100000000000001" customHeight="1">
      <c r="A431" s="123" t="e">
        <f>廚具衛生設備燈具!#REF!</f>
        <v>#REF!</v>
      </c>
      <c r="B431" s="124"/>
      <c r="C431" s="124"/>
      <c r="D431" s="124"/>
      <c r="E431" s="131"/>
      <c r="F431" s="123" t="e">
        <f>廚具衛生設備燈具!#REF!</f>
        <v>#REF!</v>
      </c>
      <c r="G431" s="124"/>
      <c r="H431" s="124"/>
      <c r="I431" s="124"/>
      <c r="J431" s="124"/>
      <c r="K431" s="124"/>
      <c r="L431" s="124"/>
      <c r="M431" s="131"/>
      <c r="N431" s="125" t="e">
        <f>廚具衛生設備燈具!#REF!</f>
        <v>#REF!</v>
      </c>
      <c r="O431" s="125"/>
      <c r="P431" s="125"/>
      <c r="Q431" s="125"/>
      <c r="R431" s="123" t="e">
        <f>廚具衛生設備燈具!#REF!</f>
        <v>#REF!</v>
      </c>
      <c r="S431" s="124"/>
      <c r="T431" s="124"/>
      <c r="U431" s="124"/>
      <c r="V431" s="124"/>
      <c r="W431" s="125" t="e">
        <f>廚具衛生設備燈具!#REF!</f>
        <v>#REF!</v>
      </c>
      <c r="X431" s="125"/>
      <c r="Y431" s="125"/>
      <c r="Z431" s="125"/>
      <c r="AA431" s="125"/>
      <c r="AB431" s="125"/>
      <c r="AC431" s="123" t="e">
        <f>廚具衛生設備燈具!#REF!</f>
        <v>#REF!</v>
      </c>
      <c r="AD431" s="124"/>
      <c r="AE431" s="124"/>
      <c r="AF431" s="124"/>
      <c r="AG431" s="124"/>
      <c r="AH431" s="131"/>
    </row>
    <row r="432" spans="1:34" ht="20.100000000000001" customHeight="1">
      <c r="A432" s="123" t="str">
        <f>廚具衛生設備燈具!A28</f>
        <v>大盥洗室</v>
      </c>
      <c r="B432" s="124"/>
      <c r="C432" s="124"/>
      <c r="D432" s="124"/>
      <c r="E432" s="131"/>
      <c r="F432" s="123" t="str">
        <f>廚具衛生設備燈具!F28</f>
        <v>人造石門檻</v>
      </c>
      <c r="G432" s="124"/>
      <c r="H432" s="124"/>
      <c r="I432" s="124"/>
      <c r="J432" s="124"/>
      <c r="K432" s="124"/>
      <c r="L432" s="124"/>
      <c r="M432" s="131"/>
      <c r="N432" s="125" t="str">
        <f>廚具衛生設備燈具!N28</f>
        <v>ㄇ型門檻</v>
      </c>
      <c r="O432" s="125"/>
      <c r="P432" s="125"/>
      <c r="Q432" s="125"/>
      <c r="R432" s="123" t="str">
        <f>廚具衛生設備燈具!R28</f>
        <v>LG</v>
      </c>
      <c r="S432" s="124"/>
      <c r="T432" s="124"/>
      <c r="U432" s="124"/>
      <c r="V432" s="124"/>
      <c r="W432" s="125" t="str">
        <f>廚具衛生設備燈具!W28</f>
        <v>G050</v>
      </c>
      <c r="X432" s="125"/>
      <c r="Y432" s="125"/>
      <c r="Z432" s="125"/>
      <c r="AA432" s="125"/>
      <c r="AB432" s="125"/>
      <c r="AC432" s="123" t="str">
        <f>廚具衛生設備燈具!AC28</f>
        <v>白</v>
      </c>
      <c r="AD432" s="124"/>
      <c r="AE432" s="124"/>
      <c r="AF432" s="124"/>
      <c r="AG432" s="124"/>
      <c r="AH432" s="131"/>
    </row>
    <row r="433" spans="1:34" ht="20.100000000000001" customHeight="1">
      <c r="A433" s="123" t="e">
        <f>廚具衛生設備燈具!#REF!</f>
        <v>#REF!</v>
      </c>
      <c r="B433" s="124"/>
      <c r="C433" s="124"/>
      <c r="D433" s="124"/>
      <c r="E433" s="131"/>
      <c r="F433" s="123" t="e">
        <f>廚具衛生設備燈具!#REF!</f>
        <v>#REF!</v>
      </c>
      <c r="G433" s="124"/>
      <c r="H433" s="124"/>
      <c r="I433" s="124"/>
      <c r="J433" s="124"/>
      <c r="K433" s="124"/>
      <c r="L433" s="124"/>
      <c r="M433" s="131"/>
      <c r="N433" s="125" t="e">
        <f>廚具衛生設備燈具!#REF!</f>
        <v>#REF!</v>
      </c>
      <c r="O433" s="125"/>
      <c r="P433" s="125"/>
      <c r="Q433" s="125"/>
      <c r="R433" s="123" t="e">
        <f>廚具衛生設備燈具!#REF!</f>
        <v>#REF!</v>
      </c>
      <c r="S433" s="124"/>
      <c r="T433" s="124"/>
      <c r="U433" s="124"/>
      <c r="V433" s="124"/>
      <c r="W433" s="125" t="e">
        <f>廚具衛生設備燈具!#REF!</f>
        <v>#REF!</v>
      </c>
      <c r="X433" s="125"/>
      <c r="Y433" s="125"/>
      <c r="Z433" s="125"/>
      <c r="AA433" s="125"/>
      <c r="AB433" s="125"/>
      <c r="AC433" s="123" t="e">
        <f>廚具衛生設備燈具!#REF!</f>
        <v>#REF!</v>
      </c>
      <c r="AD433" s="124"/>
      <c r="AE433" s="124"/>
      <c r="AF433" s="124"/>
      <c r="AG433" s="124"/>
      <c r="AH433" s="131"/>
    </row>
    <row r="434" spans="1:34" ht="20.100000000000001" customHeight="1">
      <c r="A434" s="123" t="e">
        <f>廚具衛生設備燈具!#REF!</f>
        <v>#REF!</v>
      </c>
      <c r="B434" s="124"/>
      <c r="C434" s="124"/>
      <c r="D434" s="124"/>
      <c r="E434" s="131"/>
      <c r="F434" s="123" t="e">
        <f>廚具衛生設備燈具!#REF!</f>
        <v>#REF!</v>
      </c>
      <c r="G434" s="124"/>
      <c r="H434" s="124"/>
      <c r="I434" s="124"/>
      <c r="J434" s="124"/>
      <c r="K434" s="124"/>
      <c r="L434" s="124"/>
      <c r="M434" s="131"/>
      <c r="N434" s="125" t="e">
        <f>廚具衛生設備燈具!#REF!</f>
        <v>#REF!</v>
      </c>
      <c r="O434" s="125"/>
      <c r="P434" s="125"/>
      <c r="Q434" s="125"/>
      <c r="R434" s="123" t="e">
        <f>廚具衛生設備燈具!#REF!</f>
        <v>#REF!</v>
      </c>
      <c r="S434" s="124"/>
      <c r="T434" s="124"/>
      <c r="U434" s="124"/>
      <c r="V434" s="124"/>
      <c r="W434" s="125" t="e">
        <f>廚具衛生設備燈具!#REF!</f>
        <v>#REF!</v>
      </c>
      <c r="X434" s="125"/>
      <c r="Y434" s="125"/>
      <c r="Z434" s="125"/>
      <c r="AA434" s="125"/>
      <c r="AB434" s="125"/>
      <c r="AC434" s="123" t="e">
        <f>廚具衛生設備燈具!#REF!</f>
        <v>#REF!</v>
      </c>
      <c r="AD434" s="124"/>
      <c r="AE434" s="124"/>
      <c r="AF434" s="124"/>
      <c r="AG434" s="124"/>
      <c r="AH434" s="131"/>
    </row>
    <row r="435" spans="1:34" ht="20.100000000000001" customHeight="1">
      <c r="A435" s="123" t="e">
        <f>廚具衛生設備燈具!#REF!</f>
        <v>#REF!</v>
      </c>
      <c r="B435" s="124"/>
      <c r="C435" s="124"/>
      <c r="D435" s="124"/>
      <c r="E435" s="131"/>
      <c r="F435" s="123" t="e">
        <f>廚具衛生設備燈具!#REF!</f>
        <v>#REF!</v>
      </c>
      <c r="G435" s="124"/>
      <c r="H435" s="124"/>
      <c r="I435" s="124"/>
      <c r="J435" s="124"/>
      <c r="K435" s="124"/>
      <c r="L435" s="124"/>
      <c r="M435" s="131"/>
      <c r="N435" s="125" t="e">
        <f>廚具衛生設備燈具!#REF!</f>
        <v>#REF!</v>
      </c>
      <c r="O435" s="125"/>
      <c r="P435" s="125"/>
      <c r="Q435" s="125"/>
      <c r="R435" s="123" t="e">
        <f>廚具衛生設備燈具!#REF!</f>
        <v>#REF!</v>
      </c>
      <c r="S435" s="124"/>
      <c r="T435" s="124"/>
      <c r="U435" s="124"/>
      <c r="V435" s="124"/>
      <c r="W435" s="125" t="e">
        <f>廚具衛生設備燈具!#REF!</f>
        <v>#REF!</v>
      </c>
      <c r="X435" s="125"/>
      <c r="Y435" s="125"/>
      <c r="Z435" s="125"/>
      <c r="AA435" s="125"/>
      <c r="AB435" s="125"/>
      <c r="AC435" s="123" t="e">
        <f>廚具衛生設備燈具!#REF!</f>
        <v>#REF!</v>
      </c>
      <c r="AD435" s="124"/>
      <c r="AE435" s="124"/>
      <c r="AF435" s="124"/>
      <c r="AG435" s="124"/>
      <c r="AH435" s="131"/>
    </row>
    <row r="436" spans="1:34" ht="20.100000000000001" customHeight="1">
      <c r="A436" s="123" t="e">
        <f>廚具衛生設備燈具!#REF!</f>
        <v>#REF!</v>
      </c>
      <c r="B436" s="124"/>
      <c r="C436" s="124"/>
      <c r="D436" s="124"/>
      <c r="E436" s="131"/>
      <c r="F436" s="123" t="e">
        <f>廚具衛生設備燈具!#REF!</f>
        <v>#REF!</v>
      </c>
      <c r="G436" s="124"/>
      <c r="H436" s="124"/>
      <c r="I436" s="124"/>
      <c r="J436" s="124"/>
      <c r="K436" s="124"/>
      <c r="L436" s="124"/>
      <c r="M436" s="131"/>
      <c r="N436" s="125" t="e">
        <f>廚具衛生設備燈具!#REF!</f>
        <v>#REF!</v>
      </c>
      <c r="O436" s="125"/>
      <c r="P436" s="125"/>
      <c r="Q436" s="125"/>
      <c r="R436" s="123" t="e">
        <f>廚具衛生設備燈具!#REF!</f>
        <v>#REF!</v>
      </c>
      <c r="S436" s="124"/>
      <c r="T436" s="124"/>
      <c r="U436" s="124"/>
      <c r="V436" s="124"/>
      <c r="W436" s="125" t="e">
        <f>廚具衛生設備燈具!#REF!</f>
        <v>#REF!</v>
      </c>
      <c r="X436" s="125"/>
      <c r="Y436" s="125"/>
      <c r="Z436" s="125"/>
      <c r="AA436" s="125"/>
      <c r="AB436" s="125"/>
      <c r="AC436" s="123" t="e">
        <f>廚具衛生設備燈具!#REF!</f>
        <v>#REF!</v>
      </c>
      <c r="AD436" s="124"/>
      <c r="AE436" s="124"/>
      <c r="AF436" s="124"/>
      <c r="AG436" s="124"/>
      <c r="AH436" s="131"/>
    </row>
    <row r="437" spans="1:34" ht="20.100000000000001" customHeight="1">
      <c r="A437" s="123" t="str">
        <f>廚具衛生設備燈具!A29</f>
        <v>大盥洗室</v>
      </c>
      <c r="B437" s="124"/>
      <c r="C437" s="124"/>
      <c r="D437" s="124"/>
      <c r="E437" s="131"/>
      <c r="F437" s="123" t="str">
        <f>廚具衛生設備燈具!F29</f>
        <v>盥洗面盆</v>
      </c>
      <c r="G437" s="124"/>
      <c r="H437" s="124"/>
      <c r="I437" s="124"/>
      <c r="J437" s="124"/>
      <c r="K437" s="124"/>
      <c r="L437" s="124"/>
      <c r="M437" s="131"/>
      <c r="N437" s="125" t="str">
        <f>廚具衛生設備燈具!N29</f>
        <v>一體盆</v>
      </c>
      <c r="O437" s="125"/>
      <c r="P437" s="125"/>
      <c r="Q437" s="125"/>
      <c r="R437" s="123" t="str">
        <f>廚具衛生設備燈具!R29</f>
        <v>晶典VOV</v>
      </c>
      <c r="S437" s="124"/>
      <c r="T437" s="124"/>
      <c r="U437" s="124"/>
      <c r="V437" s="124"/>
      <c r="W437" s="125" t="str">
        <f>廚具衛生設備燈具!W29</f>
        <v>L8711一體盆</v>
      </c>
      <c r="X437" s="125"/>
      <c r="Y437" s="125"/>
      <c r="Z437" s="125"/>
      <c r="AA437" s="125"/>
      <c r="AB437" s="125"/>
      <c r="AC437" s="123" t="str">
        <f>廚具衛生設備燈具!AC29</f>
        <v>白</v>
      </c>
      <c r="AD437" s="124"/>
      <c r="AE437" s="124"/>
      <c r="AF437" s="124"/>
      <c r="AG437" s="124"/>
      <c r="AH437" s="131"/>
    </row>
    <row r="438" spans="1:34" ht="20.100000000000001" customHeight="1">
      <c r="A438" s="123" t="str">
        <f>廚具衛生設備燈具!A30</f>
        <v>大盥洗室</v>
      </c>
      <c r="B438" s="124"/>
      <c r="C438" s="124"/>
      <c r="D438" s="124"/>
      <c r="E438" s="131"/>
      <c r="F438" s="123" t="str">
        <f>廚具衛生設備燈具!F30</f>
        <v>面盆龍頭</v>
      </c>
      <c r="G438" s="124"/>
      <c r="H438" s="124"/>
      <c r="I438" s="124"/>
      <c r="J438" s="124"/>
      <c r="K438" s="124"/>
      <c r="L438" s="124"/>
      <c r="M438" s="131"/>
      <c r="N438" s="125" t="str">
        <f>廚具衛生設備燈具!N30</f>
        <v>檯面式</v>
      </c>
      <c r="O438" s="125"/>
      <c r="P438" s="125"/>
      <c r="Q438" s="125"/>
      <c r="R438" s="123">
        <f>廚具衛生設備燈具!R30</f>
        <v>0</v>
      </c>
      <c r="S438" s="124"/>
      <c r="T438" s="124"/>
      <c r="U438" s="124"/>
      <c r="V438" s="124"/>
      <c r="W438" s="125" t="str">
        <f>廚具衛生設備燈具!W30</f>
        <v>卡帕爾瀑布龍頭</v>
      </c>
      <c r="X438" s="125"/>
      <c r="Y438" s="125"/>
      <c r="Z438" s="125"/>
      <c r="AA438" s="125"/>
      <c r="AB438" s="125"/>
      <c r="AC438" s="123" t="str">
        <f>廚具衛生設備燈具!AC30</f>
        <v>槍灰色</v>
      </c>
      <c r="AD438" s="124"/>
      <c r="AE438" s="124"/>
      <c r="AF438" s="124"/>
      <c r="AG438" s="124"/>
      <c r="AH438" s="131"/>
    </row>
    <row r="439" spans="1:34" ht="20.100000000000001" customHeight="1">
      <c r="A439" s="123" t="e">
        <f>廚具衛生設備燈具!#REF!</f>
        <v>#REF!</v>
      </c>
      <c r="B439" s="124"/>
      <c r="C439" s="124"/>
      <c r="D439" s="124"/>
      <c r="E439" s="131"/>
      <c r="F439" s="123" t="e">
        <f>廚具衛生設備燈具!#REF!</f>
        <v>#REF!</v>
      </c>
      <c r="G439" s="124"/>
      <c r="H439" s="124"/>
      <c r="I439" s="124"/>
      <c r="J439" s="124"/>
      <c r="K439" s="124"/>
      <c r="L439" s="124"/>
      <c r="M439" s="131"/>
      <c r="N439" s="125" t="e">
        <f>廚具衛生設備燈具!#REF!</f>
        <v>#REF!</v>
      </c>
      <c r="O439" s="125"/>
      <c r="P439" s="125"/>
      <c r="Q439" s="125"/>
      <c r="R439" s="123" t="e">
        <f>廚具衛生設備燈具!#REF!</f>
        <v>#REF!</v>
      </c>
      <c r="S439" s="124"/>
      <c r="T439" s="124"/>
      <c r="U439" s="124"/>
      <c r="V439" s="124"/>
      <c r="W439" s="125" t="e">
        <f>廚具衛生設備燈具!#REF!</f>
        <v>#REF!</v>
      </c>
      <c r="X439" s="125"/>
      <c r="Y439" s="125"/>
      <c r="Z439" s="125"/>
      <c r="AA439" s="125"/>
      <c r="AB439" s="125"/>
      <c r="AC439" s="123" t="e">
        <f>廚具衛生設備燈具!#REF!</f>
        <v>#REF!</v>
      </c>
      <c r="AD439" s="124"/>
      <c r="AE439" s="124"/>
      <c r="AF439" s="124"/>
      <c r="AG439" s="124"/>
      <c r="AH439" s="131"/>
    </row>
    <row r="440" spans="1:34" ht="20.100000000000001" customHeight="1">
      <c r="A440" s="123" t="str">
        <f>廚具衛生設備燈具!A31</f>
        <v>小盥洗室</v>
      </c>
      <c r="B440" s="124"/>
      <c r="C440" s="124"/>
      <c r="D440" s="124"/>
      <c r="E440" s="131"/>
      <c r="F440" s="123" t="str">
        <f>廚具衛生設備燈具!F31</f>
        <v>盥洗櫃矮櫃</v>
      </c>
      <c r="G440" s="124"/>
      <c r="H440" s="124"/>
      <c r="I440" s="124"/>
      <c r="J440" s="124"/>
      <c r="K440" s="124"/>
      <c r="L440" s="124"/>
      <c r="M440" s="131"/>
      <c r="N440" s="125" t="str">
        <f>廚具衛生設備燈具!N31</f>
        <v>發泡桶身</v>
      </c>
      <c r="O440" s="125"/>
      <c r="P440" s="125"/>
      <c r="Q440" s="125"/>
      <c r="R440" s="123" t="str">
        <f>廚具衛生設備燈具!R31</f>
        <v>凱撒Caesar</v>
      </c>
      <c r="S440" s="124"/>
      <c r="T440" s="124"/>
      <c r="U440" s="124"/>
      <c r="V440" s="124"/>
      <c r="W440" s="125" t="str">
        <f>廚具衛生設備燈具!W31</f>
        <v>EH05239ALP</v>
      </c>
      <c r="X440" s="125"/>
      <c r="Y440" s="125"/>
      <c r="Z440" s="125"/>
      <c r="AA440" s="125"/>
      <c r="AB440" s="125"/>
      <c r="AC440" s="123" t="str">
        <f>廚具衛生設備燈具!AC31</f>
        <v>白</v>
      </c>
      <c r="AD440" s="124"/>
      <c r="AE440" s="124"/>
      <c r="AF440" s="124"/>
      <c r="AG440" s="124"/>
      <c r="AH440" s="131"/>
    </row>
    <row r="441" spans="1:34" ht="20.100000000000001" customHeight="1">
      <c r="A441" s="123" t="e">
        <f>廚具衛生設備燈具!#REF!</f>
        <v>#REF!</v>
      </c>
      <c r="B441" s="124"/>
      <c r="C441" s="124"/>
      <c r="D441" s="124"/>
      <c r="E441" s="131"/>
      <c r="F441" s="123" t="e">
        <f>廚具衛生設備燈具!#REF!</f>
        <v>#REF!</v>
      </c>
      <c r="G441" s="124"/>
      <c r="H441" s="124"/>
      <c r="I441" s="124"/>
      <c r="J441" s="124"/>
      <c r="K441" s="124"/>
      <c r="L441" s="124"/>
      <c r="M441" s="131"/>
      <c r="N441" s="125" t="e">
        <f>廚具衛生設備燈具!#REF!</f>
        <v>#REF!</v>
      </c>
      <c r="O441" s="125"/>
      <c r="P441" s="125"/>
      <c r="Q441" s="125"/>
      <c r="R441" s="123" t="e">
        <f>廚具衛生設備燈具!#REF!</f>
        <v>#REF!</v>
      </c>
      <c r="S441" s="124"/>
      <c r="T441" s="124"/>
      <c r="U441" s="124"/>
      <c r="V441" s="124"/>
      <c r="W441" s="125" t="e">
        <f>廚具衛生設備燈具!#REF!</f>
        <v>#REF!</v>
      </c>
      <c r="X441" s="125"/>
      <c r="Y441" s="125"/>
      <c r="Z441" s="125"/>
      <c r="AA441" s="125"/>
      <c r="AB441" s="125"/>
      <c r="AC441" s="123" t="e">
        <f>廚具衛生設備燈具!#REF!</f>
        <v>#REF!</v>
      </c>
      <c r="AD441" s="124"/>
      <c r="AE441" s="124"/>
      <c r="AF441" s="124"/>
      <c r="AG441" s="124"/>
      <c r="AH441" s="131"/>
    </row>
    <row r="442" spans="1:34" ht="20.100000000000001" customHeight="1">
      <c r="A442" s="123" t="e">
        <f>廚具衛生設備燈具!#REF!</f>
        <v>#REF!</v>
      </c>
      <c r="B442" s="124"/>
      <c r="C442" s="124"/>
      <c r="D442" s="124"/>
      <c r="E442" s="131"/>
      <c r="F442" s="123" t="e">
        <f>廚具衛生設備燈具!#REF!</f>
        <v>#REF!</v>
      </c>
      <c r="G442" s="124"/>
      <c r="H442" s="124"/>
      <c r="I442" s="124"/>
      <c r="J442" s="124"/>
      <c r="K442" s="124"/>
      <c r="L442" s="124"/>
      <c r="M442" s="131"/>
      <c r="N442" s="125" t="e">
        <f>廚具衛生設備燈具!#REF!</f>
        <v>#REF!</v>
      </c>
      <c r="O442" s="125"/>
      <c r="P442" s="125"/>
      <c r="Q442" s="125"/>
      <c r="R442" s="123" t="e">
        <f>廚具衛生設備燈具!#REF!</f>
        <v>#REF!</v>
      </c>
      <c r="S442" s="124"/>
      <c r="T442" s="124"/>
      <c r="U442" s="124"/>
      <c r="V442" s="124"/>
      <c r="W442" s="125" t="e">
        <f>廚具衛生設備燈具!#REF!</f>
        <v>#REF!</v>
      </c>
      <c r="X442" s="125"/>
      <c r="Y442" s="125"/>
      <c r="Z442" s="125"/>
      <c r="AA442" s="125"/>
      <c r="AB442" s="125"/>
      <c r="AC442" s="123" t="e">
        <f>廚具衛生設備燈具!#REF!</f>
        <v>#REF!</v>
      </c>
      <c r="AD442" s="124"/>
      <c r="AE442" s="124"/>
      <c r="AF442" s="124"/>
      <c r="AG442" s="124"/>
      <c r="AH442" s="131"/>
    </row>
    <row r="443" spans="1:34" ht="20.100000000000001" customHeight="1">
      <c r="A443" s="123" t="str">
        <f>廚具衛生設備燈具!A32</f>
        <v>小盥洗室</v>
      </c>
      <c r="B443" s="124"/>
      <c r="C443" s="124"/>
      <c r="D443" s="124"/>
      <c r="E443" s="131"/>
      <c r="F443" s="123" t="str">
        <f>廚具衛生設備燈具!F32</f>
        <v>人造石門檻</v>
      </c>
      <c r="G443" s="124"/>
      <c r="H443" s="124"/>
      <c r="I443" s="124"/>
      <c r="J443" s="124"/>
      <c r="K443" s="124"/>
      <c r="L443" s="124"/>
      <c r="M443" s="131"/>
      <c r="N443" s="125" t="str">
        <f>廚具衛生設備燈具!N32</f>
        <v>ㄇ型門檻</v>
      </c>
      <c r="O443" s="125"/>
      <c r="P443" s="125"/>
      <c r="Q443" s="125"/>
      <c r="R443" s="123" t="str">
        <f>廚具衛生設備燈具!R32</f>
        <v>LG</v>
      </c>
      <c r="S443" s="124"/>
      <c r="T443" s="124"/>
      <c r="U443" s="124"/>
      <c r="V443" s="124"/>
      <c r="W443" s="125" t="str">
        <f>廚具衛生設備燈具!W32</f>
        <v>G050</v>
      </c>
      <c r="X443" s="125"/>
      <c r="Y443" s="125"/>
      <c r="Z443" s="125"/>
      <c r="AA443" s="125"/>
      <c r="AB443" s="125"/>
      <c r="AC443" s="123" t="str">
        <f>廚具衛生設備燈具!AC32</f>
        <v>白</v>
      </c>
      <c r="AD443" s="124"/>
      <c r="AE443" s="124"/>
      <c r="AF443" s="124"/>
      <c r="AG443" s="124"/>
      <c r="AH443" s="131"/>
    </row>
    <row r="444" spans="1:34" ht="20.100000000000001" customHeight="1">
      <c r="A444" s="123" t="e">
        <f>廚具衛生設備燈具!#REF!</f>
        <v>#REF!</v>
      </c>
      <c r="B444" s="124"/>
      <c r="C444" s="124"/>
      <c r="D444" s="124"/>
      <c r="E444" s="131"/>
      <c r="F444" s="123" t="e">
        <f>廚具衛生設備燈具!#REF!</f>
        <v>#REF!</v>
      </c>
      <c r="G444" s="124"/>
      <c r="H444" s="124"/>
      <c r="I444" s="124"/>
      <c r="J444" s="124"/>
      <c r="K444" s="124"/>
      <c r="L444" s="124"/>
      <c r="M444" s="131"/>
      <c r="N444" s="125" t="e">
        <f>廚具衛生設備燈具!#REF!</f>
        <v>#REF!</v>
      </c>
      <c r="O444" s="125"/>
      <c r="P444" s="125"/>
      <c r="Q444" s="125"/>
      <c r="R444" s="123" t="e">
        <f>廚具衛生設備燈具!#REF!</f>
        <v>#REF!</v>
      </c>
      <c r="S444" s="124"/>
      <c r="T444" s="124"/>
      <c r="U444" s="124"/>
      <c r="V444" s="124"/>
      <c r="W444" s="125" t="e">
        <f>廚具衛生設備燈具!#REF!</f>
        <v>#REF!</v>
      </c>
      <c r="X444" s="125"/>
      <c r="Y444" s="125"/>
      <c r="Z444" s="125"/>
      <c r="AA444" s="125"/>
      <c r="AB444" s="125"/>
      <c r="AC444" s="123" t="e">
        <f>廚具衛生設備燈具!#REF!</f>
        <v>#REF!</v>
      </c>
      <c r="AD444" s="124"/>
      <c r="AE444" s="124"/>
      <c r="AF444" s="124"/>
      <c r="AG444" s="124"/>
      <c r="AH444" s="131"/>
    </row>
    <row r="445" spans="1:34" ht="20.100000000000001" customHeight="1">
      <c r="A445" s="123" t="e">
        <f>廚具衛生設備燈具!#REF!</f>
        <v>#REF!</v>
      </c>
      <c r="B445" s="124"/>
      <c r="C445" s="124"/>
      <c r="D445" s="124"/>
      <c r="E445" s="131"/>
      <c r="F445" s="123" t="e">
        <f>廚具衛生設備燈具!#REF!</f>
        <v>#REF!</v>
      </c>
      <c r="G445" s="124"/>
      <c r="H445" s="124"/>
      <c r="I445" s="124"/>
      <c r="J445" s="124"/>
      <c r="K445" s="124"/>
      <c r="L445" s="124"/>
      <c r="M445" s="131"/>
      <c r="N445" s="125" t="e">
        <f>廚具衛生設備燈具!#REF!</f>
        <v>#REF!</v>
      </c>
      <c r="O445" s="125"/>
      <c r="P445" s="125"/>
      <c r="Q445" s="125"/>
      <c r="R445" s="123" t="e">
        <f>廚具衛生設備燈具!#REF!</f>
        <v>#REF!</v>
      </c>
      <c r="S445" s="124"/>
      <c r="T445" s="124"/>
      <c r="U445" s="124"/>
      <c r="V445" s="124"/>
      <c r="W445" s="125" t="e">
        <f>廚具衛生設備燈具!#REF!</f>
        <v>#REF!</v>
      </c>
      <c r="X445" s="125"/>
      <c r="Y445" s="125"/>
      <c r="Z445" s="125"/>
      <c r="AA445" s="125"/>
      <c r="AB445" s="125"/>
      <c r="AC445" s="123" t="e">
        <f>廚具衛生設備燈具!#REF!</f>
        <v>#REF!</v>
      </c>
      <c r="AD445" s="124"/>
      <c r="AE445" s="124"/>
      <c r="AF445" s="124"/>
      <c r="AG445" s="124"/>
      <c r="AH445" s="131"/>
    </row>
    <row r="446" spans="1:34" ht="20.100000000000001" customHeight="1">
      <c r="A446" s="123" t="e">
        <f>廚具衛生設備燈具!#REF!</f>
        <v>#REF!</v>
      </c>
      <c r="B446" s="124"/>
      <c r="C446" s="124"/>
      <c r="D446" s="124"/>
      <c r="E446" s="131"/>
      <c r="F446" s="123" t="e">
        <f>廚具衛生設備燈具!#REF!</f>
        <v>#REF!</v>
      </c>
      <c r="G446" s="124"/>
      <c r="H446" s="124"/>
      <c r="I446" s="124"/>
      <c r="J446" s="124"/>
      <c r="K446" s="124"/>
      <c r="L446" s="124"/>
      <c r="M446" s="131"/>
      <c r="N446" s="125" t="e">
        <f>廚具衛生設備燈具!#REF!</f>
        <v>#REF!</v>
      </c>
      <c r="O446" s="125"/>
      <c r="P446" s="125"/>
      <c r="Q446" s="125"/>
      <c r="R446" s="123" t="e">
        <f>廚具衛生設備燈具!#REF!</f>
        <v>#REF!</v>
      </c>
      <c r="S446" s="124"/>
      <c r="T446" s="124"/>
      <c r="U446" s="124"/>
      <c r="V446" s="124"/>
      <c r="W446" s="125" t="e">
        <f>廚具衛生設備燈具!#REF!</f>
        <v>#REF!</v>
      </c>
      <c r="X446" s="125"/>
      <c r="Y446" s="125"/>
      <c r="Z446" s="125"/>
      <c r="AA446" s="125"/>
      <c r="AB446" s="125"/>
      <c r="AC446" s="123" t="e">
        <f>廚具衛生設備燈具!#REF!</f>
        <v>#REF!</v>
      </c>
      <c r="AD446" s="124"/>
      <c r="AE446" s="124"/>
      <c r="AF446" s="124"/>
      <c r="AG446" s="124"/>
      <c r="AH446" s="131"/>
    </row>
    <row r="447" spans="1:34" ht="20.100000000000001" customHeight="1">
      <c r="A447" s="123" t="e">
        <f>廚具衛生設備燈具!#REF!</f>
        <v>#REF!</v>
      </c>
      <c r="B447" s="124"/>
      <c r="C447" s="124"/>
      <c r="D447" s="124"/>
      <c r="E447" s="131"/>
      <c r="F447" s="123" t="e">
        <f>廚具衛生設備燈具!#REF!</f>
        <v>#REF!</v>
      </c>
      <c r="G447" s="124"/>
      <c r="H447" s="124"/>
      <c r="I447" s="124"/>
      <c r="J447" s="124"/>
      <c r="K447" s="124"/>
      <c r="L447" s="124"/>
      <c r="M447" s="131"/>
      <c r="N447" s="125" t="e">
        <f>廚具衛生設備燈具!#REF!</f>
        <v>#REF!</v>
      </c>
      <c r="O447" s="125"/>
      <c r="P447" s="125"/>
      <c r="Q447" s="125"/>
      <c r="R447" s="123" t="e">
        <f>廚具衛生設備燈具!#REF!</f>
        <v>#REF!</v>
      </c>
      <c r="S447" s="124"/>
      <c r="T447" s="124"/>
      <c r="U447" s="124"/>
      <c r="V447" s="124"/>
      <c r="W447" s="125" t="e">
        <f>廚具衛生設備燈具!#REF!</f>
        <v>#REF!</v>
      </c>
      <c r="X447" s="125"/>
      <c r="Y447" s="125"/>
      <c r="Z447" s="125"/>
      <c r="AA447" s="125"/>
      <c r="AB447" s="125"/>
      <c r="AC447" s="123" t="e">
        <f>廚具衛生設備燈具!#REF!</f>
        <v>#REF!</v>
      </c>
      <c r="AD447" s="124"/>
      <c r="AE447" s="124"/>
      <c r="AF447" s="124"/>
      <c r="AG447" s="124"/>
      <c r="AH447" s="131"/>
    </row>
    <row r="448" spans="1:34" ht="20.100000000000001" customHeight="1">
      <c r="A448" s="123" t="str">
        <f>廚具衛生設備燈具!A33</f>
        <v>小盥洗室</v>
      </c>
      <c r="B448" s="124"/>
      <c r="C448" s="124"/>
      <c r="D448" s="124"/>
      <c r="E448" s="131"/>
      <c r="F448" s="123" t="str">
        <f>廚具衛生設備燈具!F33</f>
        <v>盥洗面盆</v>
      </c>
      <c r="G448" s="124"/>
      <c r="H448" s="124"/>
      <c r="I448" s="124"/>
      <c r="J448" s="124"/>
      <c r="K448" s="124"/>
      <c r="L448" s="124"/>
      <c r="M448" s="131"/>
      <c r="N448" s="125" t="str">
        <f>廚具衛生設備燈具!N33</f>
        <v>檯面式</v>
      </c>
      <c r="O448" s="125"/>
      <c r="P448" s="125"/>
      <c r="Q448" s="125"/>
      <c r="R448" s="123" t="str">
        <f>廚具衛生設備燈具!R33</f>
        <v>凱撒Caesar</v>
      </c>
      <c r="S448" s="124"/>
      <c r="T448" s="124"/>
      <c r="U448" s="124"/>
      <c r="V448" s="124"/>
      <c r="W448" s="125" t="str">
        <f>廚具衛生設備燈具!W33</f>
        <v>LF5239L</v>
      </c>
      <c r="X448" s="125"/>
      <c r="Y448" s="125"/>
      <c r="Z448" s="125"/>
      <c r="AA448" s="125"/>
      <c r="AB448" s="125"/>
      <c r="AC448" s="123" t="str">
        <f>廚具衛生設備燈具!AC33</f>
        <v>白</v>
      </c>
      <c r="AD448" s="124"/>
      <c r="AE448" s="124"/>
      <c r="AF448" s="124"/>
      <c r="AG448" s="124"/>
      <c r="AH448" s="131"/>
    </row>
    <row r="449" spans="1:34" ht="20.100000000000001" customHeight="1">
      <c r="A449" s="123" t="str">
        <f>廚具衛生設備燈具!A34</f>
        <v>小盥洗室</v>
      </c>
      <c r="B449" s="124"/>
      <c r="C449" s="124"/>
      <c r="D449" s="124"/>
      <c r="E449" s="131"/>
      <c r="F449" s="123" t="str">
        <f>廚具衛生設備燈具!F34</f>
        <v>面盆龍頭</v>
      </c>
      <c r="G449" s="124"/>
      <c r="H449" s="124"/>
      <c r="I449" s="124"/>
      <c r="J449" s="124"/>
      <c r="K449" s="124"/>
      <c r="L449" s="124"/>
      <c r="M449" s="131"/>
      <c r="N449" s="125" t="str">
        <f>廚具衛生設備燈具!N34</f>
        <v>檯面式</v>
      </c>
      <c r="O449" s="125"/>
      <c r="P449" s="125"/>
      <c r="Q449" s="125"/>
      <c r="R449" s="123">
        <f>廚具衛生設備燈具!R34</f>
        <v>0</v>
      </c>
      <c r="S449" s="124"/>
      <c r="T449" s="124"/>
      <c r="U449" s="124"/>
      <c r="V449" s="124"/>
      <c r="W449" s="125" t="str">
        <f>廚具衛生設備燈具!W34</f>
        <v>卡帕爾瀑布龍頭</v>
      </c>
      <c r="X449" s="125"/>
      <c r="Y449" s="125"/>
      <c r="Z449" s="125"/>
      <c r="AA449" s="125"/>
      <c r="AB449" s="125"/>
      <c r="AC449" s="123" t="str">
        <f>廚具衛生設備燈具!AC34</f>
        <v>槍灰色</v>
      </c>
      <c r="AD449" s="124"/>
      <c r="AE449" s="124"/>
      <c r="AF449" s="124"/>
      <c r="AG449" s="124"/>
      <c r="AH449" s="131"/>
    </row>
    <row r="450" spans="1:34" ht="20.100000000000001" customHeight="1">
      <c r="A450" s="123" t="e">
        <f>廚具衛生設備燈具!#REF!</f>
        <v>#REF!</v>
      </c>
      <c r="B450" s="124"/>
      <c r="C450" s="124"/>
      <c r="D450" s="124"/>
      <c r="E450" s="131"/>
      <c r="F450" s="123" t="e">
        <f>廚具衛生設備燈具!#REF!</f>
        <v>#REF!</v>
      </c>
      <c r="G450" s="124"/>
      <c r="H450" s="124"/>
      <c r="I450" s="124"/>
      <c r="J450" s="124"/>
      <c r="K450" s="124"/>
      <c r="L450" s="124"/>
      <c r="M450" s="131"/>
      <c r="N450" s="125" t="e">
        <f>廚具衛生設備燈具!#REF!</f>
        <v>#REF!</v>
      </c>
      <c r="O450" s="125"/>
      <c r="P450" s="125"/>
      <c r="Q450" s="125"/>
      <c r="R450" s="123" t="e">
        <f>廚具衛生設備燈具!#REF!</f>
        <v>#REF!</v>
      </c>
      <c r="S450" s="124"/>
      <c r="T450" s="124"/>
      <c r="U450" s="124"/>
      <c r="V450" s="124"/>
      <c r="W450" s="125" t="e">
        <f>廚具衛生設備燈具!#REF!</f>
        <v>#REF!</v>
      </c>
      <c r="X450" s="125"/>
      <c r="Y450" s="125"/>
      <c r="Z450" s="125"/>
      <c r="AA450" s="125"/>
      <c r="AB450" s="125"/>
      <c r="AC450" s="123" t="e">
        <f>廚具衛生設備燈具!#REF!</f>
        <v>#REF!</v>
      </c>
      <c r="AD450" s="124"/>
      <c r="AE450" s="124"/>
      <c r="AF450" s="124"/>
      <c r="AG450" s="124"/>
      <c r="AH450" s="131"/>
    </row>
    <row r="451" spans="1:34" ht="20.100000000000001" customHeight="1">
      <c r="A451" s="123" t="str">
        <f>廚具衛生設備燈具!A35</f>
        <v>衛生間</v>
      </c>
      <c r="B451" s="124"/>
      <c r="C451" s="124"/>
      <c r="D451" s="124"/>
      <c r="E451" s="131"/>
      <c r="F451" s="123" t="str">
        <f>廚具衛生設備燈具!F35</f>
        <v>盥洗櫃矮櫃</v>
      </c>
      <c r="G451" s="124"/>
      <c r="H451" s="124"/>
      <c r="I451" s="124"/>
      <c r="J451" s="124"/>
      <c r="K451" s="124"/>
      <c r="L451" s="124"/>
      <c r="M451" s="131"/>
      <c r="N451" s="125" t="str">
        <f>廚具衛生設備燈具!N35</f>
        <v>發泡桶身</v>
      </c>
      <c r="O451" s="125"/>
      <c r="P451" s="125"/>
      <c r="Q451" s="125"/>
      <c r="R451" s="123" t="str">
        <f>廚具衛生設備燈具!R35</f>
        <v>凱撒Caesar</v>
      </c>
      <c r="S451" s="124"/>
      <c r="T451" s="124"/>
      <c r="U451" s="124"/>
      <c r="V451" s="124"/>
      <c r="W451" s="125" t="str">
        <f>廚具衛生設備燈具!W35</f>
        <v>EH05239AP</v>
      </c>
      <c r="X451" s="125"/>
      <c r="Y451" s="125"/>
      <c r="Z451" s="125"/>
      <c r="AA451" s="125"/>
      <c r="AB451" s="125"/>
      <c r="AC451" s="123" t="str">
        <f>廚具衛生設備燈具!AC35</f>
        <v>白</v>
      </c>
      <c r="AD451" s="124"/>
      <c r="AE451" s="124"/>
      <c r="AF451" s="124"/>
      <c r="AG451" s="124"/>
      <c r="AH451" s="131"/>
    </row>
    <row r="452" spans="1:34" ht="20.100000000000001" customHeight="1">
      <c r="A452" s="123" t="e">
        <f>廚具衛生設備燈具!#REF!</f>
        <v>#REF!</v>
      </c>
      <c r="B452" s="124"/>
      <c r="C452" s="124"/>
      <c r="D452" s="124"/>
      <c r="E452" s="131"/>
      <c r="F452" s="123" t="e">
        <f>廚具衛生設備燈具!#REF!</f>
        <v>#REF!</v>
      </c>
      <c r="G452" s="124"/>
      <c r="H452" s="124"/>
      <c r="I452" s="124"/>
      <c r="J452" s="124"/>
      <c r="K452" s="124"/>
      <c r="L452" s="124"/>
      <c r="M452" s="131"/>
      <c r="N452" s="125" t="e">
        <f>廚具衛生設備燈具!#REF!</f>
        <v>#REF!</v>
      </c>
      <c r="O452" s="125"/>
      <c r="P452" s="125"/>
      <c r="Q452" s="125"/>
      <c r="R452" s="123" t="e">
        <f>廚具衛生設備燈具!#REF!</f>
        <v>#REF!</v>
      </c>
      <c r="S452" s="124"/>
      <c r="T452" s="124"/>
      <c r="U452" s="124"/>
      <c r="V452" s="124"/>
      <c r="W452" s="125" t="e">
        <f>廚具衛生設備燈具!#REF!</f>
        <v>#REF!</v>
      </c>
      <c r="X452" s="125"/>
      <c r="Y452" s="125"/>
      <c r="Z452" s="125"/>
      <c r="AA452" s="125"/>
      <c r="AB452" s="125"/>
      <c r="AC452" s="123" t="e">
        <f>廚具衛生設備燈具!#REF!</f>
        <v>#REF!</v>
      </c>
      <c r="AD452" s="124"/>
      <c r="AE452" s="124"/>
      <c r="AF452" s="124"/>
      <c r="AG452" s="124"/>
      <c r="AH452" s="131"/>
    </row>
    <row r="453" spans="1:34" ht="20.100000000000001" customHeight="1">
      <c r="A453" s="123" t="e">
        <f>廚具衛生設備燈具!#REF!</f>
        <v>#REF!</v>
      </c>
      <c r="B453" s="124"/>
      <c r="C453" s="124"/>
      <c r="D453" s="124"/>
      <c r="E453" s="131"/>
      <c r="F453" s="123" t="e">
        <f>廚具衛生設備燈具!#REF!</f>
        <v>#REF!</v>
      </c>
      <c r="G453" s="124"/>
      <c r="H453" s="124"/>
      <c r="I453" s="124"/>
      <c r="J453" s="124"/>
      <c r="K453" s="124"/>
      <c r="L453" s="124"/>
      <c r="M453" s="131"/>
      <c r="N453" s="125" t="e">
        <f>廚具衛生設備燈具!#REF!</f>
        <v>#REF!</v>
      </c>
      <c r="O453" s="125"/>
      <c r="P453" s="125"/>
      <c r="Q453" s="125"/>
      <c r="R453" s="123" t="e">
        <f>廚具衛生設備燈具!#REF!</f>
        <v>#REF!</v>
      </c>
      <c r="S453" s="124"/>
      <c r="T453" s="124"/>
      <c r="U453" s="124"/>
      <c r="V453" s="124"/>
      <c r="W453" s="125" t="e">
        <f>廚具衛生設備燈具!#REF!</f>
        <v>#REF!</v>
      </c>
      <c r="X453" s="125"/>
      <c r="Y453" s="125"/>
      <c r="Z453" s="125"/>
      <c r="AA453" s="125"/>
      <c r="AB453" s="125"/>
      <c r="AC453" s="123" t="e">
        <f>廚具衛生設備燈具!#REF!</f>
        <v>#REF!</v>
      </c>
      <c r="AD453" s="124"/>
      <c r="AE453" s="124"/>
      <c r="AF453" s="124"/>
      <c r="AG453" s="124"/>
      <c r="AH453" s="131"/>
    </row>
    <row r="454" spans="1:34" ht="20.100000000000001" customHeight="1">
      <c r="A454" s="123" t="str">
        <f>廚具衛生設備燈具!A36</f>
        <v>衛生間</v>
      </c>
      <c r="B454" s="124"/>
      <c r="C454" s="124"/>
      <c r="D454" s="124"/>
      <c r="E454" s="131"/>
      <c r="F454" s="123" t="str">
        <f>廚具衛生設備燈具!F36</f>
        <v>人造石門檻</v>
      </c>
      <c r="G454" s="124"/>
      <c r="H454" s="124"/>
      <c r="I454" s="124"/>
      <c r="J454" s="124"/>
      <c r="K454" s="124"/>
      <c r="L454" s="124"/>
      <c r="M454" s="131"/>
      <c r="N454" s="125" t="str">
        <f>廚具衛生設備燈具!N36</f>
        <v>ㄇ型門檻</v>
      </c>
      <c r="O454" s="125"/>
      <c r="P454" s="125"/>
      <c r="Q454" s="125"/>
      <c r="R454" s="123" t="str">
        <f>廚具衛生設備燈具!R36</f>
        <v>LG</v>
      </c>
      <c r="S454" s="124"/>
      <c r="T454" s="124"/>
      <c r="U454" s="124"/>
      <c r="V454" s="124"/>
      <c r="W454" s="125" t="str">
        <f>廚具衛生設備燈具!W36</f>
        <v>G050</v>
      </c>
      <c r="X454" s="125"/>
      <c r="Y454" s="125"/>
      <c r="Z454" s="125"/>
      <c r="AA454" s="125"/>
      <c r="AB454" s="125"/>
      <c r="AC454" s="123" t="str">
        <f>廚具衛生設備燈具!AC36</f>
        <v>白</v>
      </c>
      <c r="AD454" s="124"/>
      <c r="AE454" s="124"/>
      <c r="AF454" s="124"/>
      <c r="AG454" s="124"/>
      <c r="AH454" s="131"/>
    </row>
    <row r="455" spans="1:34" ht="20.100000000000001" customHeight="1">
      <c r="A455" s="123" t="e">
        <f>廚具衛生設備燈具!#REF!</f>
        <v>#REF!</v>
      </c>
      <c r="B455" s="124"/>
      <c r="C455" s="124"/>
      <c r="D455" s="124"/>
      <c r="E455" s="131"/>
      <c r="F455" s="123" t="e">
        <f>廚具衛生設備燈具!#REF!</f>
        <v>#REF!</v>
      </c>
      <c r="G455" s="124"/>
      <c r="H455" s="124"/>
      <c r="I455" s="124"/>
      <c r="J455" s="124"/>
      <c r="K455" s="124"/>
      <c r="L455" s="124"/>
      <c r="M455" s="131"/>
      <c r="N455" s="125" t="e">
        <f>廚具衛生設備燈具!#REF!</f>
        <v>#REF!</v>
      </c>
      <c r="O455" s="125"/>
      <c r="P455" s="125"/>
      <c r="Q455" s="125"/>
      <c r="R455" s="123" t="e">
        <f>廚具衛生設備燈具!#REF!</f>
        <v>#REF!</v>
      </c>
      <c r="S455" s="124"/>
      <c r="T455" s="124"/>
      <c r="U455" s="124"/>
      <c r="V455" s="124"/>
      <c r="W455" s="125" t="e">
        <f>廚具衛生設備燈具!#REF!</f>
        <v>#REF!</v>
      </c>
      <c r="X455" s="125"/>
      <c r="Y455" s="125"/>
      <c r="Z455" s="125"/>
      <c r="AA455" s="125"/>
      <c r="AB455" s="125"/>
      <c r="AC455" s="123" t="e">
        <f>廚具衛生設備燈具!#REF!</f>
        <v>#REF!</v>
      </c>
      <c r="AD455" s="124"/>
      <c r="AE455" s="124"/>
      <c r="AF455" s="124"/>
      <c r="AG455" s="124"/>
      <c r="AH455" s="131"/>
    </row>
    <row r="456" spans="1:34" ht="20.100000000000001" customHeight="1">
      <c r="A456" s="123" t="e">
        <f>廚具衛生設備燈具!#REF!</f>
        <v>#REF!</v>
      </c>
      <c r="B456" s="124"/>
      <c r="C456" s="124"/>
      <c r="D456" s="124"/>
      <c r="E456" s="131"/>
      <c r="F456" s="123" t="e">
        <f>廚具衛生設備燈具!#REF!</f>
        <v>#REF!</v>
      </c>
      <c r="G456" s="124"/>
      <c r="H456" s="124"/>
      <c r="I456" s="124"/>
      <c r="J456" s="124"/>
      <c r="K456" s="124"/>
      <c r="L456" s="124"/>
      <c r="M456" s="131"/>
      <c r="N456" s="125" t="e">
        <f>廚具衛生設備燈具!#REF!</f>
        <v>#REF!</v>
      </c>
      <c r="O456" s="125"/>
      <c r="P456" s="125"/>
      <c r="Q456" s="125"/>
      <c r="R456" s="123" t="e">
        <f>廚具衛生設備燈具!#REF!</f>
        <v>#REF!</v>
      </c>
      <c r="S456" s="124"/>
      <c r="T456" s="124"/>
      <c r="U456" s="124"/>
      <c r="V456" s="124"/>
      <c r="W456" s="125" t="e">
        <f>廚具衛生設備燈具!#REF!</f>
        <v>#REF!</v>
      </c>
      <c r="X456" s="125"/>
      <c r="Y456" s="125"/>
      <c r="Z456" s="125"/>
      <c r="AA456" s="125"/>
      <c r="AB456" s="125"/>
      <c r="AC456" s="123" t="e">
        <f>廚具衛生設備燈具!#REF!</f>
        <v>#REF!</v>
      </c>
      <c r="AD456" s="124"/>
      <c r="AE456" s="124"/>
      <c r="AF456" s="124"/>
      <c r="AG456" s="124"/>
      <c r="AH456" s="131"/>
    </row>
    <row r="457" spans="1:34" ht="20.100000000000001" customHeight="1">
      <c r="A457" s="123" t="e">
        <f>廚具衛生設備燈具!#REF!</f>
        <v>#REF!</v>
      </c>
      <c r="B457" s="124"/>
      <c r="C457" s="124"/>
      <c r="D457" s="124"/>
      <c r="E457" s="131"/>
      <c r="F457" s="123" t="e">
        <f>廚具衛生設備燈具!#REF!</f>
        <v>#REF!</v>
      </c>
      <c r="G457" s="124"/>
      <c r="H457" s="124"/>
      <c r="I457" s="124"/>
      <c r="J457" s="124"/>
      <c r="K457" s="124"/>
      <c r="L457" s="124"/>
      <c r="M457" s="131"/>
      <c r="N457" s="125" t="e">
        <f>廚具衛生設備燈具!#REF!</f>
        <v>#REF!</v>
      </c>
      <c r="O457" s="125"/>
      <c r="P457" s="125"/>
      <c r="Q457" s="125"/>
      <c r="R457" s="123" t="e">
        <f>廚具衛生設備燈具!#REF!</f>
        <v>#REF!</v>
      </c>
      <c r="S457" s="124"/>
      <c r="T457" s="124"/>
      <c r="U457" s="124"/>
      <c r="V457" s="124"/>
      <c r="W457" s="125" t="e">
        <f>廚具衛生設備燈具!#REF!</f>
        <v>#REF!</v>
      </c>
      <c r="X457" s="125"/>
      <c r="Y457" s="125"/>
      <c r="Z457" s="125"/>
      <c r="AA457" s="125"/>
      <c r="AB457" s="125"/>
      <c r="AC457" s="123" t="e">
        <f>廚具衛生設備燈具!#REF!</f>
        <v>#REF!</v>
      </c>
      <c r="AD457" s="124"/>
      <c r="AE457" s="124"/>
      <c r="AF457" s="124"/>
      <c r="AG457" s="124"/>
      <c r="AH457" s="131"/>
    </row>
    <row r="458" spans="1:34" ht="20.100000000000001" customHeight="1">
      <c r="A458" s="123" t="e">
        <f>廚具衛生設備燈具!#REF!</f>
        <v>#REF!</v>
      </c>
      <c r="B458" s="124"/>
      <c r="C458" s="124"/>
      <c r="D458" s="124"/>
      <c r="E458" s="131"/>
      <c r="F458" s="123" t="e">
        <f>廚具衛生設備燈具!#REF!</f>
        <v>#REF!</v>
      </c>
      <c r="G458" s="124"/>
      <c r="H458" s="124"/>
      <c r="I458" s="124"/>
      <c r="J458" s="124"/>
      <c r="K458" s="124"/>
      <c r="L458" s="124"/>
      <c r="M458" s="131"/>
      <c r="N458" s="125" t="e">
        <f>廚具衛生設備燈具!#REF!</f>
        <v>#REF!</v>
      </c>
      <c r="O458" s="125"/>
      <c r="P458" s="125"/>
      <c r="Q458" s="125"/>
      <c r="R458" s="123" t="e">
        <f>廚具衛生設備燈具!#REF!</f>
        <v>#REF!</v>
      </c>
      <c r="S458" s="124"/>
      <c r="T458" s="124"/>
      <c r="U458" s="124"/>
      <c r="V458" s="124"/>
      <c r="W458" s="125" t="e">
        <f>廚具衛生設備燈具!#REF!</f>
        <v>#REF!</v>
      </c>
      <c r="X458" s="125"/>
      <c r="Y458" s="125"/>
      <c r="Z458" s="125"/>
      <c r="AA458" s="125"/>
      <c r="AB458" s="125"/>
      <c r="AC458" s="123" t="e">
        <f>廚具衛生設備燈具!#REF!</f>
        <v>#REF!</v>
      </c>
      <c r="AD458" s="124"/>
      <c r="AE458" s="124"/>
      <c r="AF458" s="124"/>
      <c r="AG458" s="124"/>
      <c r="AH458" s="131"/>
    </row>
    <row r="459" spans="1:34" ht="20.100000000000001" customHeight="1">
      <c r="A459" s="123" t="str">
        <f>廚具衛生設備燈具!A37</f>
        <v>衛生間</v>
      </c>
      <c r="B459" s="124"/>
      <c r="C459" s="124"/>
      <c r="D459" s="124"/>
      <c r="E459" s="131"/>
      <c r="F459" s="123" t="str">
        <f>廚具衛生設備燈具!F37</f>
        <v>盥洗面盆</v>
      </c>
      <c r="G459" s="124"/>
      <c r="H459" s="124"/>
      <c r="I459" s="124"/>
      <c r="J459" s="124"/>
      <c r="K459" s="124"/>
      <c r="L459" s="124"/>
      <c r="M459" s="131"/>
      <c r="N459" s="125" t="str">
        <f>廚具衛生設備燈具!N37</f>
        <v>檯面式</v>
      </c>
      <c r="O459" s="125"/>
      <c r="P459" s="125"/>
      <c r="Q459" s="125"/>
      <c r="R459" s="123" t="str">
        <f>廚具衛生設備燈具!R37</f>
        <v>凱撒Caesar</v>
      </c>
      <c r="S459" s="124"/>
      <c r="T459" s="124"/>
      <c r="U459" s="124"/>
      <c r="V459" s="124"/>
      <c r="W459" s="125" t="str">
        <f>廚具衛生設備燈具!W37</f>
        <v>LF5239R</v>
      </c>
      <c r="X459" s="125"/>
      <c r="Y459" s="125"/>
      <c r="Z459" s="125"/>
      <c r="AA459" s="125"/>
      <c r="AB459" s="125"/>
      <c r="AC459" s="123" t="str">
        <f>廚具衛生設備燈具!AC37</f>
        <v>白</v>
      </c>
      <c r="AD459" s="124"/>
      <c r="AE459" s="124"/>
      <c r="AF459" s="124"/>
      <c r="AG459" s="124"/>
      <c r="AH459" s="131"/>
    </row>
    <row r="460" spans="1:34" ht="20.100000000000001" customHeight="1">
      <c r="A460" s="123" t="str">
        <f>廚具衛生設備燈具!A38</f>
        <v>衛生間</v>
      </c>
      <c r="B460" s="124"/>
      <c r="C460" s="124"/>
      <c r="D460" s="124"/>
      <c r="E460" s="131"/>
      <c r="F460" s="123" t="str">
        <f>廚具衛生設備燈具!F38</f>
        <v>面盆龍頭</v>
      </c>
      <c r="G460" s="124"/>
      <c r="H460" s="124"/>
      <c r="I460" s="124"/>
      <c r="J460" s="124"/>
      <c r="K460" s="124"/>
      <c r="L460" s="124"/>
      <c r="M460" s="131"/>
      <c r="N460" s="125" t="str">
        <f>廚具衛生設備燈具!N38</f>
        <v>檯面式</v>
      </c>
      <c r="O460" s="125"/>
      <c r="P460" s="125"/>
      <c r="Q460" s="125"/>
      <c r="R460" s="123">
        <f>廚具衛生設備燈具!R38</f>
        <v>0</v>
      </c>
      <c r="S460" s="124"/>
      <c r="T460" s="124"/>
      <c r="U460" s="124"/>
      <c r="V460" s="124"/>
      <c r="W460" s="125" t="str">
        <f>廚具衛生設備燈具!W38</f>
        <v>卡帕爾瀑布龍頭</v>
      </c>
      <c r="X460" s="125"/>
      <c r="Y460" s="125"/>
      <c r="Z460" s="125"/>
      <c r="AA460" s="125"/>
      <c r="AB460" s="125"/>
      <c r="AC460" s="123" t="str">
        <f>廚具衛生設備燈具!AC38</f>
        <v>槍灰色</v>
      </c>
      <c r="AD460" s="124"/>
      <c r="AE460" s="124"/>
      <c r="AF460" s="124"/>
      <c r="AG460" s="124"/>
      <c r="AH460" s="131"/>
    </row>
    <row r="461" spans="1:34" ht="20.100000000000001" customHeight="1">
      <c r="A461" s="123" t="e">
        <f>廚具衛生設備燈具!#REF!</f>
        <v>#REF!</v>
      </c>
      <c r="B461" s="124"/>
      <c r="C461" s="124"/>
      <c r="D461" s="124"/>
      <c r="E461" s="131"/>
      <c r="F461" s="123" t="e">
        <f>廚具衛生設備燈具!#REF!</f>
        <v>#REF!</v>
      </c>
      <c r="G461" s="124"/>
      <c r="H461" s="124"/>
      <c r="I461" s="124"/>
      <c r="J461" s="124"/>
      <c r="K461" s="124"/>
      <c r="L461" s="124"/>
      <c r="M461" s="131"/>
      <c r="N461" s="125" t="e">
        <f>廚具衛生設備燈具!#REF!</f>
        <v>#REF!</v>
      </c>
      <c r="O461" s="125"/>
      <c r="P461" s="125"/>
      <c r="Q461" s="125"/>
      <c r="R461" s="123" t="e">
        <f>廚具衛生設備燈具!#REF!</f>
        <v>#REF!</v>
      </c>
      <c r="S461" s="124"/>
      <c r="T461" s="124"/>
      <c r="U461" s="124"/>
      <c r="V461" s="124"/>
      <c r="W461" s="125" t="e">
        <f>廚具衛生設備燈具!#REF!</f>
        <v>#REF!</v>
      </c>
      <c r="X461" s="125"/>
      <c r="Y461" s="125"/>
      <c r="Z461" s="125"/>
      <c r="AA461" s="125"/>
      <c r="AB461" s="125"/>
      <c r="AC461" s="123" t="e">
        <f>廚具衛生設備燈具!#REF!</f>
        <v>#REF!</v>
      </c>
      <c r="AD461" s="124"/>
      <c r="AE461" s="124"/>
      <c r="AF461" s="124"/>
      <c r="AG461" s="124"/>
      <c r="AH461" s="131"/>
    </row>
    <row r="462" spans="1:34" ht="20.100000000000001" customHeight="1">
      <c r="A462" s="123" t="e">
        <f>廚具衛生設備燈具!#REF!</f>
        <v>#REF!</v>
      </c>
      <c r="B462" s="124"/>
      <c r="C462" s="124"/>
      <c r="D462" s="124"/>
      <c r="E462" s="131"/>
      <c r="F462" s="123" t="e">
        <f>廚具衛生設備燈具!#REF!</f>
        <v>#REF!</v>
      </c>
      <c r="G462" s="124"/>
      <c r="H462" s="124"/>
      <c r="I462" s="124"/>
      <c r="J462" s="124"/>
      <c r="K462" s="124"/>
      <c r="L462" s="124"/>
      <c r="M462" s="131"/>
      <c r="N462" s="125" t="e">
        <f>廚具衛生設備燈具!#REF!</f>
        <v>#REF!</v>
      </c>
      <c r="O462" s="125"/>
      <c r="P462" s="125"/>
      <c r="Q462" s="125"/>
      <c r="R462" s="123" t="e">
        <f>廚具衛生設備燈具!#REF!</f>
        <v>#REF!</v>
      </c>
      <c r="S462" s="124"/>
      <c r="T462" s="124"/>
      <c r="U462" s="124"/>
      <c r="V462" s="124"/>
      <c r="W462" s="125" t="e">
        <f>廚具衛生設備燈具!#REF!</f>
        <v>#REF!</v>
      </c>
      <c r="X462" s="125"/>
      <c r="Y462" s="125"/>
      <c r="Z462" s="125"/>
      <c r="AA462" s="125"/>
      <c r="AB462" s="125"/>
      <c r="AC462" s="123" t="e">
        <f>廚具衛生設備燈具!#REF!</f>
        <v>#REF!</v>
      </c>
      <c r="AD462" s="124"/>
      <c r="AE462" s="124"/>
      <c r="AF462" s="124"/>
      <c r="AG462" s="124"/>
      <c r="AH462" s="131"/>
    </row>
    <row r="463" spans="1:34" ht="20.100000000000001" customHeight="1">
      <c r="A463" s="123" t="e">
        <f>廚具衛生設備燈具!#REF!</f>
        <v>#REF!</v>
      </c>
      <c r="B463" s="124"/>
      <c r="C463" s="124"/>
      <c r="D463" s="124"/>
      <c r="E463" s="131"/>
      <c r="F463" s="123" t="e">
        <f>廚具衛生設備燈具!#REF!</f>
        <v>#REF!</v>
      </c>
      <c r="G463" s="124"/>
      <c r="H463" s="124"/>
      <c r="I463" s="124"/>
      <c r="J463" s="124"/>
      <c r="K463" s="124"/>
      <c r="L463" s="124"/>
      <c r="M463" s="131"/>
      <c r="N463" s="125" t="e">
        <f>廚具衛生設備燈具!#REF!</f>
        <v>#REF!</v>
      </c>
      <c r="O463" s="125"/>
      <c r="P463" s="125"/>
      <c r="Q463" s="125"/>
      <c r="R463" s="123" t="e">
        <f>廚具衛生設備燈具!#REF!</f>
        <v>#REF!</v>
      </c>
      <c r="S463" s="124"/>
      <c r="T463" s="124"/>
      <c r="U463" s="124"/>
      <c r="V463" s="124"/>
      <c r="W463" s="125" t="e">
        <f>廚具衛生設備燈具!#REF!</f>
        <v>#REF!</v>
      </c>
      <c r="X463" s="125"/>
      <c r="Y463" s="125"/>
      <c r="Z463" s="125"/>
      <c r="AA463" s="125"/>
      <c r="AB463" s="125"/>
      <c r="AC463" s="123" t="e">
        <f>廚具衛生設備燈具!#REF!</f>
        <v>#REF!</v>
      </c>
      <c r="AD463" s="124"/>
      <c r="AE463" s="124"/>
      <c r="AF463" s="124"/>
      <c r="AG463" s="124"/>
      <c r="AH463" s="131"/>
    </row>
    <row r="464" spans="1:34" ht="20.100000000000001" customHeight="1">
      <c r="A464" s="123" t="e">
        <f>廚具衛生設備燈具!#REF!</f>
        <v>#REF!</v>
      </c>
      <c r="B464" s="124"/>
      <c r="C464" s="124"/>
      <c r="D464" s="124"/>
      <c r="E464" s="131"/>
      <c r="F464" s="123" t="e">
        <f>廚具衛生設備燈具!#REF!</f>
        <v>#REF!</v>
      </c>
      <c r="G464" s="124"/>
      <c r="H464" s="124"/>
      <c r="I464" s="124"/>
      <c r="J464" s="124"/>
      <c r="K464" s="124"/>
      <c r="L464" s="124"/>
      <c r="M464" s="131"/>
      <c r="N464" s="125" t="e">
        <f>廚具衛生設備燈具!#REF!</f>
        <v>#REF!</v>
      </c>
      <c r="O464" s="125"/>
      <c r="P464" s="125"/>
      <c r="Q464" s="125"/>
      <c r="R464" s="123" t="e">
        <f>廚具衛生設備燈具!#REF!</f>
        <v>#REF!</v>
      </c>
      <c r="S464" s="124"/>
      <c r="T464" s="124"/>
      <c r="U464" s="124"/>
      <c r="V464" s="124"/>
      <c r="W464" s="125" t="e">
        <f>廚具衛生設備燈具!#REF!</f>
        <v>#REF!</v>
      </c>
      <c r="X464" s="125"/>
      <c r="Y464" s="125"/>
      <c r="Z464" s="125"/>
      <c r="AA464" s="125"/>
      <c r="AB464" s="125"/>
      <c r="AC464" s="123" t="e">
        <f>廚具衛生設備燈具!#REF!</f>
        <v>#REF!</v>
      </c>
      <c r="AD464" s="124"/>
      <c r="AE464" s="124"/>
      <c r="AF464" s="124"/>
      <c r="AG464" s="124"/>
      <c r="AH464" s="131"/>
    </row>
    <row r="465" spans="1:34" ht="20.100000000000001" customHeight="1">
      <c r="A465" s="123" t="e">
        <f>廚具衛生設備燈具!#REF!</f>
        <v>#REF!</v>
      </c>
      <c r="B465" s="124"/>
      <c r="C465" s="124"/>
      <c r="D465" s="124"/>
      <c r="E465" s="131"/>
      <c r="F465" s="123" t="e">
        <f>廚具衛生設備燈具!#REF!</f>
        <v>#REF!</v>
      </c>
      <c r="G465" s="124"/>
      <c r="H465" s="124"/>
      <c r="I465" s="124"/>
      <c r="J465" s="124"/>
      <c r="K465" s="124"/>
      <c r="L465" s="124"/>
      <c r="M465" s="131"/>
      <c r="N465" s="125" t="e">
        <f>廚具衛生設備燈具!#REF!</f>
        <v>#REF!</v>
      </c>
      <c r="O465" s="125"/>
      <c r="P465" s="125"/>
      <c r="Q465" s="125"/>
      <c r="R465" s="123" t="e">
        <f>廚具衛生設備燈具!#REF!</f>
        <v>#REF!</v>
      </c>
      <c r="S465" s="124"/>
      <c r="T465" s="124"/>
      <c r="U465" s="124"/>
      <c r="V465" s="124"/>
      <c r="W465" s="125" t="e">
        <f>廚具衛生設備燈具!#REF!</f>
        <v>#REF!</v>
      </c>
      <c r="X465" s="125"/>
      <c r="Y465" s="125"/>
      <c r="Z465" s="125"/>
      <c r="AA465" s="125"/>
      <c r="AB465" s="125"/>
      <c r="AC465" s="123" t="e">
        <f>廚具衛生設備燈具!#REF!</f>
        <v>#REF!</v>
      </c>
      <c r="AD465" s="124"/>
      <c r="AE465" s="124"/>
      <c r="AF465" s="124"/>
      <c r="AG465" s="124"/>
      <c r="AH465" s="131"/>
    </row>
    <row r="466" spans="1:34" ht="20.100000000000001" customHeight="1">
      <c r="A466" s="123" t="e">
        <f>廚具衛生設備燈具!#REF!</f>
        <v>#REF!</v>
      </c>
      <c r="B466" s="124"/>
      <c r="C466" s="124"/>
      <c r="D466" s="124"/>
      <c r="E466" s="131"/>
      <c r="F466" s="123" t="e">
        <f>廚具衛生設備燈具!#REF!</f>
        <v>#REF!</v>
      </c>
      <c r="G466" s="124"/>
      <c r="H466" s="124"/>
      <c r="I466" s="124"/>
      <c r="J466" s="124"/>
      <c r="K466" s="124"/>
      <c r="L466" s="124"/>
      <c r="M466" s="131"/>
      <c r="N466" s="125" t="e">
        <f>廚具衛生設備燈具!#REF!</f>
        <v>#REF!</v>
      </c>
      <c r="O466" s="125"/>
      <c r="P466" s="125"/>
      <c r="Q466" s="125"/>
      <c r="R466" s="123" t="e">
        <f>廚具衛生設備燈具!#REF!</f>
        <v>#REF!</v>
      </c>
      <c r="S466" s="124"/>
      <c r="T466" s="124"/>
      <c r="U466" s="124"/>
      <c r="V466" s="124"/>
      <c r="W466" s="125" t="e">
        <f>廚具衛生設備燈具!#REF!</f>
        <v>#REF!</v>
      </c>
      <c r="X466" s="125"/>
      <c r="Y466" s="125"/>
      <c r="Z466" s="125"/>
      <c r="AA466" s="125"/>
      <c r="AB466" s="125"/>
      <c r="AC466" s="123" t="e">
        <f>廚具衛生設備燈具!#REF!</f>
        <v>#REF!</v>
      </c>
      <c r="AD466" s="124"/>
      <c r="AE466" s="124"/>
      <c r="AF466" s="124"/>
      <c r="AG466" s="124"/>
      <c r="AH466" s="131"/>
    </row>
    <row r="467" spans="1:34" ht="20.100000000000001" customHeight="1">
      <c r="A467" s="123" t="e">
        <f>廚具衛生設備燈具!#REF!</f>
        <v>#REF!</v>
      </c>
      <c r="B467" s="124"/>
      <c r="C467" s="124"/>
      <c r="D467" s="124"/>
      <c r="E467" s="131"/>
      <c r="F467" s="123" t="e">
        <f>廚具衛生設備燈具!#REF!</f>
        <v>#REF!</v>
      </c>
      <c r="G467" s="124"/>
      <c r="H467" s="124"/>
      <c r="I467" s="124"/>
      <c r="J467" s="124"/>
      <c r="K467" s="124"/>
      <c r="L467" s="124"/>
      <c r="M467" s="131"/>
      <c r="N467" s="125" t="e">
        <f>廚具衛生設備燈具!#REF!</f>
        <v>#REF!</v>
      </c>
      <c r="O467" s="125"/>
      <c r="P467" s="125"/>
      <c r="Q467" s="125"/>
      <c r="R467" s="123" t="e">
        <f>廚具衛生設備燈具!#REF!</f>
        <v>#REF!</v>
      </c>
      <c r="S467" s="124"/>
      <c r="T467" s="124"/>
      <c r="U467" s="124"/>
      <c r="V467" s="124"/>
      <c r="W467" s="125" t="e">
        <f>廚具衛生設備燈具!#REF!</f>
        <v>#REF!</v>
      </c>
      <c r="X467" s="125"/>
      <c r="Y467" s="125"/>
      <c r="Z467" s="125"/>
      <c r="AA467" s="125"/>
      <c r="AB467" s="125"/>
      <c r="AC467" s="123" t="e">
        <f>廚具衛生設備燈具!#REF!</f>
        <v>#REF!</v>
      </c>
      <c r="AD467" s="124"/>
      <c r="AE467" s="124"/>
      <c r="AF467" s="124"/>
      <c r="AG467" s="124"/>
      <c r="AH467" s="131"/>
    </row>
    <row r="468" spans="1:34" ht="20.100000000000001" customHeight="1">
      <c r="A468" s="123" t="e">
        <f>廚具衛生設備燈具!#REF!</f>
        <v>#REF!</v>
      </c>
      <c r="B468" s="124"/>
      <c r="C468" s="124"/>
      <c r="D468" s="124"/>
      <c r="E468" s="131"/>
      <c r="F468" s="123" t="e">
        <f>廚具衛生設備燈具!#REF!</f>
        <v>#REF!</v>
      </c>
      <c r="G468" s="124"/>
      <c r="H468" s="124"/>
      <c r="I468" s="124"/>
      <c r="J468" s="124"/>
      <c r="K468" s="124"/>
      <c r="L468" s="124"/>
      <c r="M468" s="131"/>
      <c r="N468" s="125" t="e">
        <f>廚具衛生設備燈具!#REF!</f>
        <v>#REF!</v>
      </c>
      <c r="O468" s="125"/>
      <c r="P468" s="125"/>
      <c r="Q468" s="125"/>
      <c r="R468" s="123" t="e">
        <f>廚具衛生設備燈具!#REF!</f>
        <v>#REF!</v>
      </c>
      <c r="S468" s="124"/>
      <c r="T468" s="124"/>
      <c r="U468" s="124"/>
      <c r="V468" s="124"/>
      <c r="W468" s="125" t="e">
        <f>廚具衛生設備燈具!#REF!</f>
        <v>#REF!</v>
      </c>
      <c r="X468" s="125"/>
      <c r="Y468" s="125"/>
      <c r="Z468" s="125"/>
      <c r="AA468" s="125"/>
      <c r="AB468" s="125"/>
      <c r="AC468" s="123" t="e">
        <f>廚具衛生設備燈具!#REF!</f>
        <v>#REF!</v>
      </c>
      <c r="AD468" s="124"/>
      <c r="AE468" s="124"/>
      <c r="AF468" s="124"/>
      <c r="AG468" s="124"/>
      <c r="AH468" s="131"/>
    </row>
    <row r="469" spans="1:34" ht="20.100000000000001" customHeight="1">
      <c r="A469" s="123" t="e">
        <f>廚具衛生設備燈具!#REF!</f>
        <v>#REF!</v>
      </c>
      <c r="B469" s="124"/>
      <c r="C469" s="124"/>
      <c r="D469" s="124"/>
      <c r="E469" s="131"/>
      <c r="F469" s="123" t="e">
        <f>廚具衛生設備燈具!#REF!</f>
        <v>#REF!</v>
      </c>
      <c r="G469" s="124"/>
      <c r="H469" s="124"/>
      <c r="I469" s="124"/>
      <c r="J469" s="124"/>
      <c r="K469" s="124"/>
      <c r="L469" s="124"/>
      <c r="M469" s="131"/>
      <c r="N469" s="125" t="e">
        <f>廚具衛生設備燈具!#REF!</f>
        <v>#REF!</v>
      </c>
      <c r="O469" s="125"/>
      <c r="P469" s="125"/>
      <c r="Q469" s="125"/>
      <c r="R469" s="123" t="e">
        <f>廚具衛生設備燈具!#REF!</f>
        <v>#REF!</v>
      </c>
      <c r="S469" s="124"/>
      <c r="T469" s="124"/>
      <c r="U469" s="124"/>
      <c r="V469" s="124"/>
      <c r="W469" s="125" t="e">
        <f>廚具衛生設備燈具!#REF!</f>
        <v>#REF!</v>
      </c>
      <c r="X469" s="125"/>
      <c r="Y469" s="125"/>
      <c r="Z469" s="125"/>
      <c r="AA469" s="125"/>
      <c r="AB469" s="125"/>
      <c r="AC469" s="123" t="e">
        <f>廚具衛生設備燈具!#REF!</f>
        <v>#REF!</v>
      </c>
      <c r="AD469" s="124"/>
      <c r="AE469" s="124"/>
      <c r="AF469" s="124"/>
      <c r="AG469" s="124"/>
      <c r="AH469" s="131"/>
    </row>
    <row r="470" spans="1:34" ht="20.100000000000001" customHeight="1">
      <c r="A470" s="123" t="e">
        <f>廚具衛生設備燈具!#REF!</f>
        <v>#REF!</v>
      </c>
      <c r="B470" s="124"/>
      <c r="C470" s="124"/>
      <c r="D470" s="124"/>
      <c r="E470" s="131"/>
      <c r="F470" s="123" t="e">
        <f>廚具衛生設備燈具!#REF!</f>
        <v>#REF!</v>
      </c>
      <c r="G470" s="124"/>
      <c r="H470" s="124"/>
      <c r="I470" s="124"/>
      <c r="J470" s="124"/>
      <c r="K470" s="124"/>
      <c r="L470" s="124"/>
      <c r="M470" s="131"/>
      <c r="N470" s="125" t="e">
        <f>廚具衛生設備燈具!#REF!</f>
        <v>#REF!</v>
      </c>
      <c r="O470" s="125"/>
      <c r="P470" s="125"/>
      <c r="Q470" s="125"/>
      <c r="R470" s="123" t="e">
        <f>廚具衛生設備燈具!#REF!</f>
        <v>#REF!</v>
      </c>
      <c r="S470" s="124"/>
      <c r="T470" s="124"/>
      <c r="U470" s="124"/>
      <c r="V470" s="124"/>
      <c r="W470" s="125" t="e">
        <f>廚具衛生設備燈具!#REF!</f>
        <v>#REF!</v>
      </c>
      <c r="X470" s="125"/>
      <c r="Y470" s="125"/>
      <c r="Z470" s="125"/>
      <c r="AA470" s="125"/>
      <c r="AB470" s="125"/>
      <c r="AC470" s="123" t="e">
        <f>廚具衛生設備燈具!#REF!</f>
        <v>#REF!</v>
      </c>
      <c r="AD470" s="124"/>
      <c r="AE470" s="124"/>
      <c r="AF470" s="124"/>
      <c r="AG470" s="124"/>
      <c r="AH470" s="131"/>
    </row>
    <row r="471" spans="1:34" ht="20.100000000000001" customHeight="1">
      <c r="A471" s="123" t="e">
        <f>廚具衛生設備燈具!#REF!</f>
        <v>#REF!</v>
      </c>
      <c r="B471" s="124"/>
      <c r="C471" s="124"/>
      <c r="D471" s="124"/>
      <c r="E471" s="131"/>
      <c r="F471" s="123" t="e">
        <f>廚具衛生設備燈具!#REF!</f>
        <v>#REF!</v>
      </c>
      <c r="G471" s="124"/>
      <c r="H471" s="124"/>
      <c r="I471" s="124"/>
      <c r="J471" s="124"/>
      <c r="K471" s="124"/>
      <c r="L471" s="124"/>
      <c r="M471" s="131"/>
      <c r="N471" s="125" t="e">
        <f>廚具衛生設備燈具!#REF!</f>
        <v>#REF!</v>
      </c>
      <c r="O471" s="125"/>
      <c r="P471" s="125"/>
      <c r="Q471" s="125"/>
      <c r="R471" s="123" t="e">
        <f>廚具衛生設備燈具!#REF!</f>
        <v>#REF!</v>
      </c>
      <c r="S471" s="124"/>
      <c r="T471" s="124"/>
      <c r="U471" s="124"/>
      <c r="V471" s="124"/>
      <c r="W471" s="125" t="e">
        <f>廚具衛生設備燈具!#REF!</f>
        <v>#REF!</v>
      </c>
      <c r="X471" s="125"/>
      <c r="Y471" s="125"/>
      <c r="Z471" s="125"/>
      <c r="AA471" s="125"/>
      <c r="AB471" s="125"/>
      <c r="AC471" s="123" t="e">
        <f>廚具衛生設備燈具!#REF!</f>
        <v>#REF!</v>
      </c>
      <c r="AD471" s="124"/>
      <c r="AE471" s="124"/>
      <c r="AF471" s="124"/>
      <c r="AG471" s="124"/>
      <c r="AH471" s="131"/>
    </row>
    <row r="472" spans="1:34" ht="20.100000000000001" customHeight="1">
      <c r="A472" s="123" t="e">
        <f>廚具衛生設備燈具!#REF!</f>
        <v>#REF!</v>
      </c>
      <c r="B472" s="124"/>
      <c r="C472" s="124"/>
      <c r="D472" s="124"/>
      <c r="E472" s="131"/>
      <c r="F472" s="123" t="e">
        <f>廚具衛生設備燈具!#REF!</f>
        <v>#REF!</v>
      </c>
      <c r="G472" s="124"/>
      <c r="H472" s="124"/>
      <c r="I472" s="124"/>
      <c r="J472" s="124"/>
      <c r="K472" s="124"/>
      <c r="L472" s="124"/>
      <c r="M472" s="131"/>
      <c r="N472" s="125" t="e">
        <f>廚具衛生設備燈具!#REF!</f>
        <v>#REF!</v>
      </c>
      <c r="O472" s="125"/>
      <c r="P472" s="125"/>
      <c r="Q472" s="125"/>
      <c r="R472" s="123" t="e">
        <f>廚具衛生設備燈具!#REF!</f>
        <v>#REF!</v>
      </c>
      <c r="S472" s="124"/>
      <c r="T472" s="124"/>
      <c r="U472" s="124"/>
      <c r="V472" s="124"/>
      <c r="W472" s="125" t="e">
        <f>廚具衛生設備燈具!#REF!</f>
        <v>#REF!</v>
      </c>
      <c r="X472" s="125"/>
      <c r="Y472" s="125"/>
      <c r="Z472" s="125"/>
      <c r="AA472" s="125"/>
      <c r="AB472" s="125"/>
      <c r="AC472" s="123" t="e">
        <f>廚具衛生設備燈具!#REF!</f>
        <v>#REF!</v>
      </c>
      <c r="AD472" s="124"/>
      <c r="AE472" s="124"/>
      <c r="AF472" s="124"/>
      <c r="AG472" s="124"/>
      <c r="AH472" s="131"/>
    </row>
    <row r="473" spans="1:34" ht="20.100000000000001" customHeight="1">
      <c r="A473" s="123" t="e">
        <f>廚具衛生設備燈具!#REF!</f>
        <v>#REF!</v>
      </c>
      <c r="B473" s="124"/>
      <c r="C473" s="124"/>
      <c r="D473" s="124"/>
      <c r="E473" s="131"/>
      <c r="F473" s="123" t="e">
        <f>廚具衛生設備燈具!#REF!</f>
        <v>#REF!</v>
      </c>
      <c r="G473" s="124"/>
      <c r="H473" s="124"/>
      <c r="I473" s="124"/>
      <c r="J473" s="124"/>
      <c r="K473" s="124"/>
      <c r="L473" s="124"/>
      <c r="M473" s="131"/>
      <c r="N473" s="125" t="e">
        <f>廚具衛生設備燈具!#REF!</f>
        <v>#REF!</v>
      </c>
      <c r="O473" s="125"/>
      <c r="P473" s="125"/>
      <c r="Q473" s="125"/>
      <c r="R473" s="123" t="e">
        <f>廚具衛生設備燈具!#REF!</f>
        <v>#REF!</v>
      </c>
      <c r="S473" s="124"/>
      <c r="T473" s="124"/>
      <c r="U473" s="124"/>
      <c r="V473" s="124"/>
      <c r="W473" s="125" t="e">
        <f>廚具衛生設備燈具!#REF!</f>
        <v>#REF!</v>
      </c>
      <c r="X473" s="125"/>
      <c r="Y473" s="125"/>
      <c r="Z473" s="125"/>
      <c r="AA473" s="125"/>
      <c r="AB473" s="125"/>
      <c r="AC473" s="123" t="e">
        <f>廚具衛生設備燈具!#REF!</f>
        <v>#REF!</v>
      </c>
      <c r="AD473" s="124"/>
      <c r="AE473" s="124"/>
      <c r="AF473" s="124"/>
      <c r="AG473" s="124"/>
      <c r="AH473" s="131"/>
    </row>
    <row r="474" spans="1:34" ht="20.100000000000001" customHeight="1">
      <c r="A474" s="123" t="e">
        <f>廚具衛生設備燈具!#REF!</f>
        <v>#REF!</v>
      </c>
      <c r="B474" s="124"/>
      <c r="C474" s="124"/>
      <c r="D474" s="124"/>
      <c r="E474" s="131"/>
      <c r="F474" s="123" t="e">
        <f>廚具衛生設備燈具!#REF!</f>
        <v>#REF!</v>
      </c>
      <c r="G474" s="124"/>
      <c r="H474" s="124"/>
      <c r="I474" s="124"/>
      <c r="J474" s="124"/>
      <c r="K474" s="124"/>
      <c r="L474" s="124"/>
      <c r="M474" s="131"/>
      <c r="N474" s="125" t="e">
        <f>廚具衛生設備燈具!#REF!</f>
        <v>#REF!</v>
      </c>
      <c r="O474" s="125"/>
      <c r="P474" s="125"/>
      <c r="Q474" s="125"/>
      <c r="R474" s="123" t="e">
        <f>廚具衛生設備燈具!#REF!</f>
        <v>#REF!</v>
      </c>
      <c r="S474" s="124"/>
      <c r="T474" s="124"/>
      <c r="U474" s="124"/>
      <c r="V474" s="124"/>
      <c r="W474" s="125" t="e">
        <f>廚具衛生設備燈具!#REF!</f>
        <v>#REF!</v>
      </c>
      <c r="X474" s="125"/>
      <c r="Y474" s="125"/>
      <c r="Z474" s="125"/>
      <c r="AA474" s="125"/>
      <c r="AB474" s="125"/>
      <c r="AC474" s="123" t="e">
        <f>廚具衛生設備燈具!#REF!</f>
        <v>#REF!</v>
      </c>
      <c r="AD474" s="124"/>
      <c r="AE474" s="124"/>
      <c r="AF474" s="124"/>
      <c r="AG474" s="124"/>
      <c r="AH474" s="131"/>
    </row>
    <row r="475" spans="1:34" ht="20.100000000000001" customHeight="1">
      <c r="A475" s="123" t="e">
        <f>廚具衛生設備燈具!#REF!</f>
        <v>#REF!</v>
      </c>
      <c r="B475" s="124"/>
      <c r="C475" s="124"/>
      <c r="D475" s="124"/>
      <c r="E475" s="131"/>
      <c r="F475" s="123" t="e">
        <f>廚具衛生設備燈具!#REF!</f>
        <v>#REF!</v>
      </c>
      <c r="G475" s="124"/>
      <c r="H475" s="124"/>
      <c r="I475" s="124"/>
      <c r="J475" s="124"/>
      <c r="K475" s="124"/>
      <c r="L475" s="124"/>
      <c r="M475" s="131"/>
      <c r="N475" s="125" t="e">
        <f>廚具衛生設備燈具!#REF!</f>
        <v>#REF!</v>
      </c>
      <c r="O475" s="125"/>
      <c r="P475" s="125"/>
      <c r="Q475" s="125"/>
      <c r="R475" s="123" t="e">
        <f>廚具衛生設備燈具!#REF!</f>
        <v>#REF!</v>
      </c>
      <c r="S475" s="124"/>
      <c r="T475" s="124"/>
      <c r="U475" s="124"/>
      <c r="V475" s="124"/>
      <c r="W475" s="125" t="e">
        <f>廚具衛生設備燈具!#REF!</f>
        <v>#REF!</v>
      </c>
      <c r="X475" s="125"/>
      <c r="Y475" s="125"/>
      <c r="Z475" s="125"/>
      <c r="AA475" s="125"/>
      <c r="AB475" s="125"/>
      <c r="AC475" s="123" t="e">
        <f>廚具衛生設備燈具!#REF!</f>
        <v>#REF!</v>
      </c>
      <c r="AD475" s="124"/>
      <c r="AE475" s="124"/>
      <c r="AF475" s="124"/>
      <c r="AG475" s="124"/>
      <c r="AH475" s="131"/>
    </row>
    <row r="476" spans="1:34" ht="20.100000000000001" customHeight="1">
      <c r="A476" s="123" t="e">
        <f>廚具衛生設備燈具!#REF!</f>
        <v>#REF!</v>
      </c>
      <c r="B476" s="124"/>
      <c r="C476" s="124"/>
      <c r="D476" s="124"/>
      <c r="E476" s="131"/>
      <c r="F476" s="123" t="e">
        <f>廚具衛生設備燈具!#REF!</f>
        <v>#REF!</v>
      </c>
      <c r="G476" s="124"/>
      <c r="H476" s="124"/>
      <c r="I476" s="124"/>
      <c r="J476" s="124"/>
      <c r="K476" s="124"/>
      <c r="L476" s="124"/>
      <c r="M476" s="131"/>
      <c r="N476" s="125" t="e">
        <f>廚具衛生設備燈具!#REF!</f>
        <v>#REF!</v>
      </c>
      <c r="O476" s="125"/>
      <c r="P476" s="125"/>
      <c r="Q476" s="125"/>
      <c r="R476" s="123" t="e">
        <f>廚具衛生設備燈具!#REF!</f>
        <v>#REF!</v>
      </c>
      <c r="S476" s="124"/>
      <c r="T476" s="124"/>
      <c r="U476" s="124"/>
      <c r="V476" s="124"/>
      <c r="W476" s="125" t="e">
        <f>廚具衛生設備燈具!#REF!</f>
        <v>#REF!</v>
      </c>
      <c r="X476" s="125"/>
      <c r="Y476" s="125"/>
      <c r="Z476" s="125"/>
      <c r="AA476" s="125"/>
      <c r="AB476" s="125"/>
      <c r="AC476" s="123" t="e">
        <f>廚具衛生設備燈具!#REF!</f>
        <v>#REF!</v>
      </c>
      <c r="AD476" s="124"/>
      <c r="AE476" s="124"/>
      <c r="AF476" s="124"/>
      <c r="AG476" s="124"/>
      <c r="AH476" s="131"/>
    </row>
    <row r="477" spans="1:34" ht="20.100000000000001" customHeight="1">
      <c r="A477" s="123" t="str">
        <f>廚具衛生設備燈具!A39</f>
        <v>洗衣間</v>
      </c>
      <c r="B477" s="124"/>
      <c r="C477" s="124"/>
      <c r="D477" s="124"/>
      <c r="E477" s="131"/>
      <c r="F477" s="123" t="str">
        <f>廚具衛生設備燈具!F39</f>
        <v>不銹鋼水槽</v>
      </c>
      <c r="G477" s="124"/>
      <c r="H477" s="124"/>
      <c r="I477" s="124"/>
      <c r="J477" s="124"/>
      <c r="K477" s="124"/>
      <c r="L477" s="124"/>
      <c r="M477" s="131"/>
      <c r="N477" s="125" t="str">
        <f>廚具衛生設備燈具!N39</f>
        <v>獨立式</v>
      </c>
      <c r="O477" s="125"/>
      <c r="P477" s="125"/>
      <c r="Q477" s="125"/>
      <c r="R477" s="123" t="str">
        <f>廚具衛生設備燈具!R39</f>
        <v>無</v>
      </c>
      <c r="S477" s="124"/>
      <c r="T477" s="124"/>
      <c r="U477" s="124"/>
      <c r="V477" s="124"/>
      <c r="W477" s="125" t="str">
        <f>廚具衛生設備燈具!W39</f>
        <v>無</v>
      </c>
      <c r="X477" s="125"/>
      <c r="Y477" s="125"/>
      <c r="Z477" s="125"/>
      <c r="AA477" s="125"/>
      <c r="AB477" s="125"/>
      <c r="AC477" s="123" t="str">
        <f>廚具衛生設備燈具!AC39</f>
        <v>無</v>
      </c>
      <c r="AD477" s="124"/>
      <c r="AE477" s="124"/>
      <c r="AF477" s="124"/>
      <c r="AG477" s="124"/>
      <c r="AH477" s="131"/>
    </row>
    <row r="478" spans="1:34" ht="20.100000000000001" customHeight="1">
      <c r="A478" s="123" t="e">
        <f>廚具衛生設備燈具!#REF!</f>
        <v>#REF!</v>
      </c>
      <c r="B478" s="124"/>
      <c r="C478" s="124"/>
      <c r="D478" s="124"/>
      <c r="E478" s="131"/>
      <c r="F478" s="123" t="e">
        <f>廚具衛生設備燈具!#REF!</f>
        <v>#REF!</v>
      </c>
      <c r="G478" s="124"/>
      <c r="H478" s="124"/>
      <c r="I478" s="124"/>
      <c r="J478" s="124"/>
      <c r="K478" s="124"/>
      <c r="L478" s="124"/>
      <c r="M478" s="131"/>
      <c r="N478" s="125" t="e">
        <f>廚具衛生設備燈具!#REF!</f>
        <v>#REF!</v>
      </c>
      <c r="O478" s="125"/>
      <c r="P478" s="125"/>
      <c r="Q478" s="125"/>
      <c r="R478" s="123" t="e">
        <f>廚具衛生設備燈具!#REF!</f>
        <v>#REF!</v>
      </c>
      <c r="S478" s="124"/>
      <c r="T478" s="124"/>
      <c r="U478" s="124"/>
      <c r="V478" s="124"/>
      <c r="W478" s="125" t="e">
        <f>廚具衛生設備燈具!#REF!</f>
        <v>#REF!</v>
      </c>
      <c r="X478" s="125"/>
      <c r="Y478" s="125"/>
      <c r="Z478" s="125"/>
      <c r="AA478" s="125"/>
      <c r="AB478" s="125"/>
      <c r="AC478" s="123" t="e">
        <f>廚具衛生設備燈具!#REF!</f>
        <v>#REF!</v>
      </c>
      <c r="AD478" s="124"/>
      <c r="AE478" s="124"/>
      <c r="AF478" s="124"/>
      <c r="AG478" s="124"/>
      <c r="AH478" s="131"/>
    </row>
    <row r="479" spans="1:34" ht="20.100000000000001" customHeight="1">
      <c r="A479" s="123" t="e">
        <f>廚具衛生設備燈具!#REF!</f>
        <v>#REF!</v>
      </c>
      <c r="B479" s="124"/>
      <c r="C479" s="124"/>
      <c r="D479" s="124"/>
      <c r="E479" s="131"/>
      <c r="F479" s="123" t="e">
        <f>廚具衛生設備燈具!#REF!</f>
        <v>#REF!</v>
      </c>
      <c r="G479" s="124"/>
      <c r="H479" s="124"/>
      <c r="I479" s="124"/>
      <c r="J479" s="124"/>
      <c r="K479" s="124"/>
      <c r="L479" s="124"/>
      <c r="M479" s="131"/>
      <c r="N479" s="125" t="e">
        <f>廚具衛生設備燈具!#REF!</f>
        <v>#REF!</v>
      </c>
      <c r="O479" s="125"/>
      <c r="P479" s="125"/>
      <c r="Q479" s="125"/>
      <c r="R479" s="123" t="e">
        <f>廚具衛生設備燈具!#REF!</f>
        <v>#REF!</v>
      </c>
      <c r="S479" s="124"/>
      <c r="T479" s="124"/>
      <c r="U479" s="124"/>
      <c r="V479" s="124"/>
      <c r="W479" s="125" t="e">
        <f>廚具衛生設備燈具!#REF!</f>
        <v>#REF!</v>
      </c>
      <c r="X479" s="125"/>
      <c r="Y479" s="125"/>
      <c r="Z479" s="125"/>
      <c r="AA479" s="125"/>
      <c r="AB479" s="125"/>
      <c r="AC479" s="123" t="e">
        <f>廚具衛生設備燈具!#REF!</f>
        <v>#REF!</v>
      </c>
      <c r="AD479" s="124"/>
      <c r="AE479" s="124"/>
      <c r="AF479" s="124"/>
      <c r="AG479" s="124"/>
      <c r="AH479" s="131"/>
    </row>
    <row r="480" spans="1:34" ht="20.100000000000001" customHeight="1">
      <c r="A480" s="123" t="e">
        <f>廚具衛生設備燈具!#REF!</f>
        <v>#REF!</v>
      </c>
      <c r="B480" s="124"/>
      <c r="C480" s="124"/>
      <c r="D480" s="124"/>
      <c r="E480" s="131"/>
      <c r="F480" s="123" t="e">
        <f>廚具衛生設備燈具!#REF!</f>
        <v>#REF!</v>
      </c>
      <c r="G480" s="124"/>
      <c r="H480" s="124"/>
      <c r="I480" s="124"/>
      <c r="J480" s="124"/>
      <c r="K480" s="124"/>
      <c r="L480" s="124"/>
      <c r="M480" s="131"/>
      <c r="N480" s="125" t="e">
        <f>廚具衛生設備燈具!#REF!</f>
        <v>#REF!</v>
      </c>
      <c r="O480" s="125"/>
      <c r="P480" s="125"/>
      <c r="Q480" s="125"/>
      <c r="R480" s="123" t="e">
        <f>廚具衛生設備燈具!#REF!</f>
        <v>#REF!</v>
      </c>
      <c r="S480" s="124"/>
      <c r="T480" s="124"/>
      <c r="U480" s="124"/>
      <c r="V480" s="124"/>
      <c r="W480" s="125" t="e">
        <f>廚具衛生設備燈具!#REF!</f>
        <v>#REF!</v>
      </c>
      <c r="X480" s="125"/>
      <c r="Y480" s="125"/>
      <c r="Z480" s="125"/>
      <c r="AA480" s="125"/>
      <c r="AB480" s="125"/>
      <c r="AC480" s="123" t="e">
        <f>廚具衛生設備燈具!#REF!</f>
        <v>#REF!</v>
      </c>
      <c r="AD480" s="124"/>
      <c r="AE480" s="124"/>
      <c r="AF480" s="124"/>
      <c r="AG480" s="124"/>
      <c r="AH480" s="131"/>
    </row>
    <row r="481" spans="1:34" ht="20.100000000000001" customHeight="1">
      <c r="A481" s="123" t="e">
        <f>廚具衛生設備燈具!#REF!</f>
        <v>#REF!</v>
      </c>
      <c r="B481" s="124"/>
      <c r="C481" s="124"/>
      <c r="D481" s="124"/>
      <c r="E481" s="131"/>
      <c r="F481" s="123" t="e">
        <f>廚具衛生設備燈具!#REF!</f>
        <v>#REF!</v>
      </c>
      <c r="G481" s="124"/>
      <c r="H481" s="124"/>
      <c r="I481" s="124"/>
      <c r="J481" s="124"/>
      <c r="K481" s="124"/>
      <c r="L481" s="124"/>
      <c r="M481" s="131"/>
      <c r="N481" s="125" t="e">
        <f>廚具衛生設備燈具!#REF!</f>
        <v>#REF!</v>
      </c>
      <c r="O481" s="125"/>
      <c r="P481" s="125"/>
      <c r="Q481" s="125"/>
      <c r="R481" s="123" t="e">
        <f>廚具衛生設備燈具!#REF!</f>
        <v>#REF!</v>
      </c>
      <c r="S481" s="124"/>
      <c r="T481" s="124"/>
      <c r="U481" s="124"/>
      <c r="V481" s="124"/>
      <c r="W481" s="125" t="e">
        <f>廚具衛生設備燈具!#REF!</f>
        <v>#REF!</v>
      </c>
      <c r="X481" s="125"/>
      <c r="Y481" s="125"/>
      <c r="Z481" s="125"/>
      <c r="AA481" s="125"/>
      <c r="AB481" s="125"/>
      <c r="AC481" s="123" t="e">
        <f>廚具衛生設備燈具!#REF!</f>
        <v>#REF!</v>
      </c>
      <c r="AD481" s="124"/>
      <c r="AE481" s="124"/>
      <c r="AF481" s="124"/>
      <c r="AG481" s="124"/>
      <c r="AH481" s="131"/>
    </row>
    <row r="482" spans="1:34" ht="20.100000000000001" customHeight="1">
      <c r="A482" s="123" t="str">
        <f>廚具衛生設備燈具!A40</f>
        <v>洗衣間</v>
      </c>
      <c r="B482" s="124"/>
      <c r="C482" s="124"/>
      <c r="D482" s="124"/>
      <c r="E482" s="131"/>
      <c r="F482" s="123" t="str">
        <f>廚具衛生設備燈具!F40</f>
        <v>水槽龍頭</v>
      </c>
      <c r="G482" s="124"/>
      <c r="H482" s="124"/>
      <c r="I482" s="124"/>
      <c r="J482" s="124"/>
      <c r="K482" s="124"/>
      <c r="L482" s="124"/>
      <c r="M482" s="131"/>
      <c r="N482" s="125" t="str">
        <f>廚具衛生設備燈具!N40</f>
        <v>壁掛式</v>
      </c>
      <c r="O482" s="125"/>
      <c r="P482" s="125"/>
      <c r="Q482" s="125"/>
      <c r="R482" s="123" t="str">
        <f>廚具衛生設備燈具!R40</f>
        <v>凱撒Caesar</v>
      </c>
      <c r="S482" s="124"/>
      <c r="T482" s="124"/>
      <c r="U482" s="124"/>
      <c r="V482" s="124"/>
      <c r="W482" s="125" t="str">
        <f>廚具衛生設備燈具!W40</f>
        <v>K766C</v>
      </c>
      <c r="X482" s="125"/>
      <c r="Y482" s="125"/>
      <c r="Z482" s="125"/>
      <c r="AA482" s="125"/>
      <c r="AB482" s="125"/>
      <c r="AC482" s="123" t="str">
        <f>廚具衛生設備燈具!AC40</f>
        <v>鏡面鍍鉻</v>
      </c>
      <c r="AD482" s="124"/>
      <c r="AE482" s="124"/>
      <c r="AF482" s="124"/>
      <c r="AG482" s="124"/>
      <c r="AH482" s="131"/>
    </row>
    <row r="483" spans="1:34" ht="20.100000000000001" customHeight="1">
      <c r="A483" s="123" t="e">
        <f>廚具衛生設備燈具!#REF!</f>
        <v>#REF!</v>
      </c>
      <c r="B483" s="124"/>
      <c r="C483" s="124"/>
      <c r="D483" s="124"/>
      <c r="E483" s="131"/>
      <c r="F483" s="123" t="e">
        <f>廚具衛生設備燈具!#REF!</f>
        <v>#REF!</v>
      </c>
      <c r="G483" s="124"/>
      <c r="H483" s="124"/>
      <c r="I483" s="124"/>
      <c r="J483" s="124"/>
      <c r="K483" s="124"/>
      <c r="L483" s="124"/>
      <c r="M483" s="131"/>
      <c r="N483" s="125" t="e">
        <f>廚具衛生設備燈具!#REF!</f>
        <v>#REF!</v>
      </c>
      <c r="O483" s="125"/>
      <c r="P483" s="125"/>
      <c r="Q483" s="125"/>
      <c r="R483" s="123" t="e">
        <f>廚具衛生設備燈具!#REF!</f>
        <v>#REF!</v>
      </c>
      <c r="S483" s="124"/>
      <c r="T483" s="124"/>
      <c r="U483" s="124"/>
      <c r="V483" s="124"/>
      <c r="W483" s="125" t="e">
        <f>廚具衛生設備燈具!#REF!</f>
        <v>#REF!</v>
      </c>
      <c r="X483" s="125"/>
      <c r="Y483" s="125"/>
      <c r="Z483" s="125"/>
      <c r="AA483" s="125"/>
      <c r="AB483" s="125"/>
      <c r="AC483" s="123" t="e">
        <f>廚具衛生設備燈具!#REF!</f>
        <v>#REF!</v>
      </c>
      <c r="AD483" s="124"/>
      <c r="AE483" s="124"/>
      <c r="AF483" s="124"/>
      <c r="AG483" s="124"/>
      <c r="AH483" s="131"/>
    </row>
    <row r="484" spans="1:34" ht="20.100000000000001" customHeight="1">
      <c r="A484" s="123" t="str">
        <f>廚具衛生設備燈具!A45</f>
        <v>大盥洗室</v>
      </c>
      <c r="B484" s="124"/>
      <c r="C484" s="124"/>
      <c r="D484" s="124"/>
      <c r="E484" s="131"/>
      <c r="F484" s="123" t="str">
        <f>廚具衛生設備燈具!F45</f>
        <v>沐浴花灑/龍頭</v>
      </c>
      <c r="G484" s="124"/>
      <c r="H484" s="124"/>
      <c r="I484" s="124"/>
      <c r="J484" s="124"/>
      <c r="K484" s="124"/>
      <c r="L484" s="124"/>
      <c r="M484" s="131"/>
      <c r="N484" s="125" t="str">
        <f>廚具衛生設備燈具!N45</f>
        <v>壁出式</v>
      </c>
      <c r="O484" s="125"/>
      <c r="P484" s="125"/>
      <c r="Q484" s="125"/>
      <c r="R484" s="123" t="str">
        <f>廚具衛生設備燈具!R45</f>
        <v>東陶TOTO</v>
      </c>
      <c r="S484" s="124"/>
      <c r="T484" s="124"/>
      <c r="U484" s="124"/>
      <c r="V484" s="124"/>
      <c r="W484" s="125" t="str">
        <f>廚具衛生設備燈具!W45</f>
        <v>TBV03404J</v>
      </c>
      <c r="X484" s="125"/>
      <c r="Y484" s="125"/>
      <c r="Z484" s="125"/>
      <c r="AA484" s="125"/>
      <c r="AB484" s="125"/>
      <c r="AC484" s="123" t="str">
        <f>廚具衛生設備燈具!AC45</f>
        <v>鏡面鍍鉻</v>
      </c>
      <c r="AD484" s="124"/>
      <c r="AE484" s="124"/>
      <c r="AF484" s="124"/>
      <c r="AG484" s="124"/>
      <c r="AH484" s="131"/>
    </row>
    <row r="485" spans="1:34" ht="20.100000000000001" customHeight="1">
      <c r="A485" s="123" t="str">
        <f>廚具衛生設備燈具!A46</f>
        <v>大盥洗室</v>
      </c>
      <c r="B485" s="124"/>
      <c r="C485" s="124"/>
      <c r="D485" s="124"/>
      <c r="E485" s="131"/>
      <c r="F485" s="123" t="str">
        <f>廚具衛生設備燈具!F46</f>
        <v>無框淋浴間8㎜茶玻</v>
      </c>
      <c r="G485" s="124"/>
      <c r="H485" s="124"/>
      <c r="I485" s="124"/>
      <c r="J485" s="124"/>
      <c r="K485" s="124"/>
      <c r="L485" s="124"/>
      <c r="M485" s="131"/>
      <c r="N485" s="125" t="str">
        <f>廚具衛生設備燈具!N46</f>
        <v>強化光邊</v>
      </c>
      <c r="O485" s="125"/>
      <c r="P485" s="125"/>
      <c r="Q485" s="125"/>
      <c r="R485" s="123" t="str">
        <f>廚具衛生設備燈具!R46</f>
        <v>台玻</v>
      </c>
      <c r="S485" s="124"/>
      <c r="T485" s="124"/>
      <c r="U485" s="124"/>
      <c r="V485" s="124"/>
      <c r="W485" s="125" t="str">
        <f>廚具衛生設備燈具!W46</f>
        <v>無</v>
      </c>
      <c r="X485" s="125"/>
      <c r="Y485" s="125"/>
      <c r="Z485" s="125"/>
      <c r="AA485" s="125"/>
      <c r="AB485" s="125"/>
      <c r="AC485" s="123" t="str">
        <f>廚具衛生設備燈具!AC46</f>
        <v>茶玻</v>
      </c>
      <c r="AD485" s="124"/>
      <c r="AE485" s="124"/>
      <c r="AF485" s="124"/>
      <c r="AG485" s="124"/>
      <c r="AH485" s="131"/>
    </row>
    <row r="486" spans="1:34" ht="20.100000000000001" customHeight="1">
      <c r="A486" s="123" t="str">
        <f>廚具衛生設備燈具!A47</f>
        <v>大盥洗室</v>
      </c>
      <c r="B486" s="124"/>
      <c r="C486" s="124"/>
      <c r="D486" s="124"/>
      <c r="E486" s="131"/>
      <c r="F486" s="123" t="str">
        <f>廚具衛生設備燈具!F47</f>
        <v>淋浴間夾具鉸鍊拉桿</v>
      </c>
      <c r="G486" s="124"/>
      <c r="H486" s="124"/>
      <c r="I486" s="124"/>
      <c r="J486" s="124"/>
      <c r="K486" s="124"/>
      <c r="L486" s="124"/>
      <c r="M486" s="131"/>
      <c r="N486" s="125" t="str">
        <f>廚具衛生設備燈具!N47</f>
        <v>無</v>
      </c>
      <c r="O486" s="125"/>
      <c r="P486" s="125"/>
      <c r="Q486" s="125"/>
      <c r="R486" s="123" t="str">
        <f>廚具衛生設備燈具!R47</f>
        <v>無</v>
      </c>
      <c r="S486" s="124"/>
      <c r="T486" s="124"/>
      <c r="U486" s="124"/>
      <c r="V486" s="124"/>
      <c r="W486" s="125" t="str">
        <f>廚具衛生設備燈具!W47</f>
        <v>純銅/不銹鋼</v>
      </c>
      <c r="X486" s="125"/>
      <c r="Y486" s="125"/>
      <c r="Z486" s="125"/>
      <c r="AA486" s="125"/>
      <c r="AB486" s="125"/>
      <c r="AC486" s="123" t="str">
        <f>廚具衛生設備燈具!AC47</f>
        <v>鍍鉻</v>
      </c>
      <c r="AD486" s="124"/>
      <c r="AE486" s="124"/>
      <c r="AF486" s="124"/>
      <c r="AG486" s="124"/>
      <c r="AH486" s="131"/>
    </row>
    <row r="487" spans="1:34" ht="20.100000000000001" customHeight="1">
      <c r="A487" s="123" t="str">
        <f>廚具衛生設備燈具!A48</f>
        <v>大盥洗室</v>
      </c>
      <c r="B487" s="124"/>
      <c r="C487" s="124"/>
      <c r="D487" s="124"/>
      <c r="E487" s="131"/>
      <c r="F487" s="123" t="str">
        <f>廚具衛生設備燈具!F48</f>
        <v>8㎜強化茶玻層板</v>
      </c>
      <c r="G487" s="124"/>
      <c r="H487" s="124"/>
      <c r="I487" s="124"/>
      <c r="J487" s="124"/>
      <c r="K487" s="124"/>
      <c r="L487" s="124"/>
      <c r="M487" s="131"/>
      <c r="N487" s="125" t="str">
        <f>廚具衛生設備燈具!N48</f>
        <v>強化光邊</v>
      </c>
      <c r="O487" s="125"/>
      <c r="P487" s="125"/>
      <c r="Q487" s="125"/>
      <c r="R487" s="123" t="str">
        <f>廚具衛生設備燈具!R48</f>
        <v>台玻</v>
      </c>
      <c r="S487" s="124"/>
      <c r="T487" s="124"/>
      <c r="U487" s="124"/>
      <c r="V487" s="124"/>
      <c r="W487" s="125" t="str">
        <f>廚具衛生設備燈具!W48</f>
        <v>無</v>
      </c>
      <c r="X487" s="125"/>
      <c r="Y487" s="125"/>
      <c r="Z487" s="125"/>
      <c r="AA487" s="125"/>
      <c r="AB487" s="125"/>
      <c r="AC487" s="123" t="str">
        <f>廚具衛生設備燈具!AC48</f>
        <v>茶玻</v>
      </c>
      <c r="AD487" s="124"/>
      <c r="AE487" s="124"/>
      <c r="AF487" s="124"/>
      <c r="AG487" s="124"/>
      <c r="AH487" s="131"/>
    </row>
    <row r="488" spans="1:34" ht="20.100000000000001" customHeight="1">
      <c r="A488" s="123" t="e">
        <f>廚具衛生設備燈具!#REF!</f>
        <v>#REF!</v>
      </c>
      <c r="B488" s="124"/>
      <c r="C488" s="124"/>
      <c r="D488" s="124"/>
      <c r="E488" s="131"/>
      <c r="F488" s="123" t="e">
        <f>廚具衛生設備燈具!#REF!</f>
        <v>#REF!</v>
      </c>
      <c r="G488" s="124"/>
      <c r="H488" s="124"/>
      <c r="I488" s="124"/>
      <c r="J488" s="124"/>
      <c r="K488" s="124"/>
      <c r="L488" s="124"/>
      <c r="M488" s="131"/>
      <c r="N488" s="125" t="e">
        <f>廚具衛生設備燈具!#REF!</f>
        <v>#REF!</v>
      </c>
      <c r="O488" s="125"/>
      <c r="P488" s="125"/>
      <c r="Q488" s="125"/>
      <c r="R488" s="123" t="e">
        <f>廚具衛生設備燈具!#REF!</f>
        <v>#REF!</v>
      </c>
      <c r="S488" s="124"/>
      <c r="T488" s="124"/>
      <c r="U488" s="124"/>
      <c r="V488" s="124"/>
      <c r="W488" s="125" t="e">
        <f>廚具衛生設備燈具!#REF!</f>
        <v>#REF!</v>
      </c>
      <c r="X488" s="125"/>
      <c r="Y488" s="125"/>
      <c r="Z488" s="125"/>
      <c r="AA488" s="125"/>
      <c r="AB488" s="125"/>
      <c r="AC488" s="123" t="e">
        <f>廚具衛生設備燈具!#REF!</f>
        <v>#REF!</v>
      </c>
      <c r="AD488" s="124"/>
      <c r="AE488" s="124"/>
      <c r="AF488" s="124"/>
      <c r="AG488" s="124"/>
      <c r="AH488" s="131"/>
    </row>
    <row r="489" spans="1:34" ht="20.100000000000001" customHeight="1">
      <c r="A489" s="123" t="e">
        <f>廚具衛生設備燈具!#REF!</f>
        <v>#REF!</v>
      </c>
      <c r="B489" s="124"/>
      <c r="C489" s="124"/>
      <c r="D489" s="124"/>
      <c r="E489" s="131"/>
      <c r="F489" s="123" t="e">
        <f>廚具衛生設備燈具!#REF!</f>
        <v>#REF!</v>
      </c>
      <c r="G489" s="124"/>
      <c r="H489" s="124"/>
      <c r="I489" s="124"/>
      <c r="J489" s="124"/>
      <c r="K489" s="124"/>
      <c r="L489" s="124"/>
      <c r="M489" s="131"/>
      <c r="N489" s="125" t="e">
        <f>廚具衛生設備燈具!#REF!</f>
        <v>#REF!</v>
      </c>
      <c r="O489" s="125"/>
      <c r="P489" s="125"/>
      <c r="Q489" s="125"/>
      <c r="R489" s="123" t="e">
        <f>廚具衛生設備燈具!#REF!</f>
        <v>#REF!</v>
      </c>
      <c r="S489" s="124"/>
      <c r="T489" s="124"/>
      <c r="U489" s="124"/>
      <c r="V489" s="124"/>
      <c r="W489" s="125" t="e">
        <f>廚具衛生設備燈具!#REF!</f>
        <v>#REF!</v>
      </c>
      <c r="X489" s="125"/>
      <c r="Y489" s="125"/>
      <c r="Z489" s="125"/>
      <c r="AA489" s="125"/>
      <c r="AB489" s="125"/>
      <c r="AC489" s="123" t="e">
        <f>廚具衛生設備燈具!#REF!</f>
        <v>#REF!</v>
      </c>
      <c r="AD489" s="124"/>
      <c r="AE489" s="124"/>
      <c r="AF489" s="124"/>
      <c r="AG489" s="124"/>
      <c r="AH489" s="131"/>
    </row>
    <row r="490" spans="1:34" ht="20.100000000000001" customHeight="1">
      <c r="A490" s="123" t="str">
        <f>廚具衛生設備燈具!A49</f>
        <v>大盥洗室</v>
      </c>
      <c r="B490" s="124"/>
      <c r="C490" s="124"/>
      <c r="D490" s="124"/>
      <c r="E490" s="131"/>
      <c r="F490" s="123" t="str">
        <f>廚具衛生設備燈具!F49</f>
        <v>牆面嵌入5㎜無框明鏡</v>
      </c>
      <c r="G490" s="124"/>
      <c r="H490" s="124"/>
      <c r="I490" s="124"/>
      <c r="J490" s="124"/>
      <c r="K490" s="124"/>
      <c r="L490" s="124"/>
      <c r="M490" s="131"/>
      <c r="N490" s="125" t="str">
        <f>廚具衛生設備燈具!N49</f>
        <v>光邊</v>
      </c>
      <c r="O490" s="125"/>
      <c r="P490" s="125"/>
      <c r="Q490" s="125"/>
      <c r="R490" s="123" t="str">
        <f>廚具衛生設備燈具!R49</f>
        <v>無</v>
      </c>
      <c r="S490" s="124"/>
      <c r="T490" s="124"/>
      <c r="U490" s="124"/>
      <c r="V490" s="124"/>
      <c r="W490" s="125" t="str">
        <f>廚具衛生設備燈具!W49</f>
        <v>無銅耐蝕鏡</v>
      </c>
      <c r="X490" s="125"/>
      <c r="Y490" s="125"/>
      <c r="Z490" s="125"/>
      <c r="AA490" s="125"/>
      <c r="AB490" s="125"/>
      <c r="AC490" s="123" t="str">
        <f>廚具衛生設備燈具!AC49</f>
        <v>無</v>
      </c>
      <c r="AD490" s="124"/>
      <c r="AE490" s="124"/>
      <c r="AF490" s="124"/>
      <c r="AG490" s="124"/>
      <c r="AH490" s="131"/>
    </row>
    <row r="491" spans="1:34" ht="20.100000000000001" customHeight="1">
      <c r="A491" s="123" t="e">
        <f>廚具衛生設備燈具!#REF!</f>
        <v>#REF!</v>
      </c>
      <c r="B491" s="124"/>
      <c r="C491" s="124"/>
      <c r="D491" s="124"/>
      <c r="E491" s="131"/>
      <c r="F491" s="123" t="e">
        <f>廚具衛生設備燈具!#REF!</f>
        <v>#REF!</v>
      </c>
      <c r="G491" s="124"/>
      <c r="H491" s="124"/>
      <c r="I491" s="124"/>
      <c r="J491" s="124"/>
      <c r="K491" s="124"/>
      <c r="L491" s="124"/>
      <c r="M491" s="131"/>
      <c r="N491" s="125" t="e">
        <f>廚具衛生設備燈具!#REF!</f>
        <v>#REF!</v>
      </c>
      <c r="O491" s="125"/>
      <c r="P491" s="125"/>
      <c r="Q491" s="125"/>
      <c r="R491" s="123" t="e">
        <f>廚具衛生設備燈具!#REF!</f>
        <v>#REF!</v>
      </c>
      <c r="S491" s="124"/>
      <c r="T491" s="124"/>
      <c r="U491" s="124"/>
      <c r="V491" s="124"/>
      <c r="W491" s="125" t="e">
        <f>廚具衛生設備燈具!#REF!</f>
        <v>#REF!</v>
      </c>
      <c r="X491" s="125"/>
      <c r="Y491" s="125"/>
      <c r="Z491" s="125"/>
      <c r="AA491" s="125"/>
      <c r="AB491" s="125"/>
      <c r="AC491" s="123" t="e">
        <f>廚具衛生設備燈具!#REF!</f>
        <v>#REF!</v>
      </c>
      <c r="AD491" s="124"/>
      <c r="AE491" s="124"/>
      <c r="AF491" s="124"/>
      <c r="AG491" s="124"/>
      <c r="AH491" s="131"/>
    </row>
    <row r="492" spans="1:34" ht="20.100000000000001" customHeight="1">
      <c r="A492" s="123" t="e">
        <f>代購項目!#REF!</f>
        <v>#REF!</v>
      </c>
      <c r="B492" s="124"/>
      <c r="C492" s="124"/>
      <c r="D492" s="124"/>
      <c r="E492" s="131"/>
      <c r="F492" s="123" t="e">
        <f>代購項目!#REF!</f>
        <v>#REF!</v>
      </c>
      <c r="G492" s="124"/>
      <c r="H492" s="124"/>
      <c r="I492" s="124"/>
      <c r="J492" s="124"/>
      <c r="K492" s="124"/>
      <c r="L492" s="124"/>
      <c r="M492" s="131"/>
      <c r="N492" s="125" t="e">
        <f>代購項目!#REF!</f>
        <v>#REF!</v>
      </c>
      <c r="O492" s="125"/>
      <c r="P492" s="125"/>
      <c r="Q492" s="125"/>
      <c r="R492" s="123" t="e">
        <f>代購項目!#REF!</f>
        <v>#REF!</v>
      </c>
      <c r="S492" s="124"/>
      <c r="T492" s="124"/>
      <c r="U492" s="124"/>
      <c r="V492" s="124"/>
      <c r="W492" s="125" t="e">
        <f>代購項目!#REF!</f>
        <v>#REF!</v>
      </c>
      <c r="X492" s="125"/>
      <c r="Y492" s="125"/>
      <c r="Z492" s="125"/>
      <c r="AA492" s="125"/>
      <c r="AB492" s="125"/>
      <c r="AC492" s="123" t="e">
        <f>代購項目!#REF!</f>
        <v>#REF!</v>
      </c>
      <c r="AD492" s="124"/>
      <c r="AE492" s="124"/>
      <c r="AF492" s="124"/>
      <c r="AG492" s="124"/>
      <c r="AH492" s="131"/>
    </row>
    <row r="493" spans="1:34" ht="20.100000000000001" customHeight="1">
      <c r="A493" s="123" t="e">
        <f>廚具衛生設備燈具!#REF!</f>
        <v>#REF!</v>
      </c>
      <c r="B493" s="124"/>
      <c r="C493" s="124"/>
      <c r="D493" s="124"/>
      <c r="E493" s="131"/>
      <c r="F493" s="123" t="e">
        <f>廚具衛生設備燈具!#REF!</f>
        <v>#REF!</v>
      </c>
      <c r="G493" s="124"/>
      <c r="H493" s="124"/>
      <c r="I493" s="124"/>
      <c r="J493" s="124"/>
      <c r="K493" s="124"/>
      <c r="L493" s="124"/>
      <c r="M493" s="131"/>
      <c r="N493" s="125" t="e">
        <f>廚具衛生設備燈具!#REF!</f>
        <v>#REF!</v>
      </c>
      <c r="O493" s="125"/>
      <c r="P493" s="125"/>
      <c r="Q493" s="125"/>
      <c r="R493" s="123" t="e">
        <f>廚具衛生設備燈具!#REF!</f>
        <v>#REF!</v>
      </c>
      <c r="S493" s="124"/>
      <c r="T493" s="124"/>
      <c r="U493" s="124"/>
      <c r="V493" s="124"/>
      <c r="W493" s="125" t="e">
        <f>廚具衛生設備燈具!#REF!</f>
        <v>#REF!</v>
      </c>
      <c r="X493" s="125"/>
      <c r="Y493" s="125"/>
      <c r="Z493" s="125"/>
      <c r="AA493" s="125"/>
      <c r="AB493" s="125"/>
      <c r="AC493" s="123" t="e">
        <f>廚具衛生設備燈具!#REF!</f>
        <v>#REF!</v>
      </c>
      <c r="AD493" s="124"/>
      <c r="AE493" s="124"/>
      <c r="AF493" s="124"/>
      <c r="AG493" s="124"/>
      <c r="AH493" s="131"/>
    </row>
    <row r="494" spans="1:34" ht="20.100000000000001" customHeight="1">
      <c r="A494" s="123" t="e">
        <f>廚具衛生設備燈具!#REF!</f>
        <v>#REF!</v>
      </c>
      <c r="B494" s="124"/>
      <c r="C494" s="124"/>
      <c r="D494" s="124"/>
      <c r="E494" s="131"/>
      <c r="F494" s="123" t="e">
        <f>廚具衛生設備燈具!#REF!</f>
        <v>#REF!</v>
      </c>
      <c r="G494" s="124"/>
      <c r="H494" s="124"/>
      <c r="I494" s="124"/>
      <c r="J494" s="124"/>
      <c r="K494" s="124"/>
      <c r="L494" s="124"/>
      <c r="M494" s="131"/>
      <c r="N494" s="125" t="e">
        <f>廚具衛生設備燈具!#REF!</f>
        <v>#REF!</v>
      </c>
      <c r="O494" s="125"/>
      <c r="P494" s="125"/>
      <c r="Q494" s="125"/>
      <c r="R494" s="123" t="e">
        <f>廚具衛生設備燈具!#REF!</f>
        <v>#REF!</v>
      </c>
      <c r="S494" s="124"/>
      <c r="T494" s="124"/>
      <c r="U494" s="124"/>
      <c r="V494" s="124"/>
      <c r="W494" s="125" t="e">
        <f>廚具衛生設備燈具!#REF!</f>
        <v>#REF!</v>
      </c>
      <c r="X494" s="125"/>
      <c r="Y494" s="125"/>
      <c r="Z494" s="125"/>
      <c r="AA494" s="125"/>
      <c r="AB494" s="125"/>
      <c r="AC494" s="123" t="e">
        <f>廚具衛生設備燈具!#REF!</f>
        <v>#REF!</v>
      </c>
      <c r="AD494" s="124"/>
      <c r="AE494" s="124"/>
      <c r="AF494" s="124"/>
      <c r="AG494" s="124"/>
      <c r="AH494" s="131"/>
    </row>
    <row r="495" spans="1:34" ht="20.100000000000001" customHeight="1">
      <c r="A495" s="123" t="str">
        <f>廚具衛生設備燈具!A50</f>
        <v>大盥洗室</v>
      </c>
      <c r="B495" s="124"/>
      <c r="C495" s="124"/>
      <c r="D495" s="124"/>
      <c r="E495" s="131"/>
      <c r="F495" s="123" t="str">
        <f>廚具衛生設備燈具!F50</f>
        <v>10*80地面落水頭</v>
      </c>
      <c r="G495" s="124"/>
      <c r="H495" s="124"/>
      <c r="I495" s="124"/>
      <c r="J495" s="124"/>
      <c r="K495" s="124"/>
      <c r="L495" s="124"/>
      <c r="M495" s="131"/>
      <c r="N495" s="125" t="str">
        <f>廚具衛生設備燈具!N50</f>
        <v>防臭水門</v>
      </c>
      <c r="O495" s="125"/>
      <c r="P495" s="125"/>
      <c r="Q495" s="125"/>
      <c r="R495" s="123" t="str">
        <f>廚具衛生設備燈具!R50</f>
        <v>凱撒Caesar</v>
      </c>
      <c r="S495" s="124"/>
      <c r="T495" s="124"/>
      <c r="U495" s="124"/>
      <c r="V495" s="124"/>
      <c r="W495" s="125" t="str">
        <f>廚具衛生設備燈具!W50</f>
        <v>ST1080B</v>
      </c>
      <c r="X495" s="125"/>
      <c r="Y495" s="125"/>
      <c r="Z495" s="125"/>
      <c r="AA495" s="125"/>
      <c r="AB495" s="125"/>
      <c r="AC495" s="123" t="str">
        <f>廚具衛生設備燈具!AC50</f>
        <v>不銹鋼</v>
      </c>
      <c r="AD495" s="124"/>
      <c r="AE495" s="124"/>
      <c r="AF495" s="124"/>
      <c r="AG495" s="124"/>
      <c r="AH495" s="131"/>
    </row>
    <row r="496" spans="1:34" ht="20.100000000000001" customHeight="1">
      <c r="A496" s="123" t="str">
        <f>廚具衛生設備燈具!A51</f>
        <v>大盥洗室</v>
      </c>
      <c r="B496" s="124"/>
      <c r="C496" s="124"/>
      <c r="D496" s="124"/>
      <c r="E496" s="131"/>
      <c r="F496" s="123" t="str">
        <f>廚具衛生設備燈具!F51</f>
        <v>14*14地面落水頭</v>
      </c>
      <c r="G496" s="124"/>
      <c r="H496" s="124"/>
      <c r="I496" s="124"/>
      <c r="J496" s="124"/>
      <c r="K496" s="124"/>
      <c r="L496" s="124"/>
      <c r="M496" s="131"/>
      <c r="N496" s="125" t="str">
        <f>廚具衛生設備燈具!N51</f>
        <v>防臭水門</v>
      </c>
      <c r="O496" s="125"/>
      <c r="P496" s="125"/>
      <c r="Q496" s="125"/>
      <c r="R496" s="123" t="str">
        <f>廚具衛生設備燈具!R51</f>
        <v>凱撒Caesar</v>
      </c>
      <c r="S496" s="124"/>
      <c r="T496" s="124"/>
      <c r="U496" s="124"/>
      <c r="V496" s="124"/>
      <c r="W496" s="125" t="str">
        <f>廚具衛生設備燈具!W51</f>
        <v>ST1425</v>
      </c>
      <c r="X496" s="125"/>
      <c r="Y496" s="125"/>
      <c r="Z496" s="125"/>
      <c r="AA496" s="125"/>
      <c r="AB496" s="125"/>
      <c r="AC496" s="123" t="str">
        <f>廚具衛生設備燈具!AC51</f>
        <v>不銹鋼</v>
      </c>
      <c r="AD496" s="124"/>
      <c r="AE496" s="124"/>
      <c r="AF496" s="124"/>
      <c r="AG496" s="124"/>
      <c r="AH496" s="131"/>
    </row>
    <row r="497" spans="1:34" ht="20.100000000000001" customHeight="1">
      <c r="A497" s="123" t="e">
        <f>廚具衛生設備燈具!#REF!</f>
        <v>#REF!</v>
      </c>
      <c r="B497" s="124"/>
      <c r="C497" s="124"/>
      <c r="D497" s="124"/>
      <c r="E497" s="131"/>
      <c r="F497" s="123" t="e">
        <f>廚具衛生設備燈具!#REF!</f>
        <v>#REF!</v>
      </c>
      <c r="G497" s="124"/>
      <c r="H497" s="124"/>
      <c r="I497" s="124"/>
      <c r="J497" s="124"/>
      <c r="K497" s="124"/>
      <c r="L497" s="124"/>
      <c r="M497" s="131"/>
      <c r="N497" s="125" t="e">
        <f>廚具衛生設備燈具!#REF!</f>
        <v>#REF!</v>
      </c>
      <c r="O497" s="125"/>
      <c r="P497" s="125"/>
      <c r="Q497" s="125"/>
      <c r="R497" s="123" t="e">
        <f>廚具衛生設備燈具!#REF!</f>
        <v>#REF!</v>
      </c>
      <c r="S497" s="124"/>
      <c r="T497" s="124"/>
      <c r="U497" s="124"/>
      <c r="V497" s="124"/>
      <c r="W497" s="125" t="e">
        <f>廚具衛生設備燈具!#REF!</f>
        <v>#REF!</v>
      </c>
      <c r="X497" s="125"/>
      <c r="Y497" s="125"/>
      <c r="Z497" s="125"/>
      <c r="AA497" s="125"/>
      <c r="AB497" s="125"/>
      <c r="AC497" s="123" t="e">
        <f>廚具衛生設備燈具!#REF!</f>
        <v>#REF!</v>
      </c>
      <c r="AD497" s="124"/>
      <c r="AE497" s="124"/>
      <c r="AF497" s="124"/>
      <c r="AG497" s="124"/>
      <c r="AH497" s="131"/>
    </row>
    <row r="498" spans="1:34" ht="20.100000000000001" customHeight="1">
      <c r="A498" s="123" t="str">
        <f>廚具衛生設備燈具!A52</f>
        <v>大盥洗室</v>
      </c>
      <c r="B498" s="124"/>
      <c r="C498" s="124"/>
      <c r="D498" s="124"/>
      <c r="E498" s="131"/>
      <c r="F498" s="123" t="str">
        <f>廚具衛生設備燈具!F52</f>
        <v>全自動智慧馬桶</v>
      </c>
      <c r="G498" s="124"/>
      <c r="H498" s="124"/>
      <c r="I498" s="124"/>
      <c r="J498" s="124"/>
      <c r="K498" s="124"/>
      <c r="L498" s="124"/>
      <c r="M498" s="131"/>
      <c r="N498" s="125" t="str">
        <f>廚具衛生設備燈具!N52</f>
        <v>陶瓷</v>
      </c>
      <c r="O498" s="125"/>
      <c r="P498" s="125"/>
      <c r="Q498" s="125"/>
      <c r="R498" s="123" t="str">
        <f>廚具衛生設備燈具!R52</f>
        <v>凱撒Caesar</v>
      </c>
      <c r="S498" s="124"/>
      <c r="T498" s="124"/>
      <c r="U498" s="124"/>
      <c r="V498" s="124"/>
      <c r="W498" s="125" t="str">
        <f>廚具衛生設備燈具!W52</f>
        <v>CA1384S</v>
      </c>
      <c r="X498" s="125"/>
      <c r="Y498" s="125"/>
      <c r="Z498" s="125"/>
      <c r="AA498" s="125"/>
      <c r="AB498" s="125"/>
      <c r="AC498" s="123" t="str">
        <f>廚具衛生設備燈具!AC52</f>
        <v>白</v>
      </c>
      <c r="AD498" s="124"/>
      <c r="AE498" s="124"/>
      <c r="AF498" s="124"/>
      <c r="AG498" s="124"/>
      <c r="AH498" s="131"/>
    </row>
    <row r="499" spans="1:34" ht="20.100000000000001" customHeight="1">
      <c r="A499" s="123" t="e">
        <f>廚具衛生設備燈具!#REF!</f>
        <v>#REF!</v>
      </c>
      <c r="B499" s="124"/>
      <c r="C499" s="124"/>
      <c r="D499" s="124"/>
      <c r="E499" s="131"/>
      <c r="F499" s="123" t="e">
        <f>廚具衛生設備燈具!#REF!</f>
        <v>#REF!</v>
      </c>
      <c r="G499" s="124"/>
      <c r="H499" s="124"/>
      <c r="I499" s="124"/>
      <c r="J499" s="124"/>
      <c r="K499" s="124"/>
      <c r="L499" s="124"/>
      <c r="M499" s="131"/>
      <c r="N499" s="125" t="e">
        <f>廚具衛生設備燈具!#REF!</f>
        <v>#REF!</v>
      </c>
      <c r="O499" s="125"/>
      <c r="P499" s="125"/>
      <c r="Q499" s="125"/>
      <c r="R499" s="123" t="e">
        <f>廚具衛生設備燈具!#REF!</f>
        <v>#REF!</v>
      </c>
      <c r="S499" s="124"/>
      <c r="T499" s="124"/>
      <c r="U499" s="124"/>
      <c r="V499" s="124"/>
      <c r="W499" s="125" t="e">
        <f>廚具衛生設備燈具!#REF!</f>
        <v>#REF!</v>
      </c>
      <c r="X499" s="125"/>
      <c r="Y499" s="125"/>
      <c r="Z499" s="125"/>
      <c r="AA499" s="125"/>
      <c r="AB499" s="125"/>
      <c r="AC499" s="123" t="e">
        <f>廚具衛生設備燈具!#REF!</f>
        <v>#REF!</v>
      </c>
      <c r="AD499" s="124"/>
      <c r="AE499" s="124"/>
      <c r="AF499" s="124"/>
      <c r="AG499" s="124"/>
      <c r="AH499" s="131"/>
    </row>
    <row r="500" spans="1:34" ht="20.100000000000001" customHeight="1">
      <c r="A500" s="123" t="str">
        <f>廚具衛生設備燈具!A53</f>
        <v>大盥洗室</v>
      </c>
      <c r="B500" s="124"/>
      <c r="C500" s="124"/>
      <c r="D500" s="124"/>
      <c r="E500" s="131"/>
      <c r="F500" s="123" t="str">
        <f>廚具衛生設備燈具!F53</f>
        <v>馬桶側噴射洗地龍頭</v>
      </c>
      <c r="G500" s="124"/>
      <c r="H500" s="124"/>
      <c r="I500" s="124"/>
      <c r="J500" s="124"/>
      <c r="K500" s="124"/>
      <c r="L500" s="124"/>
      <c r="M500" s="131"/>
      <c r="N500" s="125" t="str">
        <f>廚具衛生設備燈具!N53</f>
        <v>SUS304</v>
      </c>
      <c r="O500" s="125"/>
      <c r="P500" s="125"/>
      <c r="Q500" s="125"/>
      <c r="R500" s="123" t="str">
        <f>廚具衛生設備燈具!R53</f>
        <v>起點如日</v>
      </c>
      <c r="S500" s="124"/>
      <c r="T500" s="124"/>
      <c r="U500" s="124"/>
      <c r="V500" s="124"/>
      <c r="W500" s="125" t="str">
        <f>廚具衛生設備燈具!W53</f>
        <v>無</v>
      </c>
      <c r="X500" s="125"/>
      <c r="Y500" s="125"/>
      <c r="Z500" s="125"/>
      <c r="AA500" s="125"/>
      <c r="AB500" s="125"/>
      <c r="AC500" s="123" t="str">
        <f>廚具衛生設備燈具!AC53</f>
        <v>不銹鋼</v>
      </c>
      <c r="AD500" s="124"/>
      <c r="AE500" s="124"/>
      <c r="AF500" s="124"/>
      <c r="AG500" s="124"/>
      <c r="AH500" s="131"/>
    </row>
    <row r="501" spans="1:34" ht="20.100000000000001" customHeight="1">
      <c r="A501" s="123" t="e">
        <f>廚具衛生設備燈具!#REF!</f>
        <v>#REF!</v>
      </c>
      <c r="B501" s="124"/>
      <c r="C501" s="124"/>
      <c r="D501" s="124"/>
      <c r="E501" s="131"/>
      <c r="F501" s="123" t="e">
        <f>廚具衛生設備燈具!#REF!</f>
        <v>#REF!</v>
      </c>
      <c r="G501" s="124"/>
      <c r="H501" s="124"/>
      <c r="I501" s="124"/>
      <c r="J501" s="124"/>
      <c r="K501" s="124"/>
      <c r="L501" s="124"/>
      <c r="M501" s="131"/>
      <c r="N501" s="125" t="e">
        <f>廚具衛生設備燈具!#REF!</f>
        <v>#REF!</v>
      </c>
      <c r="O501" s="125"/>
      <c r="P501" s="125"/>
      <c r="Q501" s="125"/>
      <c r="R501" s="123" t="e">
        <f>廚具衛生設備燈具!#REF!</f>
        <v>#REF!</v>
      </c>
      <c r="S501" s="124"/>
      <c r="T501" s="124"/>
      <c r="U501" s="124"/>
      <c r="V501" s="124"/>
      <c r="W501" s="125" t="e">
        <f>廚具衛生設備燈具!#REF!</f>
        <v>#REF!</v>
      </c>
      <c r="X501" s="125"/>
      <c r="Y501" s="125"/>
      <c r="Z501" s="125"/>
      <c r="AA501" s="125"/>
      <c r="AB501" s="125"/>
      <c r="AC501" s="123" t="e">
        <f>廚具衛生設備燈具!#REF!</f>
        <v>#REF!</v>
      </c>
      <c r="AD501" s="124"/>
      <c r="AE501" s="124"/>
      <c r="AF501" s="124"/>
      <c r="AG501" s="124"/>
      <c r="AH501" s="131"/>
    </row>
    <row r="502" spans="1:34" ht="20.100000000000001" customHeight="1">
      <c r="A502" s="123" t="str">
        <f>廚具衛生設備燈具!A54</f>
        <v>小盥洗室</v>
      </c>
      <c r="B502" s="124"/>
      <c r="C502" s="124"/>
      <c r="D502" s="124"/>
      <c r="E502" s="131"/>
      <c r="F502" s="123" t="str">
        <f>廚具衛生設備燈具!F54</f>
        <v>沐浴花灑/龍頭</v>
      </c>
      <c r="G502" s="124"/>
      <c r="H502" s="124"/>
      <c r="I502" s="124"/>
      <c r="J502" s="124"/>
      <c r="K502" s="124"/>
      <c r="L502" s="124"/>
      <c r="M502" s="131"/>
      <c r="N502" s="125" t="str">
        <f>廚具衛生設備燈具!N54</f>
        <v>壁出式</v>
      </c>
      <c r="O502" s="125"/>
      <c r="P502" s="125"/>
      <c r="Q502" s="125"/>
      <c r="R502" s="123" t="str">
        <f>廚具衛生設備燈具!R54</f>
        <v>東陶TOTO</v>
      </c>
      <c r="S502" s="124"/>
      <c r="T502" s="124"/>
      <c r="U502" s="124"/>
      <c r="V502" s="124"/>
      <c r="W502" s="125" t="str">
        <f>廚具衛生設備燈具!W54</f>
        <v>TBV03404J</v>
      </c>
      <c r="X502" s="125"/>
      <c r="Y502" s="125"/>
      <c r="Z502" s="125"/>
      <c r="AA502" s="125"/>
      <c r="AB502" s="125"/>
      <c r="AC502" s="123" t="str">
        <f>廚具衛生設備燈具!AC54</f>
        <v>鏡面鍍鉻</v>
      </c>
      <c r="AD502" s="124"/>
      <c r="AE502" s="124"/>
      <c r="AF502" s="124"/>
      <c r="AG502" s="124"/>
      <c r="AH502" s="131"/>
    </row>
    <row r="503" spans="1:34" ht="20.100000000000001" customHeight="1">
      <c r="A503" s="123" t="e">
        <f>廚具衛生設備燈具!#REF!</f>
        <v>#REF!</v>
      </c>
      <c r="B503" s="124"/>
      <c r="C503" s="124"/>
      <c r="D503" s="124"/>
      <c r="E503" s="131"/>
      <c r="F503" s="123" t="e">
        <f>廚具衛生設備燈具!#REF!</f>
        <v>#REF!</v>
      </c>
      <c r="G503" s="124"/>
      <c r="H503" s="124"/>
      <c r="I503" s="124"/>
      <c r="J503" s="124"/>
      <c r="K503" s="124"/>
      <c r="L503" s="124"/>
      <c r="M503" s="131"/>
      <c r="N503" s="125" t="e">
        <f>廚具衛生設備燈具!#REF!</f>
        <v>#REF!</v>
      </c>
      <c r="O503" s="125"/>
      <c r="P503" s="125"/>
      <c r="Q503" s="125"/>
      <c r="R503" s="123" t="e">
        <f>廚具衛生設備燈具!#REF!</f>
        <v>#REF!</v>
      </c>
      <c r="S503" s="124"/>
      <c r="T503" s="124"/>
      <c r="U503" s="124"/>
      <c r="V503" s="124"/>
      <c r="W503" s="125" t="e">
        <f>廚具衛生設備燈具!#REF!</f>
        <v>#REF!</v>
      </c>
      <c r="X503" s="125"/>
      <c r="Y503" s="125"/>
      <c r="Z503" s="125"/>
      <c r="AA503" s="125"/>
      <c r="AB503" s="125"/>
      <c r="AC503" s="123" t="e">
        <f>廚具衛生設備燈具!#REF!</f>
        <v>#REF!</v>
      </c>
      <c r="AD503" s="124"/>
      <c r="AE503" s="124"/>
      <c r="AF503" s="124"/>
      <c r="AG503" s="124"/>
      <c r="AH503" s="131"/>
    </row>
    <row r="504" spans="1:34" ht="20.100000000000001" customHeight="1">
      <c r="A504" s="123" t="e">
        <f>廚具衛生設備燈具!#REF!</f>
        <v>#REF!</v>
      </c>
      <c r="B504" s="124"/>
      <c r="C504" s="124"/>
      <c r="D504" s="124"/>
      <c r="E504" s="131"/>
      <c r="F504" s="123" t="e">
        <f>廚具衛生設備燈具!#REF!</f>
        <v>#REF!</v>
      </c>
      <c r="G504" s="124"/>
      <c r="H504" s="124"/>
      <c r="I504" s="124"/>
      <c r="J504" s="124"/>
      <c r="K504" s="124"/>
      <c r="L504" s="124"/>
      <c r="M504" s="131"/>
      <c r="N504" s="125" t="e">
        <f>廚具衛生設備燈具!#REF!</f>
        <v>#REF!</v>
      </c>
      <c r="O504" s="125"/>
      <c r="P504" s="125"/>
      <c r="Q504" s="125"/>
      <c r="R504" s="123" t="e">
        <f>廚具衛生設備燈具!#REF!</f>
        <v>#REF!</v>
      </c>
      <c r="S504" s="124"/>
      <c r="T504" s="124"/>
      <c r="U504" s="124"/>
      <c r="V504" s="124"/>
      <c r="W504" s="125" t="e">
        <f>廚具衛生設備燈具!#REF!</f>
        <v>#REF!</v>
      </c>
      <c r="X504" s="125"/>
      <c r="Y504" s="125"/>
      <c r="Z504" s="125"/>
      <c r="AA504" s="125"/>
      <c r="AB504" s="125"/>
      <c r="AC504" s="123" t="e">
        <f>廚具衛生設備燈具!#REF!</f>
        <v>#REF!</v>
      </c>
      <c r="AD504" s="124"/>
      <c r="AE504" s="124"/>
      <c r="AF504" s="124"/>
      <c r="AG504" s="124"/>
      <c r="AH504" s="131"/>
    </row>
    <row r="505" spans="1:34" ht="20.100000000000001" customHeight="1">
      <c r="A505" s="123" t="str">
        <f>廚具衛生設備燈具!A55</f>
        <v>小盥洗室</v>
      </c>
      <c r="B505" s="124"/>
      <c r="C505" s="124"/>
      <c r="D505" s="124"/>
      <c r="E505" s="131"/>
      <c r="F505" s="123" t="str">
        <f>廚具衛生設備燈具!F55</f>
        <v>8㎜強化灰玻層板</v>
      </c>
      <c r="G505" s="124"/>
      <c r="H505" s="124"/>
      <c r="I505" s="124"/>
      <c r="J505" s="124"/>
      <c r="K505" s="124"/>
      <c r="L505" s="124"/>
      <c r="M505" s="131"/>
      <c r="N505" s="125" t="str">
        <f>廚具衛生設備燈具!N55</f>
        <v>強化光邊</v>
      </c>
      <c r="O505" s="125"/>
      <c r="P505" s="125"/>
      <c r="Q505" s="125"/>
      <c r="R505" s="123" t="str">
        <f>廚具衛生設備燈具!R55</f>
        <v>台玻</v>
      </c>
      <c r="S505" s="124"/>
      <c r="T505" s="124"/>
      <c r="U505" s="124"/>
      <c r="V505" s="124"/>
      <c r="W505" s="125" t="str">
        <f>廚具衛生設備燈具!W55</f>
        <v>無</v>
      </c>
      <c r="X505" s="125"/>
      <c r="Y505" s="125"/>
      <c r="Z505" s="125"/>
      <c r="AA505" s="125"/>
      <c r="AB505" s="125"/>
      <c r="AC505" s="123" t="str">
        <f>廚具衛生設備燈具!AC55</f>
        <v>灰玻</v>
      </c>
      <c r="AD505" s="124"/>
      <c r="AE505" s="124"/>
      <c r="AF505" s="124"/>
      <c r="AG505" s="124"/>
      <c r="AH505" s="131"/>
    </row>
    <row r="506" spans="1:34" ht="20.100000000000001" customHeight="1">
      <c r="A506" s="123" t="e">
        <f>廚具衛生設備燈具!#REF!</f>
        <v>#REF!</v>
      </c>
      <c r="B506" s="124"/>
      <c r="C506" s="124"/>
      <c r="D506" s="124"/>
      <c r="E506" s="131"/>
      <c r="F506" s="123" t="e">
        <f>廚具衛生設備燈具!#REF!</f>
        <v>#REF!</v>
      </c>
      <c r="G506" s="124"/>
      <c r="H506" s="124"/>
      <c r="I506" s="124"/>
      <c r="J506" s="124"/>
      <c r="K506" s="124"/>
      <c r="L506" s="124"/>
      <c r="M506" s="131"/>
      <c r="N506" s="125" t="e">
        <f>廚具衛生設備燈具!#REF!</f>
        <v>#REF!</v>
      </c>
      <c r="O506" s="125"/>
      <c r="P506" s="125"/>
      <c r="Q506" s="125"/>
      <c r="R506" s="123" t="e">
        <f>廚具衛生設備燈具!#REF!</f>
        <v>#REF!</v>
      </c>
      <c r="S506" s="124"/>
      <c r="T506" s="124"/>
      <c r="U506" s="124"/>
      <c r="V506" s="124"/>
      <c r="W506" s="125" t="e">
        <f>廚具衛生設備燈具!#REF!</f>
        <v>#REF!</v>
      </c>
      <c r="X506" s="125"/>
      <c r="Y506" s="125"/>
      <c r="Z506" s="125"/>
      <c r="AA506" s="125"/>
      <c r="AB506" s="125"/>
      <c r="AC506" s="123" t="e">
        <f>廚具衛生設備燈具!#REF!</f>
        <v>#REF!</v>
      </c>
      <c r="AD506" s="124"/>
      <c r="AE506" s="124"/>
      <c r="AF506" s="124"/>
      <c r="AG506" s="124"/>
      <c r="AH506" s="131"/>
    </row>
    <row r="507" spans="1:34" ht="20.100000000000001" customHeight="1">
      <c r="A507" s="123" t="e">
        <f>廚具衛生設備燈具!#REF!</f>
        <v>#REF!</v>
      </c>
      <c r="B507" s="124"/>
      <c r="C507" s="124"/>
      <c r="D507" s="124"/>
      <c r="E507" s="131"/>
      <c r="F507" s="123" t="e">
        <f>廚具衛生設備燈具!#REF!</f>
        <v>#REF!</v>
      </c>
      <c r="G507" s="124"/>
      <c r="H507" s="124"/>
      <c r="I507" s="124"/>
      <c r="J507" s="124"/>
      <c r="K507" s="124"/>
      <c r="L507" s="124"/>
      <c r="M507" s="131"/>
      <c r="N507" s="125" t="e">
        <f>廚具衛生設備燈具!#REF!</f>
        <v>#REF!</v>
      </c>
      <c r="O507" s="125"/>
      <c r="P507" s="125"/>
      <c r="Q507" s="125"/>
      <c r="R507" s="123" t="e">
        <f>廚具衛生設備燈具!#REF!</f>
        <v>#REF!</v>
      </c>
      <c r="S507" s="124"/>
      <c r="T507" s="124"/>
      <c r="U507" s="124"/>
      <c r="V507" s="124"/>
      <c r="W507" s="125" t="e">
        <f>廚具衛生設備燈具!#REF!</f>
        <v>#REF!</v>
      </c>
      <c r="X507" s="125"/>
      <c r="Y507" s="125"/>
      <c r="Z507" s="125"/>
      <c r="AA507" s="125"/>
      <c r="AB507" s="125"/>
      <c r="AC507" s="123" t="e">
        <f>廚具衛生設備燈具!#REF!</f>
        <v>#REF!</v>
      </c>
      <c r="AD507" s="124"/>
      <c r="AE507" s="124"/>
      <c r="AF507" s="124"/>
      <c r="AG507" s="124"/>
      <c r="AH507" s="131"/>
    </row>
    <row r="508" spans="1:34" ht="20.100000000000001" customHeight="1">
      <c r="A508" s="123" t="str">
        <f>廚具衛生設備燈具!A56</f>
        <v>小盥洗室</v>
      </c>
      <c r="B508" s="124"/>
      <c r="C508" s="124"/>
      <c r="D508" s="124"/>
      <c r="E508" s="131"/>
      <c r="F508" s="123" t="str">
        <f>廚具衛生設備燈具!F56</f>
        <v>牆面嵌入5㎜無框明鏡</v>
      </c>
      <c r="G508" s="124"/>
      <c r="H508" s="124"/>
      <c r="I508" s="124"/>
      <c r="J508" s="124"/>
      <c r="K508" s="124"/>
      <c r="L508" s="124"/>
      <c r="M508" s="131"/>
      <c r="N508" s="125" t="str">
        <f>廚具衛生設備燈具!N56</f>
        <v>光邊</v>
      </c>
      <c r="O508" s="125"/>
      <c r="P508" s="125"/>
      <c r="Q508" s="125"/>
      <c r="R508" s="123" t="str">
        <f>廚具衛生設備燈具!R56</f>
        <v>無</v>
      </c>
      <c r="S508" s="124"/>
      <c r="T508" s="124"/>
      <c r="U508" s="124"/>
      <c r="V508" s="124"/>
      <c r="W508" s="125" t="str">
        <f>廚具衛生設備燈具!W56</f>
        <v>無銅耐蝕鏡</v>
      </c>
      <c r="X508" s="125"/>
      <c r="Y508" s="125"/>
      <c r="Z508" s="125"/>
      <c r="AA508" s="125"/>
      <c r="AB508" s="125"/>
      <c r="AC508" s="123" t="str">
        <f>廚具衛生設備燈具!AC56</f>
        <v>無</v>
      </c>
      <c r="AD508" s="124"/>
      <c r="AE508" s="124"/>
      <c r="AF508" s="124"/>
      <c r="AG508" s="124"/>
      <c r="AH508" s="131"/>
    </row>
    <row r="509" spans="1:34" ht="20.100000000000001" customHeight="1">
      <c r="A509" s="123" t="e">
        <f>廚具衛生設備燈具!#REF!</f>
        <v>#REF!</v>
      </c>
      <c r="B509" s="124"/>
      <c r="C509" s="124"/>
      <c r="D509" s="124"/>
      <c r="E509" s="131"/>
      <c r="F509" s="123" t="e">
        <f>廚具衛生設備燈具!#REF!</f>
        <v>#REF!</v>
      </c>
      <c r="G509" s="124"/>
      <c r="H509" s="124"/>
      <c r="I509" s="124"/>
      <c r="J509" s="124"/>
      <c r="K509" s="124"/>
      <c r="L509" s="124"/>
      <c r="M509" s="131"/>
      <c r="N509" s="125" t="e">
        <f>廚具衛生設備燈具!#REF!</f>
        <v>#REF!</v>
      </c>
      <c r="O509" s="125"/>
      <c r="P509" s="125"/>
      <c r="Q509" s="125"/>
      <c r="R509" s="123" t="e">
        <f>廚具衛生設備燈具!#REF!</f>
        <v>#REF!</v>
      </c>
      <c r="S509" s="124"/>
      <c r="T509" s="124"/>
      <c r="U509" s="124"/>
      <c r="V509" s="124"/>
      <c r="W509" s="125" t="e">
        <f>廚具衛生設備燈具!#REF!</f>
        <v>#REF!</v>
      </c>
      <c r="X509" s="125"/>
      <c r="Y509" s="125"/>
      <c r="Z509" s="125"/>
      <c r="AA509" s="125"/>
      <c r="AB509" s="125"/>
      <c r="AC509" s="123" t="e">
        <f>廚具衛生設備燈具!#REF!</f>
        <v>#REF!</v>
      </c>
      <c r="AD509" s="124"/>
      <c r="AE509" s="124"/>
      <c r="AF509" s="124"/>
      <c r="AG509" s="124"/>
      <c r="AH509" s="131"/>
    </row>
    <row r="510" spans="1:34" ht="20.100000000000001" customHeight="1">
      <c r="A510" s="123" t="e">
        <f>代購項目!#REF!</f>
        <v>#REF!</v>
      </c>
      <c r="B510" s="124"/>
      <c r="C510" s="124"/>
      <c r="D510" s="124"/>
      <c r="E510" s="131"/>
      <c r="F510" s="123" t="e">
        <f>代購項目!#REF!</f>
        <v>#REF!</v>
      </c>
      <c r="G510" s="124"/>
      <c r="H510" s="124"/>
      <c r="I510" s="124"/>
      <c r="J510" s="124"/>
      <c r="K510" s="124"/>
      <c r="L510" s="124"/>
      <c r="M510" s="131"/>
      <c r="N510" s="125" t="e">
        <f>代購項目!#REF!</f>
        <v>#REF!</v>
      </c>
      <c r="O510" s="125"/>
      <c r="P510" s="125"/>
      <c r="Q510" s="125"/>
      <c r="R510" s="123" t="e">
        <f>代購項目!#REF!</f>
        <v>#REF!</v>
      </c>
      <c r="S510" s="124"/>
      <c r="T510" s="124"/>
      <c r="U510" s="124"/>
      <c r="V510" s="124"/>
      <c r="W510" s="125" t="e">
        <f>代購項目!#REF!</f>
        <v>#REF!</v>
      </c>
      <c r="X510" s="125"/>
      <c r="Y510" s="125"/>
      <c r="Z510" s="125"/>
      <c r="AA510" s="125"/>
      <c r="AB510" s="125"/>
      <c r="AC510" s="123" t="e">
        <f>代購項目!#REF!</f>
        <v>#REF!</v>
      </c>
      <c r="AD510" s="124"/>
      <c r="AE510" s="124"/>
      <c r="AF510" s="124"/>
      <c r="AG510" s="124"/>
      <c r="AH510" s="131"/>
    </row>
    <row r="511" spans="1:34" ht="20.100000000000001" customHeight="1">
      <c r="A511" s="123" t="e">
        <f>廚具衛生設備燈具!#REF!</f>
        <v>#REF!</v>
      </c>
      <c r="B511" s="124"/>
      <c r="C511" s="124"/>
      <c r="D511" s="124"/>
      <c r="E511" s="131"/>
      <c r="F511" s="123" t="e">
        <f>廚具衛生設備燈具!#REF!</f>
        <v>#REF!</v>
      </c>
      <c r="G511" s="124"/>
      <c r="H511" s="124"/>
      <c r="I511" s="124"/>
      <c r="J511" s="124"/>
      <c r="K511" s="124"/>
      <c r="L511" s="124"/>
      <c r="M511" s="131"/>
      <c r="N511" s="125" t="e">
        <f>廚具衛生設備燈具!#REF!</f>
        <v>#REF!</v>
      </c>
      <c r="O511" s="125"/>
      <c r="P511" s="125"/>
      <c r="Q511" s="125"/>
      <c r="R511" s="123" t="e">
        <f>廚具衛生設備燈具!#REF!</f>
        <v>#REF!</v>
      </c>
      <c r="S511" s="124"/>
      <c r="T511" s="124"/>
      <c r="U511" s="124"/>
      <c r="V511" s="124"/>
      <c r="W511" s="125" t="e">
        <f>廚具衛生設備燈具!#REF!</f>
        <v>#REF!</v>
      </c>
      <c r="X511" s="125"/>
      <c r="Y511" s="125"/>
      <c r="Z511" s="125"/>
      <c r="AA511" s="125"/>
      <c r="AB511" s="125"/>
      <c r="AC511" s="123" t="e">
        <f>廚具衛生設備燈具!#REF!</f>
        <v>#REF!</v>
      </c>
      <c r="AD511" s="124"/>
      <c r="AE511" s="124"/>
      <c r="AF511" s="124"/>
      <c r="AG511" s="124"/>
      <c r="AH511" s="131"/>
    </row>
    <row r="512" spans="1:34" ht="20.100000000000001" customHeight="1">
      <c r="A512" s="123" t="e">
        <f>廚具衛生設備燈具!#REF!</f>
        <v>#REF!</v>
      </c>
      <c r="B512" s="124"/>
      <c r="C512" s="124"/>
      <c r="D512" s="124"/>
      <c r="E512" s="131"/>
      <c r="F512" s="123" t="e">
        <f>廚具衛生設備燈具!#REF!</f>
        <v>#REF!</v>
      </c>
      <c r="G512" s="124"/>
      <c r="H512" s="124"/>
      <c r="I512" s="124"/>
      <c r="J512" s="124"/>
      <c r="K512" s="124"/>
      <c r="L512" s="124"/>
      <c r="M512" s="131"/>
      <c r="N512" s="125" t="e">
        <f>廚具衛生設備燈具!#REF!</f>
        <v>#REF!</v>
      </c>
      <c r="O512" s="125"/>
      <c r="P512" s="125"/>
      <c r="Q512" s="125"/>
      <c r="R512" s="123" t="e">
        <f>廚具衛生設備燈具!#REF!</f>
        <v>#REF!</v>
      </c>
      <c r="S512" s="124"/>
      <c r="T512" s="124"/>
      <c r="U512" s="124"/>
      <c r="V512" s="124"/>
      <c r="W512" s="125" t="e">
        <f>廚具衛生設備燈具!#REF!</f>
        <v>#REF!</v>
      </c>
      <c r="X512" s="125"/>
      <c r="Y512" s="125"/>
      <c r="Z512" s="125"/>
      <c r="AA512" s="125"/>
      <c r="AB512" s="125"/>
      <c r="AC512" s="123" t="e">
        <f>廚具衛生設備燈具!#REF!</f>
        <v>#REF!</v>
      </c>
      <c r="AD512" s="124"/>
      <c r="AE512" s="124"/>
      <c r="AF512" s="124"/>
      <c r="AG512" s="124"/>
      <c r="AH512" s="131"/>
    </row>
    <row r="513" spans="1:34" ht="20.100000000000001" customHeight="1">
      <c r="A513" s="123" t="e">
        <f>廚具衛生設備燈具!#REF!</f>
        <v>#REF!</v>
      </c>
      <c r="B513" s="124"/>
      <c r="C513" s="124"/>
      <c r="D513" s="124"/>
      <c r="E513" s="131"/>
      <c r="F513" s="123" t="e">
        <f>廚具衛生設備燈具!#REF!</f>
        <v>#REF!</v>
      </c>
      <c r="G513" s="124"/>
      <c r="H513" s="124"/>
      <c r="I513" s="124"/>
      <c r="J513" s="124"/>
      <c r="K513" s="124"/>
      <c r="L513" s="124"/>
      <c r="M513" s="131"/>
      <c r="N513" s="125" t="e">
        <f>廚具衛生設備燈具!#REF!</f>
        <v>#REF!</v>
      </c>
      <c r="O513" s="125"/>
      <c r="P513" s="125"/>
      <c r="Q513" s="125"/>
      <c r="R513" s="123" t="e">
        <f>廚具衛生設備燈具!#REF!</f>
        <v>#REF!</v>
      </c>
      <c r="S513" s="124"/>
      <c r="T513" s="124"/>
      <c r="U513" s="124"/>
      <c r="V513" s="124"/>
      <c r="W513" s="125" t="e">
        <f>廚具衛生設備燈具!#REF!</f>
        <v>#REF!</v>
      </c>
      <c r="X513" s="125"/>
      <c r="Y513" s="125"/>
      <c r="Z513" s="125"/>
      <c r="AA513" s="125"/>
      <c r="AB513" s="125"/>
      <c r="AC513" s="123" t="e">
        <f>廚具衛生設備燈具!#REF!</f>
        <v>#REF!</v>
      </c>
      <c r="AD513" s="124"/>
      <c r="AE513" s="124"/>
      <c r="AF513" s="124"/>
      <c r="AG513" s="124"/>
      <c r="AH513" s="131"/>
    </row>
    <row r="514" spans="1:34" ht="20.100000000000001" customHeight="1">
      <c r="A514" s="123" t="str">
        <f>廚具衛生設備燈具!A57</f>
        <v>小盥洗室</v>
      </c>
      <c r="B514" s="124"/>
      <c r="C514" s="124"/>
      <c r="D514" s="124"/>
      <c r="E514" s="131"/>
      <c r="F514" s="123" t="str">
        <f>廚具衛生設備燈具!F57</f>
        <v>14*14地面落水頭</v>
      </c>
      <c r="G514" s="124"/>
      <c r="H514" s="124"/>
      <c r="I514" s="124"/>
      <c r="J514" s="124"/>
      <c r="K514" s="124"/>
      <c r="L514" s="124"/>
      <c r="M514" s="131"/>
      <c r="N514" s="125" t="str">
        <f>廚具衛生設備燈具!N57</f>
        <v>防臭水門</v>
      </c>
      <c r="O514" s="125"/>
      <c r="P514" s="125"/>
      <c r="Q514" s="125"/>
      <c r="R514" s="123" t="str">
        <f>廚具衛生設備燈具!R57</f>
        <v>凱撒Caesar</v>
      </c>
      <c r="S514" s="124"/>
      <c r="T514" s="124"/>
      <c r="U514" s="124"/>
      <c r="V514" s="124"/>
      <c r="W514" s="125" t="str">
        <f>廚具衛生設備燈具!W57</f>
        <v>ST1425</v>
      </c>
      <c r="X514" s="125"/>
      <c r="Y514" s="125"/>
      <c r="Z514" s="125"/>
      <c r="AA514" s="125"/>
      <c r="AB514" s="125"/>
      <c r="AC514" s="123" t="str">
        <f>廚具衛生設備燈具!AC57</f>
        <v>不銹鋼</v>
      </c>
      <c r="AD514" s="124"/>
      <c r="AE514" s="124"/>
      <c r="AF514" s="124"/>
      <c r="AG514" s="124"/>
      <c r="AH514" s="131"/>
    </row>
    <row r="515" spans="1:34" ht="20.100000000000001" customHeight="1">
      <c r="A515" s="123" t="e">
        <f>廚具衛生設備燈具!#REF!</f>
        <v>#REF!</v>
      </c>
      <c r="B515" s="124"/>
      <c r="C515" s="124"/>
      <c r="D515" s="124"/>
      <c r="E515" s="131"/>
      <c r="F515" s="123" t="e">
        <f>廚具衛生設備燈具!#REF!</f>
        <v>#REF!</v>
      </c>
      <c r="G515" s="124"/>
      <c r="H515" s="124"/>
      <c r="I515" s="124"/>
      <c r="J515" s="124"/>
      <c r="K515" s="124"/>
      <c r="L515" s="124"/>
      <c r="M515" s="131"/>
      <c r="N515" s="125" t="e">
        <f>廚具衛生設備燈具!#REF!</f>
        <v>#REF!</v>
      </c>
      <c r="O515" s="125"/>
      <c r="P515" s="125"/>
      <c r="Q515" s="125"/>
      <c r="R515" s="123" t="e">
        <f>廚具衛生設備燈具!#REF!</f>
        <v>#REF!</v>
      </c>
      <c r="S515" s="124"/>
      <c r="T515" s="124"/>
      <c r="U515" s="124"/>
      <c r="V515" s="124"/>
      <c r="W515" s="125" t="e">
        <f>廚具衛生設備燈具!#REF!</f>
        <v>#REF!</v>
      </c>
      <c r="X515" s="125"/>
      <c r="Y515" s="125"/>
      <c r="Z515" s="125"/>
      <c r="AA515" s="125"/>
      <c r="AB515" s="125"/>
      <c r="AC515" s="123" t="e">
        <f>廚具衛生設備燈具!#REF!</f>
        <v>#REF!</v>
      </c>
      <c r="AD515" s="124"/>
      <c r="AE515" s="124"/>
      <c r="AF515" s="124"/>
      <c r="AG515" s="124"/>
      <c r="AH515" s="131"/>
    </row>
    <row r="516" spans="1:34" ht="20.100000000000001" customHeight="1">
      <c r="A516" s="123" t="str">
        <f>廚具衛生設備燈具!A58</f>
        <v>小盥洗室</v>
      </c>
      <c r="B516" s="124"/>
      <c r="C516" s="124"/>
      <c r="D516" s="124"/>
      <c r="E516" s="131"/>
      <c r="F516" s="123" t="str">
        <f>廚具衛生設備燈具!F58</f>
        <v>沖水馬桶</v>
      </c>
      <c r="G516" s="124"/>
      <c r="H516" s="124"/>
      <c r="I516" s="124"/>
      <c r="J516" s="124"/>
      <c r="K516" s="124"/>
      <c r="L516" s="124"/>
      <c r="M516" s="131"/>
      <c r="N516" s="125" t="str">
        <f>廚具衛生設備燈具!N58</f>
        <v>陶瓷</v>
      </c>
      <c r="O516" s="125"/>
      <c r="P516" s="125"/>
      <c r="Q516" s="125"/>
      <c r="R516" s="123" t="str">
        <f>廚具衛生設備燈具!R58</f>
        <v>凱撒Caesar</v>
      </c>
      <c r="S516" s="124"/>
      <c r="T516" s="124"/>
      <c r="U516" s="124"/>
      <c r="V516" s="124"/>
      <c r="W516" s="125" t="str">
        <f>廚具衛生設備燈具!W58</f>
        <v>CS1394</v>
      </c>
      <c r="X516" s="125"/>
      <c r="Y516" s="125"/>
      <c r="Z516" s="125"/>
      <c r="AA516" s="125"/>
      <c r="AB516" s="125"/>
      <c r="AC516" s="123" t="str">
        <f>廚具衛生設備燈具!AC58</f>
        <v>白</v>
      </c>
      <c r="AD516" s="124"/>
      <c r="AE516" s="124"/>
      <c r="AF516" s="124"/>
      <c r="AG516" s="124"/>
      <c r="AH516" s="131"/>
    </row>
    <row r="517" spans="1:34" ht="20.100000000000001" customHeight="1">
      <c r="A517" s="123" t="str">
        <f>廚具衛生設備燈具!A59</f>
        <v>小盥洗室</v>
      </c>
      <c r="B517" s="124"/>
      <c r="C517" s="124"/>
      <c r="D517" s="124"/>
      <c r="E517" s="131"/>
      <c r="F517" s="123" t="str">
        <f>廚具衛生設備燈具!F59</f>
        <v>馬桶便座</v>
      </c>
      <c r="G517" s="124"/>
      <c r="H517" s="124"/>
      <c r="I517" s="124"/>
      <c r="J517" s="124"/>
      <c r="K517" s="124"/>
      <c r="L517" s="124"/>
      <c r="M517" s="131"/>
      <c r="N517" s="125" t="str">
        <f>廚具衛生設備燈具!N59</f>
        <v>電腦便座</v>
      </c>
      <c r="O517" s="125"/>
      <c r="P517" s="125"/>
      <c r="Q517" s="125"/>
      <c r="R517" s="123" t="str">
        <f>廚具衛生設備燈具!R59</f>
        <v>國際Panasonic</v>
      </c>
      <c r="S517" s="124"/>
      <c r="T517" s="124"/>
      <c r="U517" s="124"/>
      <c r="V517" s="124"/>
      <c r="W517" s="125" t="str">
        <f>廚具衛生設備燈具!W59</f>
        <v>CH951SWS</v>
      </c>
      <c r="X517" s="125"/>
      <c r="Y517" s="125"/>
      <c r="Z517" s="125"/>
      <c r="AA517" s="125"/>
      <c r="AB517" s="125"/>
      <c r="AC517" s="123" t="str">
        <f>廚具衛生設備燈具!AC59</f>
        <v>白</v>
      </c>
      <c r="AD517" s="124"/>
      <c r="AE517" s="124"/>
      <c r="AF517" s="124"/>
      <c r="AG517" s="124"/>
      <c r="AH517" s="131"/>
    </row>
    <row r="518" spans="1:34" ht="20.100000000000001" customHeight="1">
      <c r="A518" s="123" t="str">
        <f>廚具衛生設備燈具!A60</f>
        <v>小盥洗室</v>
      </c>
      <c r="B518" s="124"/>
      <c r="C518" s="124"/>
      <c r="D518" s="124"/>
      <c r="E518" s="131"/>
      <c r="F518" s="123" t="str">
        <f>廚具衛生設備燈具!F60</f>
        <v>馬桶側噴射洗地龍頭</v>
      </c>
      <c r="G518" s="124"/>
      <c r="H518" s="124"/>
      <c r="I518" s="124"/>
      <c r="J518" s="124"/>
      <c r="K518" s="124"/>
      <c r="L518" s="124"/>
      <c r="M518" s="131"/>
      <c r="N518" s="125" t="str">
        <f>廚具衛生設備燈具!N60</f>
        <v>SUS304</v>
      </c>
      <c r="O518" s="125"/>
      <c r="P518" s="125"/>
      <c r="Q518" s="125"/>
      <c r="R518" s="123" t="str">
        <f>廚具衛生設備燈具!R60</f>
        <v>起點如日</v>
      </c>
      <c r="S518" s="124"/>
      <c r="T518" s="124"/>
      <c r="U518" s="124"/>
      <c r="V518" s="124"/>
      <c r="W518" s="125" t="str">
        <f>廚具衛生設備燈具!W60</f>
        <v>無</v>
      </c>
      <c r="X518" s="125"/>
      <c r="Y518" s="125"/>
      <c r="Z518" s="125"/>
      <c r="AA518" s="125"/>
      <c r="AB518" s="125"/>
      <c r="AC518" s="123" t="str">
        <f>廚具衛生設備燈具!AC60</f>
        <v>不銹鋼</v>
      </c>
      <c r="AD518" s="124"/>
      <c r="AE518" s="124"/>
      <c r="AF518" s="124"/>
      <c r="AG518" s="124"/>
      <c r="AH518" s="131"/>
    </row>
    <row r="519" spans="1:34" ht="20.100000000000001" customHeight="1">
      <c r="A519" s="123" t="e">
        <f>廚具衛生設備燈具!#REF!</f>
        <v>#REF!</v>
      </c>
      <c r="B519" s="124"/>
      <c r="C519" s="124"/>
      <c r="D519" s="124"/>
      <c r="E519" s="131"/>
      <c r="F519" s="123" t="e">
        <f>廚具衛生設備燈具!#REF!</f>
        <v>#REF!</v>
      </c>
      <c r="G519" s="124"/>
      <c r="H519" s="124"/>
      <c r="I519" s="124"/>
      <c r="J519" s="124"/>
      <c r="K519" s="124"/>
      <c r="L519" s="124"/>
      <c r="M519" s="131"/>
      <c r="N519" s="125" t="e">
        <f>廚具衛生設備燈具!#REF!</f>
        <v>#REF!</v>
      </c>
      <c r="O519" s="125"/>
      <c r="P519" s="125"/>
      <c r="Q519" s="125"/>
      <c r="R519" s="123" t="e">
        <f>廚具衛生設備燈具!#REF!</f>
        <v>#REF!</v>
      </c>
      <c r="S519" s="124"/>
      <c r="T519" s="124"/>
      <c r="U519" s="124"/>
      <c r="V519" s="124"/>
      <c r="W519" s="125" t="e">
        <f>廚具衛生設備燈具!#REF!</f>
        <v>#REF!</v>
      </c>
      <c r="X519" s="125"/>
      <c r="Y519" s="125"/>
      <c r="Z519" s="125"/>
      <c r="AA519" s="125"/>
      <c r="AB519" s="125"/>
      <c r="AC519" s="123" t="e">
        <f>廚具衛生設備燈具!#REF!</f>
        <v>#REF!</v>
      </c>
      <c r="AD519" s="124"/>
      <c r="AE519" s="124"/>
      <c r="AF519" s="124"/>
      <c r="AG519" s="124"/>
      <c r="AH519" s="131"/>
    </row>
    <row r="520" spans="1:34" ht="20.100000000000001" customHeight="1">
      <c r="A520" s="123" t="e">
        <f>廚具衛生設備燈具!#REF!</f>
        <v>#REF!</v>
      </c>
      <c r="B520" s="124"/>
      <c r="C520" s="124"/>
      <c r="D520" s="124"/>
      <c r="E520" s="131"/>
      <c r="F520" s="123" t="e">
        <f>廚具衛生設備燈具!#REF!</f>
        <v>#REF!</v>
      </c>
      <c r="G520" s="124"/>
      <c r="H520" s="124"/>
      <c r="I520" s="124"/>
      <c r="J520" s="124"/>
      <c r="K520" s="124"/>
      <c r="L520" s="124"/>
      <c r="M520" s="131"/>
      <c r="N520" s="125" t="e">
        <f>廚具衛生設備燈具!#REF!</f>
        <v>#REF!</v>
      </c>
      <c r="O520" s="125"/>
      <c r="P520" s="125"/>
      <c r="Q520" s="125"/>
      <c r="R520" s="123" t="e">
        <f>廚具衛生設備燈具!#REF!</f>
        <v>#REF!</v>
      </c>
      <c r="S520" s="124"/>
      <c r="T520" s="124"/>
      <c r="U520" s="124"/>
      <c r="V520" s="124"/>
      <c r="W520" s="125" t="e">
        <f>廚具衛生設備燈具!#REF!</f>
        <v>#REF!</v>
      </c>
      <c r="X520" s="125"/>
      <c r="Y520" s="125"/>
      <c r="Z520" s="125"/>
      <c r="AA520" s="125"/>
      <c r="AB520" s="125"/>
      <c r="AC520" s="123" t="e">
        <f>廚具衛生設備燈具!#REF!</f>
        <v>#REF!</v>
      </c>
      <c r="AD520" s="124"/>
      <c r="AE520" s="124"/>
      <c r="AF520" s="124"/>
      <c r="AG520" s="124"/>
      <c r="AH520" s="131"/>
    </row>
    <row r="521" spans="1:34" ht="20.100000000000001" customHeight="1">
      <c r="A521" s="123" t="e">
        <f>廚具衛生設備燈具!#REF!</f>
        <v>#REF!</v>
      </c>
      <c r="B521" s="124"/>
      <c r="C521" s="124"/>
      <c r="D521" s="124"/>
      <c r="E521" s="131"/>
      <c r="F521" s="123" t="e">
        <f>廚具衛生設備燈具!#REF!</f>
        <v>#REF!</v>
      </c>
      <c r="G521" s="124"/>
      <c r="H521" s="124"/>
      <c r="I521" s="124"/>
      <c r="J521" s="124"/>
      <c r="K521" s="124"/>
      <c r="L521" s="124"/>
      <c r="M521" s="131"/>
      <c r="N521" s="125" t="e">
        <f>廚具衛生設備燈具!#REF!</f>
        <v>#REF!</v>
      </c>
      <c r="O521" s="125"/>
      <c r="P521" s="125"/>
      <c r="Q521" s="125"/>
      <c r="R521" s="123" t="e">
        <f>廚具衛生設備燈具!#REF!</f>
        <v>#REF!</v>
      </c>
      <c r="S521" s="124"/>
      <c r="T521" s="124"/>
      <c r="U521" s="124"/>
      <c r="V521" s="124"/>
      <c r="W521" s="125" t="e">
        <f>廚具衛生設備燈具!#REF!</f>
        <v>#REF!</v>
      </c>
      <c r="X521" s="125"/>
      <c r="Y521" s="125"/>
      <c r="Z521" s="125"/>
      <c r="AA521" s="125"/>
      <c r="AB521" s="125"/>
      <c r="AC521" s="123" t="e">
        <f>廚具衛生設備燈具!#REF!</f>
        <v>#REF!</v>
      </c>
      <c r="AD521" s="124"/>
      <c r="AE521" s="124"/>
      <c r="AF521" s="124"/>
      <c r="AG521" s="124"/>
      <c r="AH521" s="131"/>
    </row>
    <row r="522" spans="1:34" ht="20.100000000000001" customHeight="1">
      <c r="A522" s="123" t="e">
        <f>廚具衛生設備燈具!#REF!</f>
        <v>#REF!</v>
      </c>
      <c r="B522" s="124"/>
      <c r="C522" s="124"/>
      <c r="D522" s="124"/>
      <c r="E522" s="131"/>
      <c r="F522" s="123" t="e">
        <f>廚具衛生設備燈具!#REF!</f>
        <v>#REF!</v>
      </c>
      <c r="G522" s="124"/>
      <c r="H522" s="124"/>
      <c r="I522" s="124"/>
      <c r="J522" s="124"/>
      <c r="K522" s="124"/>
      <c r="L522" s="124"/>
      <c r="M522" s="131"/>
      <c r="N522" s="125" t="e">
        <f>廚具衛生設備燈具!#REF!</f>
        <v>#REF!</v>
      </c>
      <c r="O522" s="125"/>
      <c r="P522" s="125"/>
      <c r="Q522" s="125"/>
      <c r="R522" s="123" t="e">
        <f>廚具衛生設備燈具!#REF!</f>
        <v>#REF!</v>
      </c>
      <c r="S522" s="124"/>
      <c r="T522" s="124"/>
      <c r="U522" s="124"/>
      <c r="V522" s="124"/>
      <c r="W522" s="125" t="e">
        <f>廚具衛生設備燈具!#REF!</f>
        <v>#REF!</v>
      </c>
      <c r="X522" s="125"/>
      <c r="Y522" s="125"/>
      <c r="Z522" s="125"/>
      <c r="AA522" s="125"/>
      <c r="AB522" s="125"/>
      <c r="AC522" s="123" t="e">
        <f>廚具衛生設備燈具!#REF!</f>
        <v>#REF!</v>
      </c>
      <c r="AD522" s="124"/>
      <c r="AE522" s="124"/>
      <c r="AF522" s="124"/>
      <c r="AG522" s="124"/>
      <c r="AH522" s="131"/>
    </row>
    <row r="523" spans="1:34" ht="20.100000000000001" customHeight="1">
      <c r="A523" s="123" t="str">
        <f>廚具衛生設備燈具!A61</f>
        <v>衛生間</v>
      </c>
      <c r="B523" s="124"/>
      <c r="C523" s="124"/>
      <c r="D523" s="124"/>
      <c r="E523" s="131"/>
      <c r="F523" s="123" t="str">
        <f>廚具衛生設備燈具!F61</f>
        <v>8㎜強化灰玻層板</v>
      </c>
      <c r="G523" s="124"/>
      <c r="H523" s="124"/>
      <c r="I523" s="124"/>
      <c r="J523" s="124"/>
      <c r="K523" s="124"/>
      <c r="L523" s="124"/>
      <c r="M523" s="131"/>
      <c r="N523" s="125" t="str">
        <f>廚具衛生設備燈具!N61</f>
        <v>強化光邊</v>
      </c>
      <c r="O523" s="125"/>
      <c r="P523" s="125"/>
      <c r="Q523" s="125"/>
      <c r="R523" s="123" t="str">
        <f>廚具衛生設備燈具!R61</f>
        <v>台玻</v>
      </c>
      <c r="S523" s="124"/>
      <c r="T523" s="124"/>
      <c r="U523" s="124"/>
      <c r="V523" s="124"/>
      <c r="W523" s="125" t="str">
        <f>廚具衛生設備燈具!W61</f>
        <v>無</v>
      </c>
      <c r="X523" s="125"/>
      <c r="Y523" s="125"/>
      <c r="Z523" s="125"/>
      <c r="AA523" s="125"/>
      <c r="AB523" s="125"/>
      <c r="AC523" s="123" t="str">
        <f>廚具衛生設備燈具!AC61</f>
        <v>灰玻</v>
      </c>
      <c r="AD523" s="124"/>
      <c r="AE523" s="124"/>
      <c r="AF523" s="124"/>
      <c r="AG523" s="124"/>
      <c r="AH523" s="131"/>
    </row>
    <row r="524" spans="1:34" ht="20.100000000000001" customHeight="1">
      <c r="A524" s="123" t="e">
        <f>廚具衛生設備燈具!#REF!</f>
        <v>#REF!</v>
      </c>
      <c r="B524" s="124"/>
      <c r="C524" s="124"/>
      <c r="D524" s="124"/>
      <c r="E524" s="131"/>
      <c r="F524" s="123" t="e">
        <f>廚具衛生設備燈具!#REF!</f>
        <v>#REF!</v>
      </c>
      <c r="G524" s="124"/>
      <c r="H524" s="124"/>
      <c r="I524" s="124"/>
      <c r="J524" s="124"/>
      <c r="K524" s="124"/>
      <c r="L524" s="124"/>
      <c r="M524" s="131"/>
      <c r="N524" s="125" t="e">
        <f>廚具衛生設備燈具!#REF!</f>
        <v>#REF!</v>
      </c>
      <c r="O524" s="125"/>
      <c r="P524" s="125"/>
      <c r="Q524" s="125"/>
      <c r="R524" s="123" t="e">
        <f>廚具衛生設備燈具!#REF!</f>
        <v>#REF!</v>
      </c>
      <c r="S524" s="124"/>
      <c r="T524" s="124"/>
      <c r="U524" s="124"/>
      <c r="V524" s="124"/>
      <c r="W524" s="125" t="e">
        <f>廚具衛生設備燈具!#REF!</f>
        <v>#REF!</v>
      </c>
      <c r="X524" s="125"/>
      <c r="Y524" s="125"/>
      <c r="Z524" s="125"/>
      <c r="AA524" s="125"/>
      <c r="AB524" s="125"/>
      <c r="AC524" s="123" t="e">
        <f>廚具衛生設備燈具!#REF!</f>
        <v>#REF!</v>
      </c>
      <c r="AD524" s="124"/>
      <c r="AE524" s="124"/>
      <c r="AF524" s="124"/>
      <c r="AG524" s="124"/>
      <c r="AH524" s="131"/>
    </row>
    <row r="525" spans="1:34" ht="20.100000000000001" customHeight="1">
      <c r="A525" s="123" t="e">
        <f>廚具衛生設備燈具!#REF!</f>
        <v>#REF!</v>
      </c>
      <c r="B525" s="124"/>
      <c r="C525" s="124"/>
      <c r="D525" s="124"/>
      <c r="E525" s="131"/>
      <c r="F525" s="123" t="e">
        <f>廚具衛生設備燈具!#REF!</f>
        <v>#REF!</v>
      </c>
      <c r="G525" s="124"/>
      <c r="H525" s="124"/>
      <c r="I525" s="124"/>
      <c r="J525" s="124"/>
      <c r="K525" s="124"/>
      <c r="L525" s="124"/>
      <c r="M525" s="131"/>
      <c r="N525" s="125" t="e">
        <f>廚具衛生設備燈具!#REF!</f>
        <v>#REF!</v>
      </c>
      <c r="O525" s="125"/>
      <c r="P525" s="125"/>
      <c r="Q525" s="125"/>
      <c r="R525" s="123" t="e">
        <f>廚具衛生設備燈具!#REF!</f>
        <v>#REF!</v>
      </c>
      <c r="S525" s="124"/>
      <c r="T525" s="124"/>
      <c r="U525" s="124"/>
      <c r="V525" s="124"/>
      <c r="W525" s="125" t="e">
        <f>廚具衛生設備燈具!#REF!</f>
        <v>#REF!</v>
      </c>
      <c r="X525" s="125"/>
      <c r="Y525" s="125"/>
      <c r="Z525" s="125"/>
      <c r="AA525" s="125"/>
      <c r="AB525" s="125"/>
      <c r="AC525" s="123" t="e">
        <f>廚具衛生設備燈具!#REF!</f>
        <v>#REF!</v>
      </c>
      <c r="AD525" s="124"/>
      <c r="AE525" s="124"/>
      <c r="AF525" s="124"/>
      <c r="AG525" s="124"/>
      <c r="AH525" s="131"/>
    </row>
    <row r="526" spans="1:34" ht="20.100000000000001" customHeight="1">
      <c r="A526" s="123" t="str">
        <f>廚具衛生設備燈具!A62</f>
        <v>衛生間</v>
      </c>
      <c r="B526" s="124"/>
      <c r="C526" s="124"/>
      <c r="D526" s="124"/>
      <c r="E526" s="131"/>
      <c r="F526" s="123" t="str">
        <f>廚具衛生設備燈具!F62</f>
        <v>牆面嵌入5㎜無框明鏡</v>
      </c>
      <c r="G526" s="124"/>
      <c r="H526" s="124"/>
      <c r="I526" s="124"/>
      <c r="J526" s="124"/>
      <c r="K526" s="124"/>
      <c r="L526" s="124"/>
      <c r="M526" s="131"/>
      <c r="N526" s="125" t="str">
        <f>廚具衛生設備燈具!N62</f>
        <v>光邊</v>
      </c>
      <c r="O526" s="125"/>
      <c r="P526" s="125"/>
      <c r="Q526" s="125"/>
      <c r="R526" s="123" t="str">
        <f>廚具衛生設備燈具!R62</f>
        <v>無</v>
      </c>
      <c r="S526" s="124"/>
      <c r="T526" s="124"/>
      <c r="U526" s="124"/>
      <c r="V526" s="124"/>
      <c r="W526" s="125" t="str">
        <f>廚具衛生設備燈具!W62</f>
        <v>無銅耐蝕鏡</v>
      </c>
      <c r="X526" s="125"/>
      <c r="Y526" s="125"/>
      <c r="Z526" s="125"/>
      <c r="AA526" s="125"/>
      <c r="AB526" s="125"/>
      <c r="AC526" s="123" t="str">
        <f>廚具衛生設備燈具!AC62</f>
        <v>無</v>
      </c>
      <c r="AD526" s="124"/>
      <c r="AE526" s="124"/>
      <c r="AF526" s="124"/>
      <c r="AG526" s="124"/>
      <c r="AH526" s="131"/>
    </row>
    <row r="527" spans="1:34" ht="20.100000000000001" customHeight="1">
      <c r="A527" s="123" t="e">
        <f>廚具衛生設備燈具!#REF!</f>
        <v>#REF!</v>
      </c>
      <c r="B527" s="124"/>
      <c r="C527" s="124"/>
      <c r="D527" s="124"/>
      <c r="E527" s="131"/>
      <c r="F527" s="123" t="e">
        <f>廚具衛生設備燈具!#REF!</f>
        <v>#REF!</v>
      </c>
      <c r="G527" s="124"/>
      <c r="H527" s="124"/>
      <c r="I527" s="124"/>
      <c r="J527" s="124"/>
      <c r="K527" s="124"/>
      <c r="L527" s="124"/>
      <c r="M527" s="131"/>
      <c r="N527" s="125" t="e">
        <f>廚具衛生設備燈具!#REF!</f>
        <v>#REF!</v>
      </c>
      <c r="O527" s="125"/>
      <c r="P527" s="125"/>
      <c r="Q527" s="125"/>
      <c r="R527" s="123" t="e">
        <f>廚具衛生設備燈具!#REF!</f>
        <v>#REF!</v>
      </c>
      <c r="S527" s="124"/>
      <c r="T527" s="124"/>
      <c r="U527" s="124"/>
      <c r="V527" s="124"/>
      <c r="W527" s="125" t="e">
        <f>廚具衛生設備燈具!#REF!</f>
        <v>#REF!</v>
      </c>
      <c r="X527" s="125"/>
      <c r="Y527" s="125"/>
      <c r="Z527" s="125"/>
      <c r="AA527" s="125"/>
      <c r="AB527" s="125"/>
      <c r="AC527" s="123" t="e">
        <f>廚具衛生設備燈具!#REF!</f>
        <v>#REF!</v>
      </c>
      <c r="AD527" s="124"/>
      <c r="AE527" s="124"/>
      <c r="AF527" s="124"/>
      <c r="AG527" s="124"/>
      <c r="AH527" s="131"/>
    </row>
    <row r="528" spans="1:34" ht="20.100000000000001" customHeight="1">
      <c r="A528" s="123" t="e">
        <f>代購項目!#REF!</f>
        <v>#REF!</v>
      </c>
      <c r="B528" s="124"/>
      <c r="C528" s="124"/>
      <c r="D528" s="124"/>
      <c r="E528" s="131"/>
      <c r="F528" s="123" t="e">
        <f>代購項目!#REF!</f>
        <v>#REF!</v>
      </c>
      <c r="G528" s="124"/>
      <c r="H528" s="124"/>
      <c r="I528" s="124"/>
      <c r="J528" s="124"/>
      <c r="K528" s="124"/>
      <c r="L528" s="124"/>
      <c r="M528" s="131"/>
      <c r="N528" s="125" t="e">
        <f>代購項目!#REF!</f>
        <v>#REF!</v>
      </c>
      <c r="O528" s="125"/>
      <c r="P528" s="125"/>
      <c r="Q528" s="125"/>
      <c r="R528" s="123" t="e">
        <f>代購項目!#REF!</f>
        <v>#REF!</v>
      </c>
      <c r="S528" s="124"/>
      <c r="T528" s="124"/>
      <c r="U528" s="124"/>
      <c r="V528" s="124"/>
      <c r="W528" s="125" t="e">
        <f>代購項目!#REF!</f>
        <v>#REF!</v>
      </c>
      <c r="X528" s="125"/>
      <c r="Y528" s="125"/>
      <c r="Z528" s="125"/>
      <c r="AA528" s="125"/>
      <c r="AB528" s="125"/>
      <c r="AC528" s="123" t="e">
        <f>代購項目!#REF!</f>
        <v>#REF!</v>
      </c>
      <c r="AD528" s="124"/>
      <c r="AE528" s="124"/>
      <c r="AF528" s="124"/>
      <c r="AG528" s="124"/>
      <c r="AH528" s="131"/>
    </row>
    <row r="529" spans="1:34" ht="20.100000000000001" customHeight="1">
      <c r="A529" s="123" t="e">
        <f>廚具衛生設備燈具!#REF!</f>
        <v>#REF!</v>
      </c>
      <c r="B529" s="124"/>
      <c r="C529" s="124"/>
      <c r="D529" s="124"/>
      <c r="E529" s="131"/>
      <c r="F529" s="123" t="e">
        <f>廚具衛生設備燈具!#REF!</f>
        <v>#REF!</v>
      </c>
      <c r="G529" s="124"/>
      <c r="H529" s="124"/>
      <c r="I529" s="124"/>
      <c r="J529" s="124"/>
      <c r="K529" s="124"/>
      <c r="L529" s="124"/>
      <c r="M529" s="131"/>
      <c r="N529" s="125" t="e">
        <f>廚具衛生設備燈具!#REF!</f>
        <v>#REF!</v>
      </c>
      <c r="O529" s="125"/>
      <c r="P529" s="125"/>
      <c r="Q529" s="125"/>
      <c r="R529" s="123" t="e">
        <f>廚具衛生設備燈具!#REF!</f>
        <v>#REF!</v>
      </c>
      <c r="S529" s="124"/>
      <c r="T529" s="124"/>
      <c r="U529" s="124"/>
      <c r="V529" s="124"/>
      <c r="W529" s="125" t="e">
        <f>廚具衛生設備燈具!#REF!</f>
        <v>#REF!</v>
      </c>
      <c r="X529" s="125"/>
      <c r="Y529" s="125"/>
      <c r="Z529" s="125"/>
      <c r="AA529" s="125"/>
      <c r="AB529" s="125"/>
      <c r="AC529" s="123" t="e">
        <f>廚具衛生設備燈具!#REF!</f>
        <v>#REF!</v>
      </c>
      <c r="AD529" s="124"/>
      <c r="AE529" s="124"/>
      <c r="AF529" s="124"/>
      <c r="AG529" s="124"/>
      <c r="AH529" s="131"/>
    </row>
    <row r="530" spans="1:34" ht="20.100000000000001" customHeight="1">
      <c r="A530" s="123" t="e">
        <f>廚具衛生設備燈具!#REF!</f>
        <v>#REF!</v>
      </c>
      <c r="B530" s="124"/>
      <c r="C530" s="124"/>
      <c r="D530" s="124"/>
      <c r="E530" s="131"/>
      <c r="F530" s="123" t="e">
        <f>廚具衛生設備燈具!#REF!</f>
        <v>#REF!</v>
      </c>
      <c r="G530" s="124"/>
      <c r="H530" s="124"/>
      <c r="I530" s="124"/>
      <c r="J530" s="124"/>
      <c r="K530" s="124"/>
      <c r="L530" s="124"/>
      <c r="M530" s="131"/>
      <c r="N530" s="125" t="e">
        <f>廚具衛生設備燈具!#REF!</f>
        <v>#REF!</v>
      </c>
      <c r="O530" s="125"/>
      <c r="P530" s="125"/>
      <c r="Q530" s="125"/>
      <c r="R530" s="123" t="e">
        <f>廚具衛生設備燈具!#REF!</f>
        <v>#REF!</v>
      </c>
      <c r="S530" s="124"/>
      <c r="T530" s="124"/>
      <c r="U530" s="124"/>
      <c r="V530" s="124"/>
      <c r="W530" s="125" t="e">
        <f>廚具衛生設備燈具!#REF!</f>
        <v>#REF!</v>
      </c>
      <c r="X530" s="125"/>
      <c r="Y530" s="125"/>
      <c r="Z530" s="125"/>
      <c r="AA530" s="125"/>
      <c r="AB530" s="125"/>
      <c r="AC530" s="123" t="e">
        <f>廚具衛生設備燈具!#REF!</f>
        <v>#REF!</v>
      </c>
      <c r="AD530" s="124"/>
      <c r="AE530" s="124"/>
      <c r="AF530" s="124"/>
      <c r="AG530" s="124"/>
      <c r="AH530" s="131"/>
    </row>
    <row r="531" spans="1:34" ht="20.100000000000001" customHeight="1">
      <c r="A531" s="123" t="e">
        <f>廚具衛生設備燈具!#REF!</f>
        <v>#REF!</v>
      </c>
      <c r="B531" s="124"/>
      <c r="C531" s="124"/>
      <c r="D531" s="124"/>
      <c r="E531" s="131"/>
      <c r="F531" s="123" t="e">
        <f>廚具衛生設備燈具!#REF!</f>
        <v>#REF!</v>
      </c>
      <c r="G531" s="124"/>
      <c r="H531" s="124"/>
      <c r="I531" s="124"/>
      <c r="J531" s="124"/>
      <c r="K531" s="124"/>
      <c r="L531" s="124"/>
      <c r="M531" s="131"/>
      <c r="N531" s="125" t="e">
        <f>廚具衛生設備燈具!#REF!</f>
        <v>#REF!</v>
      </c>
      <c r="O531" s="125"/>
      <c r="P531" s="125"/>
      <c r="Q531" s="125"/>
      <c r="R531" s="123" t="e">
        <f>廚具衛生設備燈具!#REF!</f>
        <v>#REF!</v>
      </c>
      <c r="S531" s="124"/>
      <c r="T531" s="124"/>
      <c r="U531" s="124"/>
      <c r="V531" s="124"/>
      <c r="W531" s="125" t="e">
        <f>廚具衛生設備燈具!#REF!</f>
        <v>#REF!</v>
      </c>
      <c r="X531" s="125"/>
      <c r="Y531" s="125"/>
      <c r="Z531" s="125"/>
      <c r="AA531" s="125"/>
      <c r="AB531" s="125"/>
      <c r="AC531" s="123" t="e">
        <f>廚具衛生設備燈具!#REF!</f>
        <v>#REF!</v>
      </c>
      <c r="AD531" s="124"/>
      <c r="AE531" s="124"/>
      <c r="AF531" s="124"/>
      <c r="AG531" s="124"/>
      <c r="AH531" s="131"/>
    </row>
    <row r="532" spans="1:34" ht="20.100000000000001" customHeight="1">
      <c r="A532" s="123" t="e">
        <f>廚具衛生設備燈具!#REF!</f>
        <v>#REF!</v>
      </c>
      <c r="B532" s="124"/>
      <c r="C532" s="124"/>
      <c r="D532" s="124"/>
      <c r="E532" s="131"/>
      <c r="F532" s="123" t="e">
        <f>廚具衛生設備燈具!#REF!</f>
        <v>#REF!</v>
      </c>
      <c r="G532" s="124"/>
      <c r="H532" s="124"/>
      <c r="I532" s="124"/>
      <c r="J532" s="124"/>
      <c r="K532" s="124"/>
      <c r="L532" s="124"/>
      <c r="M532" s="131"/>
      <c r="N532" s="125" t="e">
        <f>廚具衛生設備燈具!#REF!</f>
        <v>#REF!</v>
      </c>
      <c r="O532" s="125"/>
      <c r="P532" s="125"/>
      <c r="Q532" s="125"/>
      <c r="R532" s="123" t="e">
        <f>廚具衛生設備燈具!#REF!</f>
        <v>#REF!</v>
      </c>
      <c r="S532" s="124"/>
      <c r="T532" s="124"/>
      <c r="U532" s="124"/>
      <c r="V532" s="124"/>
      <c r="W532" s="125" t="e">
        <f>廚具衛生設備燈具!#REF!</f>
        <v>#REF!</v>
      </c>
      <c r="X532" s="125"/>
      <c r="Y532" s="125"/>
      <c r="Z532" s="125"/>
      <c r="AA532" s="125"/>
      <c r="AB532" s="125"/>
      <c r="AC532" s="123" t="e">
        <f>廚具衛生設備燈具!#REF!</f>
        <v>#REF!</v>
      </c>
      <c r="AD532" s="124"/>
      <c r="AE532" s="124"/>
      <c r="AF532" s="124"/>
      <c r="AG532" s="124"/>
      <c r="AH532" s="131"/>
    </row>
    <row r="533" spans="1:34" ht="20.100000000000001" customHeight="1">
      <c r="A533" s="123" t="str">
        <f>廚具衛生設備燈具!A63</f>
        <v>衛生間</v>
      </c>
      <c r="B533" s="124"/>
      <c r="C533" s="124"/>
      <c r="D533" s="124"/>
      <c r="E533" s="131"/>
      <c r="F533" s="123" t="str">
        <f>廚具衛生設備燈具!F63</f>
        <v>10*10地面落水頭</v>
      </c>
      <c r="G533" s="124"/>
      <c r="H533" s="124"/>
      <c r="I533" s="124"/>
      <c r="J533" s="124"/>
      <c r="K533" s="124"/>
      <c r="L533" s="124"/>
      <c r="M533" s="131"/>
      <c r="N533" s="125" t="str">
        <f>廚具衛生設備燈具!N63</f>
        <v>防臭水門</v>
      </c>
      <c r="O533" s="125"/>
      <c r="P533" s="125"/>
      <c r="Q533" s="125"/>
      <c r="R533" s="123" t="str">
        <f>廚具衛生設備燈具!R63</f>
        <v>凱撒Caesar</v>
      </c>
      <c r="S533" s="124"/>
      <c r="T533" s="124"/>
      <c r="U533" s="124"/>
      <c r="V533" s="124"/>
      <c r="W533" s="125" t="str">
        <f>廚具衛生設備燈具!W63</f>
        <v>ST1010B</v>
      </c>
      <c r="X533" s="125"/>
      <c r="Y533" s="125"/>
      <c r="Z533" s="125"/>
      <c r="AA533" s="125"/>
      <c r="AB533" s="125"/>
      <c r="AC533" s="123" t="str">
        <f>廚具衛生設備燈具!AC63</f>
        <v>不銹鋼</v>
      </c>
      <c r="AD533" s="124"/>
      <c r="AE533" s="124"/>
      <c r="AF533" s="124"/>
      <c r="AG533" s="124"/>
      <c r="AH533" s="131"/>
    </row>
    <row r="534" spans="1:34" ht="20.100000000000001" customHeight="1">
      <c r="A534" s="123" t="str">
        <f>廚具衛生設備燈具!A64</f>
        <v>衛生間</v>
      </c>
      <c r="B534" s="124"/>
      <c r="C534" s="124"/>
      <c r="D534" s="124"/>
      <c r="E534" s="131"/>
      <c r="F534" s="123" t="str">
        <f>廚具衛生設備燈具!F64</f>
        <v>沖水馬桶</v>
      </c>
      <c r="G534" s="124"/>
      <c r="H534" s="124"/>
      <c r="I534" s="124"/>
      <c r="J534" s="124"/>
      <c r="K534" s="124"/>
      <c r="L534" s="124"/>
      <c r="M534" s="131"/>
      <c r="N534" s="125" t="str">
        <f>廚具衛生設備燈具!N64</f>
        <v>陶瓷</v>
      </c>
      <c r="O534" s="125"/>
      <c r="P534" s="125"/>
      <c r="Q534" s="125"/>
      <c r="R534" s="123" t="str">
        <f>廚具衛生設備燈具!R64</f>
        <v>凱撒Caesar</v>
      </c>
      <c r="S534" s="124"/>
      <c r="T534" s="124"/>
      <c r="U534" s="124"/>
      <c r="V534" s="124"/>
      <c r="W534" s="125" t="str">
        <f>廚具衛生設備燈具!W64</f>
        <v>CS1394</v>
      </c>
      <c r="X534" s="125"/>
      <c r="Y534" s="125"/>
      <c r="Z534" s="125"/>
      <c r="AA534" s="125"/>
      <c r="AB534" s="125"/>
      <c r="AC534" s="123" t="str">
        <f>廚具衛生設備燈具!AC64</f>
        <v>白</v>
      </c>
      <c r="AD534" s="124"/>
      <c r="AE534" s="124"/>
      <c r="AF534" s="124"/>
      <c r="AG534" s="124"/>
      <c r="AH534" s="131"/>
    </row>
    <row r="535" spans="1:34" ht="20.100000000000001" customHeight="1">
      <c r="A535" s="123" t="str">
        <f>廚具衛生設備燈具!A65</f>
        <v>衛生間</v>
      </c>
      <c r="B535" s="124"/>
      <c r="C535" s="124"/>
      <c r="D535" s="124"/>
      <c r="E535" s="131"/>
      <c r="F535" s="123" t="str">
        <f>廚具衛生設備燈具!F65</f>
        <v>馬桶便座</v>
      </c>
      <c r="G535" s="124"/>
      <c r="H535" s="124"/>
      <c r="I535" s="124"/>
      <c r="J535" s="124"/>
      <c r="K535" s="124"/>
      <c r="L535" s="124"/>
      <c r="M535" s="131"/>
      <c r="N535" s="125" t="str">
        <f>廚具衛生設備燈具!N65</f>
        <v>電腦便座</v>
      </c>
      <c r="O535" s="125"/>
      <c r="P535" s="125"/>
      <c r="Q535" s="125"/>
      <c r="R535" s="123" t="str">
        <f>廚具衛生設備燈具!R65</f>
        <v>國際Panasonic</v>
      </c>
      <c r="S535" s="124"/>
      <c r="T535" s="124"/>
      <c r="U535" s="124"/>
      <c r="V535" s="124"/>
      <c r="W535" s="125" t="str">
        <f>廚具衛生設備燈具!W65</f>
        <v>CH951SWS</v>
      </c>
      <c r="X535" s="125"/>
      <c r="Y535" s="125"/>
      <c r="Z535" s="125"/>
      <c r="AA535" s="125"/>
      <c r="AB535" s="125"/>
      <c r="AC535" s="123" t="str">
        <f>廚具衛生設備燈具!AC65</f>
        <v>白</v>
      </c>
      <c r="AD535" s="124"/>
      <c r="AE535" s="124"/>
      <c r="AF535" s="124"/>
      <c r="AG535" s="124"/>
      <c r="AH535" s="131"/>
    </row>
    <row r="536" spans="1:34" ht="20.100000000000001" customHeight="1">
      <c r="A536" s="123" t="str">
        <f>廚具衛生設備燈具!A66</f>
        <v>衛生間</v>
      </c>
      <c r="B536" s="124"/>
      <c r="C536" s="124"/>
      <c r="D536" s="124"/>
      <c r="E536" s="131"/>
      <c r="F536" s="123" t="str">
        <f>廚具衛生設備燈具!F66</f>
        <v>馬桶側噴射洗地龍頭</v>
      </c>
      <c r="G536" s="124"/>
      <c r="H536" s="124"/>
      <c r="I536" s="124"/>
      <c r="J536" s="124"/>
      <c r="K536" s="124"/>
      <c r="L536" s="124"/>
      <c r="M536" s="131"/>
      <c r="N536" s="125" t="str">
        <f>廚具衛生設備燈具!N66</f>
        <v>SUS304</v>
      </c>
      <c r="O536" s="125"/>
      <c r="P536" s="125"/>
      <c r="Q536" s="125"/>
      <c r="R536" s="123" t="str">
        <f>廚具衛生設備燈具!R66</f>
        <v>起點如日</v>
      </c>
      <c r="S536" s="124"/>
      <c r="T536" s="124"/>
      <c r="U536" s="124"/>
      <c r="V536" s="124"/>
      <c r="W536" s="125" t="str">
        <f>廚具衛生設備燈具!W66</f>
        <v>無</v>
      </c>
      <c r="X536" s="125"/>
      <c r="Y536" s="125"/>
      <c r="Z536" s="125"/>
      <c r="AA536" s="125"/>
      <c r="AB536" s="125"/>
      <c r="AC536" s="123" t="str">
        <f>廚具衛生設備燈具!AC66</f>
        <v>不銹鋼</v>
      </c>
      <c r="AD536" s="124"/>
      <c r="AE536" s="124"/>
      <c r="AF536" s="124"/>
      <c r="AG536" s="124"/>
      <c r="AH536" s="131"/>
    </row>
    <row r="537" spans="1:34" ht="20.100000000000001" customHeight="1">
      <c r="A537" s="123" t="e">
        <f>廚具衛生設備燈具!#REF!</f>
        <v>#REF!</v>
      </c>
      <c r="B537" s="124"/>
      <c r="C537" s="124"/>
      <c r="D537" s="124"/>
      <c r="E537" s="131"/>
      <c r="F537" s="123" t="e">
        <f>廚具衛生設備燈具!#REF!</f>
        <v>#REF!</v>
      </c>
      <c r="G537" s="124"/>
      <c r="H537" s="124"/>
      <c r="I537" s="124"/>
      <c r="J537" s="124"/>
      <c r="K537" s="124"/>
      <c r="L537" s="124"/>
      <c r="M537" s="131"/>
      <c r="N537" s="125" t="e">
        <f>廚具衛生設備燈具!#REF!</f>
        <v>#REF!</v>
      </c>
      <c r="O537" s="125"/>
      <c r="P537" s="125"/>
      <c r="Q537" s="125"/>
      <c r="R537" s="123" t="e">
        <f>廚具衛生設備燈具!#REF!</f>
        <v>#REF!</v>
      </c>
      <c r="S537" s="124"/>
      <c r="T537" s="124"/>
      <c r="U537" s="124"/>
      <c r="V537" s="124"/>
      <c r="W537" s="125" t="e">
        <f>廚具衛生設備燈具!#REF!</f>
        <v>#REF!</v>
      </c>
      <c r="X537" s="125"/>
      <c r="Y537" s="125"/>
      <c r="Z537" s="125"/>
      <c r="AA537" s="125"/>
      <c r="AB537" s="125"/>
      <c r="AC537" s="123" t="e">
        <f>廚具衛生設備燈具!#REF!</f>
        <v>#REF!</v>
      </c>
      <c r="AD537" s="124"/>
      <c r="AE537" s="124"/>
      <c r="AF537" s="124"/>
      <c r="AG537" s="124"/>
      <c r="AH537" s="131"/>
    </row>
    <row r="538" spans="1:34" ht="20.100000000000001" customHeight="1">
      <c r="A538" s="123" t="e">
        <f>廚具衛生設備燈具!#REF!</f>
        <v>#REF!</v>
      </c>
      <c r="B538" s="124"/>
      <c r="C538" s="124"/>
      <c r="D538" s="124"/>
      <c r="E538" s="131"/>
      <c r="F538" s="123" t="e">
        <f>廚具衛生設備燈具!#REF!</f>
        <v>#REF!</v>
      </c>
      <c r="G538" s="124"/>
      <c r="H538" s="124"/>
      <c r="I538" s="124"/>
      <c r="J538" s="124"/>
      <c r="K538" s="124"/>
      <c r="L538" s="124"/>
      <c r="M538" s="131"/>
      <c r="N538" s="125" t="e">
        <f>廚具衛生設備燈具!#REF!</f>
        <v>#REF!</v>
      </c>
      <c r="O538" s="125"/>
      <c r="P538" s="125"/>
      <c r="Q538" s="125"/>
      <c r="R538" s="123" t="e">
        <f>廚具衛生設備燈具!#REF!</f>
        <v>#REF!</v>
      </c>
      <c r="S538" s="124"/>
      <c r="T538" s="124"/>
      <c r="U538" s="124"/>
      <c r="V538" s="124"/>
      <c r="W538" s="125" t="e">
        <f>廚具衛生設備燈具!#REF!</f>
        <v>#REF!</v>
      </c>
      <c r="X538" s="125"/>
      <c r="Y538" s="125"/>
      <c r="Z538" s="125"/>
      <c r="AA538" s="125"/>
      <c r="AB538" s="125"/>
      <c r="AC538" s="123" t="e">
        <f>廚具衛生設備燈具!#REF!</f>
        <v>#REF!</v>
      </c>
      <c r="AD538" s="124"/>
      <c r="AE538" s="124"/>
      <c r="AF538" s="124"/>
      <c r="AG538" s="124"/>
      <c r="AH538" s="131"/>
    </row>
    <row r="539" spans="1:34" ht="20.100000000000001" customHeight="1">
      <c r="A539" s="123" t="e">
        <f>廚具衛生設備燈具!#REF!</f>
        <v>#REF!</v>
      </c>
      <c r="B539" s="124"/>
      <c r="C539" s="124"/>
      <c r="D539" s="124"/>
      <c r="E539" s="131"/>
      <c r="F539" s="123" t="e">
        <f>廚具衛生設備燈具!#REF!</f>
        <v>#REF!</v>
      </c>
      <c r="G539" s="124"/>
      <c r="H539" s="124"/>
      <c r="I539" s="124"/>
      <c r="J539" s="124"/>
      <c r="K539" s="124"/>
      <c r="L539" s="124"/>
      <c r="M539" s="131"/>
      <c r="N539" s="125" t="e">
        <f>廚具衛生設備燈具!#REF!</f>
        <v>#REF!</v>
      </c>
      <c r="O539" s="125"/>
      <c r="P539" s="125"/>
      <c r="Q539" s="125"/>
      <c r="R539" s="123" t="e">
        <f>廚具衛生設備燈具!#REF!</f>
        <v>#REF!</v>
      </c>
      <c r="S539" s="124"/>
      <c r="T539" s="124"/>
      <c r="U539" s="124"/>
      <c r="V539" s="124"/>
      <c r="W539" s="125" t="e">
        <f>廚具衛生設備燈具!#REF!</f>
        <v>#REF!</v>
      </c>
      <c r="X539" s="125"/>
      <c r="Y539" s="125"/>
      <c r="Z539" s="125"/>
      <c r="AA539" s="125"/>
      <c r="AB539" s="125"/>
      <c r="AC539" s="123" t="e">
        <f>廚具衛生設備燈具!#REF!</f>
        <v>#REF!</v>
      </c>
      <c r="AD539" s="124"/>
      <c r="AE539" s="124"/>
      <c r="AF539" s="124"/>
      <c r="AG539" s="124"/>
      <c r="AH539" s="131"/>
    </row>
    <row r="540" spans="1:34" ht="20.100000000000001" customHeight="1">
      <c r="A540" s="123" t="e">
        <f>廚具衛生設備燈具!#REF!</f>
        <v>#REF!</v>
      </c>
      <c r="B540" s="124"/>
      <c r="C540" s="124"/>
      <c r="D540" s="124"/>
      <c r="E540" s="131"/>
      <c r="F540" s="123" t="e">
        <f>廚具衛生設備燈具!#REF!</f>
        <v>#REF!</v>
      </c>
      <c r="G540" s="124"/>
      <c r="H540" s="124"/>
      <c r="I540" s="124"/>
      <c r="J540" s="124"/>
      <c r="K540" s="124"/>
      <c r="L540" s="124"/>
      <c r="M540" s="131"/>
      <c r="N540" s="125" t="e">
        <f>廚具衛生設備燈具!#REF!</f>
        <v>#REF!</v>
      </c>
      <c r="O540" s="125"/>
      <c r="P540" s="125"/>
      <c r="Q540" s="125"/>
      <c r="R540" s="123" t="e">
        <f>廚具衛生設備燈具!#REF!</f>
        <v>#REF!</v>
      </c>
      <c r="S540" s="124"/>
      <c r="T540" s="124"/>
      <c r="U540" s="124"/>
      <c r="V540" s="124"/>
      <c r="W540" s="125" t="e">
        <f>廚具衛生設備燈具!#REF!</f>
        <v>#REF!</v>
      </c>
      <c r="X540" s="125"/>
      <c r="Y540" s="125"/>
      <c r="Z540" s="125"/>
      <c r="AA540" s="125"/>
      <c r="AB540" s="125"/>
      <c r="AC540" s="123" t="e">
        <f>廚具衛生設備燈具!#REF!</f>
        <v>#REF!</v>
      </c>
      <c r="AD540" s="124"/>
      <c r="AE540" s="124"/>
      <c r="AF540" s="124"/>
      <c r="AG540" s="124"/>
      <c r="AH540" s="131"/>
    </row>
    <row r="541" spans="1:34" ht="20.100000000000001" customHeight="1">
      <c r="A541" s="123" t="e">
        <f>廚具衛生設備燈具!#REF!</f>
        <v>#REF!</v>
      </c>
      <c r="B541" s="124"/>
      <c r="C541" s="124"/>
      <c r="D541" s="124"/>
      <c r="E541" s="131"/>
      <c r="F541" s="123" t="e">
        <f>廚具衛生設備燈具!#REF!</f>
        <v>#REF!</v>
      </c>
      <c r="G541" s="124"/>
      <c r="H541" s="124"/>
      <c r="I541" s="124"/>
      <c r="J541" s="124"/>
      <c r="K541" s="124"/>
      <c r="L541" s="124"/>
      <c r="M541" s="131"/>
      <c r="N541" s="125" t="e">
        <f>廚具衛生設備燈具!#REF!</f>
        <v>#REF!</v>
      </c>
      <c r="O541" s="125"/>
      <c r="P541" s="125"/>
      <c r="Q541" s="125"/>
      <c r="R541" s="123" t="e">
        <f>廚具衛生設備燈具!#REF!</f>
        <v>#REF!</v>
      </c>
      <c r="S541" s="124"/>
      <c r="T541" s="124"/>
      <c r="U541" s="124"/>
      <c r="V541" s="124"/>
      <c r="W541" s="125" t="e">
        <f>廚具衛生設備燈具!#REF!</f>
        <v>#REF!</v>
      </c>
      <c r="X541" s="125"/>
      <c r="Y541" s="125"/>
      <c r="Z541" s="125"/>
      <c r="AA541" s="125"/>
      <c r="AB541" s="125"/>
      <c r="AC541" s="123" t="e">
        <f>廚具衛生設備燈具!#REF!</f>
        <v>#REF!</v>
      </c>
      <c r="AD541" s="124"/>
      <c r="AE541" s="124"/>
      <c r="AF541" s="124"/>
      <c r="AG541" s="124"/>
      <c r="AH541" s="131"/>
    </row>
    <row r="542" spans="1:34" ht="20.100000000000001" customHeight="1">
      <c r="A542" s="123" t="e">
        <f>廚具衛生設備燈具!#REF!</f>
        <v>#REF!</v>
      </c>
      <c r="B542" s="124"/>
      <c r="C542" s="124"/>
      <c r="D542" s="124"/>
      <c r="E542" s="131"/>
      <c r="F542" s="123" t="e">
        <f>廚具衛生設備燈具!#REF!</f>
        <v>#REF!</v>
      </c>
      <c r="G542" s="124"/>
      <c r="H542" s="124"/>
      <c r="I542" s="124"/>
      <c r="J542" s="124"/>
      <c r="K542" s="124"/>
      <c r="L542" s="124"/>
      <c r="M542" s="131"/>
      <c r="N542" s="125" t="e">
        <f>廚具衛生設備燈具!#REF!</f>
        <v>#REF!</v>
      </c>
      <c r="O542" s="125"/>
      <c r="P542" s="125"/>
      <c r="Q542" s="125"/>
      <c r="R542" s="123" t="e">
        <f>廚具衛生設備燈具!#REF!</f>
        <v>#REF!</v>
      </c>
      <c r="S542" s="124"/>
      <c r="T542" s="124"/>
      <c r="U542" s="124"/>
      <c r="V542" s="124"/>
      <c r="W542" s="125" t="e">
        <f>廚具衛生設備燈具!#REF!</f>
        <v>#REF!</v>
      </c>
      <c r="X542" s="125"/>
      <c r="Y542" s="125"/>
      <c r="Z542" s="125"/>
      <c r="AA542" s="125"/>
      <c r="AB542" s="125"/>
      <c r="AC542" s="123" t="e">
        <f>廚具衛生設備燈具!#REF!</f>
        <v>#REF!</v>
      </c>
      <c r="AD542" s="124"/>
      <c r="AE542" s="124"/>
      <c r="AF542" s="124"/>
      <c r="AG542" s="124"/>
      <c r="AH542" s="131"/>
    </row>
    <row r="543" spans="1:34" ht="20.100000000000001" customHeight="1">
      <c r="A543" s="123" t="e">
        <f>廚具衛生設備燈具!#REF!</f>
        <v>#REF!</v>
      </c>
      <c r="B543" s="124"/>
      <c r="C543" s="124"/>
      <c r="D543" s="124"/>
      <c r="E543" s="131"/>
      <c r="F543" s="123" t="e">
        <f>廚具衛生設備燈具!#REF!</f>
        <v>#REF!</v>
      </c>
      <c r="G543" s="124"/>
      <c r="H543" s="124"/>
      <c r="I543" s="124"/>
      <c r="J543" s="124"/>
      <c r="K543" s="124"/>
      <c r="L543" s="124"/>
      <c r="M543" s="131"/>
      <c r="N543" s="125" t="e">
        <f>廚具衛生設備燈具!#REF!</f>
        <v>#REF!</v>
      </c>
      <c r="O543" s="125"/>
      <c r="P543" s="125"/>
      <c r="Q543" s="125"/>
      <c r="R543" s="123" t="e">
        <f>廚具衛生設備燈具!#REF!</f>
        <v>#REF!</v>
      </c>
      <c r="S543" s="124"/>
      <c r="T543" s="124"/>
      <c r="U543" s="124"/>
      <c r="V543" s="124"/>
      <c r="W543" s="125" t="e">
        <f>廚具衛生設備燈具!#REF!</f>
        <v>#REF!</v>
      </c>
      <c r="X543" s="125"/>
      <c r="Y543" s="125"/>
      <c r="Z543" s="125"/>
      <c r="AA543" s="125"/>
      <c r="AB543" s="125"/>
      <c r="AC543" s="123" t="e">
        <f>廚具衛生設備燈具!#REF!</f>
        <v>#REF!</v>
      </c>
      <c r="AD543" s="124"/>
      <c r="AE543" s="124"/>
      <c r="AF543" s="124"/>
      <c r="AG543" s="124"/>
      <c r="AH543" s="131"/>
    </row>
    <row r="544" spans="1:34" ht="20.100000000000001" customHeight="1">
      <c r="A544" s="123" t="e">
        <f>廚具衛生設備燈具!#REF!</f>
        <v>#REF!</v>
      </c>
      <c r="B544" s="124"/>
      <c r="C544" s="124"/>
      <c r="D544" s="124"/>
      <c r="E544" s="131"/>
      <c r="F544" s="123" t="e">
        <f>廚具衛生設備燈具!#REF!</f>
        <v>#REF!</v>
      </c>
      <c r="G544" s="124"/>
      <c r="H544" s="124"/>
      <c r="I544" s="124"/>
      <c r="J544" s="124"/>
      <c r="K544" s="124"/>
      <c r="L544" s="124"/>
      <c r="M544" s="131"/>
      <c r="N544" s="125" t="e">
        <f>廚具衛生設備燈具!#REF!</f>
        <v>#REF!</v>
      </c>
      <c r="O544" s="125"/>
      <c r="P544" s="125"/>
      <c r="Q544" s="125"/>
      <c r="R544" s="123" t="e">
        <f>廚具衛生設備燈具!#REF!</f>
        <v>#REF!</v>
      </c>
      <c r="S544" s="124"/>
      <c r="T544" s="124"/>
      <c r="U544" s="124"/>
      <c r="V544" s="124"/>
      <c r="W544" s="125" t="e">
        <f>廚具衛生設備燈具!#REF!</f>
        <v>#REF!</v>
      </c>
      <c r="X544" s="125"/>
      <c r="Y544" s="125"/>
      <c r="Z544" s="125"/>
      <c r="AA544" s="125"/>
      <c r="AB544" s="125"/>
      <c r="AC544" s="123" t="e">
        <f>廚具衛生設備燈具!#REF!</f>
        <v>#REF!</v>
      </c>
      <c r="AD544" s="124"/>
      <c r="AE544" s="124"/>
      <c r="AF544" s="124"/>
      <c r="AG544" s="124"/>
      <c r="AH544" s="131"/>
    </row>
    <row r="545" spans="1:34" ht="20.100000000000001" customHeight="1">
      <c r="A545" s="123" t="e">
        <f>廚具衛生設備燈具!#REF!</f>
        <v>#REF!</v>
      </c>
      <c r="B545" s="124"/>
      <c r="C545" s="124"/>
      <c r="D545" s="124"/>
      <c r="E545" s="131"/>
      <c r="F545" s="123" t="e">
        <f>廚具衛生設備燈具!#REF!</f>
        <v>#REF!</v>
      </c>
      <c r="G545" s="124"/>
      <c r="H545" s="124"/>
      <c r="I545" s="124"/>
      <c r="J545" s="124"/>
      <c r="K545" s="124"/>
      <c r="L545" s="124"/>
      <c r="M545" s="131"/>
      <c r="N545" s="125" t="e">
        <f>廚具衛生設備燈具!#REF!</f>
        <v>#REF!</v>
      </c>
      <c r="O545" s="125"/>
      <c r="P545" s="125"/>
      <c r="Q545" s="125"/>
      <c r="R545" s="123" t="e">
        <f>廚具衛生設備燈具!#REF!</f>
        <v>#REF!</v>
      </c>
      <c r="S545" s="124"/>
      <c r="T545" s="124"/>
      <c r="U545" s="124"/>
      <c r="V545" s="124"/>
      <c r="W545" s="125" t="e">
        <f>廚具衛生設備燈具!#REF!</f>
        <v>#REF!</v>
      </c>
      <c r="X545" s="125"/>
      <c r="Y545" s="125"/>
      <c r="Z545" s="125"/>
      <c r="AA545" s="125"/>
      <c r="AB545" s="125"/>
      <c r="AC545" s="123" t="e">
        <f>廚具衛生設備燈具!#REF!</f>
        <v>#REF!</v>
      </c>
      <c r="AD545" s="124"/>
      <c r="AE545" s="124"/>
      <c r="AF545" s="124"/>
      <c r="AG545" s="124"/>
      <c r="AH545" s="131"/>
    </row>
    <row r="546" spans="1:34" ht="20.100000000000001" customHeight="1">
      <c r="A546" s="123" t="e">
        <f>廚具衛生設備燈具!#REF!</f>
        <v>#REF!</v>
      </c>
      <c r="B546" s="124"/>
      <c r="C546" s="124"/>
      <c r="D546" s="124"/>
      <c r="E546" s="131"/>
      <c r="F546" s="123" t="e">
        <f>廚具衛生設備燈具!#REF!</f>
        <v>#REF!</v>
      </c>
      <c r="G546" s="124"/>
      <c r="H546" s="124"/>
      <c r="I546" s="124"/>
      <c r="J546" s="124"/>
      <c r="K546" s="124"/>
      <c r="L546" s="124"/>
      <c r="M546" s="131"/>
      <c r="N546" s="125" t="e">
        <f>廚具衛生設備燈具!#REF!</f>
        <v>#REF!</v>
      </c>
      <c r="O546" s="125"/>
      <c r="P546" s="125"/>
      <c r="Q546" s="125"/>
      <c r="R546" s="123" t="e">
        <f>廚具衛生設備燈具!#REF!</f>
        <v>#REF!</v>
      </c>
      <c r="S546" s="124"/>
      <c r="T546" s="124"/>
      <c r="U546" s="124"/>
      <c r="V546" s="124"/>
      <c r="W546" s="125" t="e">
        <f>廚具衛生設備燈具!#REF!</f>
        <v>#REF!</v>
      </c>
      <c r="X546" s="125"/>
      <c r="Y546" s="125"/>
      <c r="Z546" s="125"/>
      <c r="AA546" s="125"/>
      <c r="AB546" s="125"/>
      <c r="AC546" s="123" t="e">
        <f>廚具衛生設備燈具!#REF!</f>
        <v>#REF!</v>
      </c>
      <c r="AD546" s="124"/>
      <c r="AE546" s="124"/>
      <c r="AF546" s="124"/>
      <c r="AG546" s="124"/>
      <c r="AH546" s="131"/>
    </row>
    <row r="547" spans="1:34" ht="20.100000000000001" customHeight="1">
      <c r="A547" s="123" t="e">
        <f>廚具衛生設備燈具!#REF!</f>
        <v>#REF!</v>
      </c>
      <c r="B547" s="124"/>
      <c r="C547" s="124"/>
      <c r="D547" s="124"/>
      <c r="E547" s="131"/>
      <c r="F547" s="123" t="e">
        <f>廚具衛生設備燈具!#REF!</f>
        <v>#REF!</v>
      </c>
      <c r="G547" s="124"/>
      <c r="H547" s="124"/>
      <c r="I547" s="124"/>
      <c r="J547" s="124"/>
      <c r="K547" s="124"/>
      <c r="L547" s="124"/>
      <c r="M547" s="131"/>
      <c r="N547" s="125" t="e">
        <f>廚具衛生設備燈具!#REF!</f>
        <v>#REF!</v>
      </c>
      <c r="O547" s="125"/>
      <c r="P547" s="125"/>
      <c r="Q547" s="125"/>
      <c r="R547" s="123" t="e">
        <f>廚具衛生設備燈具!#REF!</f>
        <v>#REF!</v>
      </c>
      <c r="S547" s="124"/>
      <c r="T547" s="124"/>
      <c r="U547" s="124"/>
      <c r="V547" s="124"/>
      <c r="W547" s="125" t="e">
        <f>廚具衛生設備燈具!#REF!</f>
        <v>#REF!</v>
      </c>
      <c r="X547" s="125"/>
      <c r="Y547" s="125"/>
      <c r="Z547" s="125"/>
      <c r="AA547" s="125"/>
      <c r="AB547" s="125"/>
      <c r="AC547" s="123" t="e">
        <f>廚具衛生設備燈具!#REF!</f>
        <v>#REF!</v>
      </c>
      <c r="AD547" s="124"/>
      <c r="AE547" s="124"/>
      <c r="AF547" s="124"/>
      <c r="AG547" s="124"/>
      <c r="AH547" s="131"/>
    </row>
    <row r="548" spans="1:34" ht="20.100000000000001" customHeight="1">
      <c r="A548" s="123" t="str">
        <f>廚具衛生設備燈具!A67</f>
        <v>全室</v>
      </c>
      <c r="B548" s="124"/>
      <c r="C548" s="124"/>
      <c r="D548" s="124"/>
      <c r="E548" s="131"/>
      <c r="F548" s="123" t="str">
        <f>廚具衛生設備燈具!F67</f>
        <v>雜項冷水龍頭</v>
      </c>
      <c r="G548" s="124"/>
      <c r="H548" s="124"/>
      <c r="I548" s="124"/>
      <c r="J548" s="124"/>
      <c r="K548" s="124"/>
      <c r="L548" s="124"/>
      <c r="M548" s="131"/>
      <c r="N548" s="125" t="str">
        <f>廚具衛生設備燈具!N67</f>
        <v>陶瓷龍頭</v>
      </c>
      <c r="O548" s="125"/>
      <c r="P548" s="125"/>
      <c r="Q548" s="125"/>
      <c r="R548" s="123" t="str">
        <f>廚具衛生設備燈具!R67</f>
        <v>凱撒Caesar</v>
      </c>
      <c r="S548" s="124"/>
      <c r="T548" s="124"/>
      <c r="U548" s="124"/>
      <c r="V548" s="124"/>
      <c r="W548" s="125" t="str">
        <f>廚具衛生設備燈具!W67</f>
        <v>W053</v>
      </c>
      <c r="X548" s="125"/>
      <c r="Y548" s="125"/>
      <c r="Z548" s="125"/>
      <c r="AA548" s="125"/>
      <c r="AB548" s="125"/>
      <c r="AC548" s="123" t="str">
        <f>廚具衛生設備燈具!AC67</f>
        <v>鍍鉻</v>
      </c>
      <c r="AD548" s="124"/>
      <c r="AE548" s="124"/>
      <c r="AF548" s="124"/>
      <c r="AG548" s="124"/>
      <c r="AH548" s="131"/>
    </row>
    <row r="549" spans="1:34" ht="20.100000000000001" customHeight="1">
      <c r="A549" s="123" t="str">
        <f>廚具衛生設備燈具!A68</f>
        <v>全室</v>
      </c>
      <c r="B549" s="124"/>
      <c r="C549" s="124"/>
      <c r="D549" s="124"/>
      <c r="E549" s="131"/>
      <c r="F549" s="123" t="str">
        <f>廚具衛生設備燈具!F68</f>
        <v>雜項地面排水</v>
      </c>
      <c r="G549" s="124"/>
      <c r="H549" s="124"/>
      <c r="I549" s="124"/>
      <c r="J549" s="124"/>
      <c r="K549" s="124"/>
      <c r="L549" s="124"/>
      <c r="M549" s="131"/>
      <c r="N549" s="125" t="str">
        <f>廚具衛生設備燈具!N68</f>
        <v>防臭水門</v>
      </c>
      <c r="O549" s="125"/>
      <c r="P549" s="125"/>
      <c r="Q549" s="125"/>
      <c r="R549" s="123" t="str">
        <f>廚具衛生設備燈具!R68</f>
        <v>凱撒Caesar</v>
      </c>
      <c r="S549" s="124"/>
      <c r="T549" s="124"/>
      <c r="U549" s="124"/>
      <c r="V549" s="124"/>
      <c r="W549" s="125" t="str">
        <f>廚具衛生設備燈具!W68</f>
        <v>ST1010B</v>
      </c>
      <c r="X549" s="125"/>
      <c r="Y549" s="125"/>
      <c r="Z549" s="125"/>
      <c r="AA549" s="125"/>
      <c r="AB549" s="125"/>
      <c r="AC549" s="123" t="str">
        <f>廚具衛生設備燈具!AC68</f>
        <v>鍍鉻</v>
      </c>
      <c r="AD549" s="124"/>
      <c r="AE549" s="124"/>
      <c r="AF549" s="124"/>
      <c r="AG549" s="124"/>
      <c r="AH549" s="131"/>
    </row>
    <row r="550" spans="1:34" ht="20.100000000000001" customHeight="1">
      <c r="A550" s="123" t="str">
        <f>廚具衛生設備燈具!A69</f>
        <v>全室</v>
      </c>
      <c r="B550" s="124"/>
      <c r="C550" s="124"/>
      <c r="D550" s="124"/>
      <c r="E550" s="131"/>
      <c r="F550" s="123" t="str">
        <f>廚具衛生設備燈具!F69</f>
        <v>1/2HP變頻加壓馬達</v>
      </c>
      <c r="G550" s="124"/>
      <c r="H550" s="124"/>
      <c r="I550" s="124"/>
      <c r="J550" s="124"/>
      <c r="K550" s="124"/>
      <c r="L550" s="124"/>
      <c r="M550" s="131"/>
      <c r="N550" s="125" t="str">
        <f>廚具衛生設備燈具!N69</f>
        <v>不生銹</v>
      </c>
      <c r="O550" s="125"/>
      <c r="P550" s="125"/>
      <c r="Q550" s="125"/>
      <c r="R550" s="123" t="str">
        <f>廚具衛生設備燈具!R69</f>
        <v>木川泵浦</v>
      </c>
      <c r="S550" s="124"/>
      <c r="T550" s="124"/>
      <c r="U550" s="124"/>
      <c r="V550" s="124"/>
      <c r="W550" s="125" t="str">
        <f>廚具衛生設備燈具!W69</f>
        <v>KQ-400SIC</v>
      </c>
      <c r="X550" s="125"/>
      <c r="Y550" s="125"/>
      <c r="Z550" s="125"/>
      <c r="AA550" s="125"/>
      <c r="AB550" s="125"/>
      <c r="AC550" s="123" t="str">
        <f>廚具衛生設備燈具!AC69</f>
        <v>無</v>
      </c>
      <c r="AD550" s="124"/>
      <c r="AE550" s="124"/>
      <c r="AF550" s="124"/>
      <c r="AG550" s="124"/>
      <c r="AH550" s="131"/>
    </row>
    <row r="551" spans="1:34" ht="20.100000000000001" customHeight="1">
      <c r="A551" s="123" t="str">
        <f>廚具衛生設備燈具!A74</f>
        <v>全室</v>
      </c>
      <c r="B551" s="124"/>
      <c r="C551" s="124"/>
      <c r="D551" s="124"/>
      <c r="E551" s="131"/>
      <c r="F551" s="123" t="str">
        <f>廚具衛生設備燈具!F74</f>
        <v>晶享13w全電壓嵌燈</v>
      </c>
      <c r="G551" s="124"/>
      <c r="H551" s="124"/>
      <c r="I551" s="124"/>
      <c r="J551" s="124"/>
      <c r="K551" s="124"/>
      <c r="L551" s="124"/>
      <c r="M551" s="131"/>
      <c r="N551" s="125" t="str">
        <f>廚具衛生設備燈具!N74</f>
        <v>LED</v>
      </c>
      <c r="O551" s="125"/>
      <c r="P551" s="125"/>
      <c r="Q551" s="125"/>
      <c r="R551" s="123" t="str">
        <f>廚具衛生設備燈具!R74</f>
        <v>OSRAM</v>
      </c>
      <c r="S551" s="124"/>
      <c r="T551" s="124"/>
      <c r="U551" s="124"/>
      <c r="V551" s="124"/>
      <c r="W551" s="125" t="str">
        <f>廚具衛生設備燈具!W74</f>
        <v>SLIMDL60 13w830</v>
      </c>
      <c r="X551" s="125"/>
      <c r="Y551" s="125"/>
      <c r="Z551" s="125"/>
      <c r="AA551" s="125"/>
      <c r="AB551" s="125"/>
      <c r="AC551" s="123" t="str">
        <f>廚具衛生設備燈具!AC74</f>
        <v>3000°K</v>
      </c>
      <c r="AD551" s="124"/>
      <c r="AE551" s="124"/>
      <c r="AF551" s="124"/>
      <c r="AG551" s="124"/>
      <c r="AH551" s="131"/>
    </row>
    <row r="552" spans="1:34" ht="20.100000000000001" customHeight="1">
      <c r="A552" s="123" t="str">
        <f>廚具衛生設備燈具!A75</f>
        <v>全室</v>
      </c>
      <c r="B552" s="124"/>
      <c r="C552" s="124"/>
      <c r="D552" s="124"/>
      <c r="E552" s="131"/>
      <c r="F552" s="123" t="str">
        <f>廚具衛生設備燈具!F75</f>
        <v>晶享13w緊急照明嵌燈</v>
      </c>
      <c r="G552" s="124"/>
      <c r="H552" s="124"/>
      <c r="I552" s="124"/>
      <c r="J552" s="124"/>
      <c r="K552" s="124"/>
      <c r="L552" s="124"/>
      <c r="M552" s="131"/>
      <c r="N552" s="125" t="str">
        <f>廚具衛生設備燈具!N75</f>
        <v>LED</v>
      </c>
      <c r="O552" s="125"/>
      <c r="P552" s="125"/>
      <c r="Q552" s="125"/>
      <c r="R552" s="123" t="str">
        <f>廚具衛生設備燈具!R75</f>
        <v>OSRAM</v>
      </c>
      <c r="S552" s="124"/>
      <c r="T552" s="124"/>
      <c r="U552" s="124"/>
      <c r="V552" s="124"/>
      <c r="W552" s="125" t="str">
        <f>廚具衛生設備燈具!W75</f>
        <v>SLIMDL60 13w停</v>
      </c>
      <c r="X552" s="125"/>
      <c r="Y552" s="125"/>
      <c r="Z552" s="125"/>
      <c r="AA552" s="125"/>
      <c r="AB552" s="125"/>
      <c r="AC552" s="123" t="str">
        <f>廚具衛生設備燈具!AC75</f>
        <v>3000°K</v>
      </c>
      <c r="AD552" s="124"/>
      <c r="AE552" s="124"/>
      <c r="AF552" s="124"/>
      <c r="AG552" s="124"/>
      <c r="AH552" s="131"/>
    </row>
    <row r="553" spans="1:34" ht="20.100000000000001" customHeight="1">
      <c r="A553" s="123" t="str">
        <f>廚具衛生設備燈具!A77</f>
        <v>全室</v>
      </c>
      <c r="B553" s="124"/>
      <c r="C553" s="124"/>
      <c r="D553" s="124"/>
      <c r="E553" s="131"/>
      <c r="F553" s="123" t="str">
        <f>廚具衛生設備燈具!F77</f>
        <v>星亮14w全電壓球泡</v>
      </c>
      <c r="G553" s="124"/>
      <c r="H553" s="124"/>
      <c r="I553" s="124"/>
      <c r="J553" s="124"/>
      <c r="K553" s="124"/>
      <c r="L553" s="124"/>
      <c r="M553" s="131"/>
      <c r="N553" s="125" t="str">
        <f>廚具衛生設備燈具!N77</f>
        <v>LED</v>
      </c>
      <c r="O553" s="125"/>
      <c r="P553" s="125"/>
      <c r="Q553" s="125"/>
      <c r="R553" s="123" t="str">
        <f>廚具衛生設備燈具!R77</f>
        <v>OSRAM</v>
      </c>
      <c r="S553" s="124"/>
      <c r="T553" s="124"/>
      <c r="U553" s="124"/>
      <c r="V553" s="124"/>
      <c r="W553" s="125" t="str">
        <f>廚具衛生設備燈具!W77</f>
        <v>CLA125 830 E27</v>
      </c>
      <c r="X553" s="125"/>
      <c r="Y553" s="125"/>
      <c r="Z553" s="125"/>
      <c r="AA553" s="125"/>
      <c r="AB553" s="125"/>
      <c r="AC553" s="123" t="str">
        <f>廚具衛生設備燈具!AC77</f>
        <v>3000°K</v>
      </c>
      <c r="AD553" s="124"/>
      <c r="AE553" s="124"/>
      <c r="AF553" s="124"/>
      <c r="AG553" s="124"/>
      <c r="AH553" s="131"/>
    </row>
    <row r="554" spans="1:34" ht="20.100000000000001" customHeight="1">
      <c r="A554" s="123" t="str">
        <f>代購項目!A16</f>
        <v>男孩房陽台</v>
      </c>
      <c r="B554" s="124"/>
      <c r="C554" s="124"/>
      <c r="D554" s="124"/>
      <c r="E554" s="131"/>
      <c r="F554" s="123" t="str">
        <f>代購項目!F16</f>
        <v>電子強排熱水器</v>
      </c>
      <c r="G554" s="124"/>
      <c r="H554" s="124"/>
      <c r="I554" s="124"/>
      <c r="J554" s="124"/>
      <c r="K554" s="124"/>
      <c r="L554" s="124"/>
      <c r="M554" s="131"/>
      <c r="N554" s="125" t="str">
        <f>代購項目!N16</f>
        <v>3㎥</v>
      </c>
      <c r="O554" s="125"/>
      <c r="P554" s="125"/>
      <c r="Q554" s="125"/>
      <c r="R554" s="123" t="str">
        <f>代購項目!R16</f>
        <v>林內Rinnai</v>
      </c>
      <c r="S554" s="124"/>
      <c r="T554" s="124"/>
      <c r="U554" s="124"/>
      <c r="V554" s="124"/>
      <c r="W554" s="125" t="str">
        <f>代購項目!W16</f>
        <v>RUA-C1600WF</v>
      </c>
      <c r="X554" s="125"/>
      <c r="Y554" s="125"/>
      <c r="Z554" s="125"/>
      <c r="AA554" s="125"/>
      <c r="AB554" s="125"/>
      <c r="AC554" s="123" t="str">
        <f>代購項目!AC16</f>
        <v>白</v>
      </c>
      <c r="AD554" s="124"/>
      <c r="AE554" s="124"/>
      <c r="AF554" s="124"/>
      <c r="AG554" s="124"/>
      <c r="AH554" s="131"/>
    </row>
    <row r="555" spans="1:34" ht="20.100000000000001" customHeight="1">
      <c r="A555" s="123" t="e">
        <f>代購項目!#REF!</f>
        <v>#REF!</v>
      </c>
      <c r="B555" s="124"/>
      <c r="C555" s="124"/>
      <c r="D555" s="124"/>
      <c r="E555" s="131"/>
      <c r="F555" s="123" t="e">
        <f>代購項目!#REF!</f>
        <v>#REF!</v>
      </c>
      <c r="G555" s="124"/>
      <c r="H555" s="124"/>
      <c r="I555" s="124"/>
      <c r="J555" s="124"/>
      <c r="K555" s="124"/>
      <c r="L555" s="124"/>
      <c r="M555" s="131"/>
      <c r="N555" s="125" t="e">
        <f>代購項目!#REF!</f>
        <v>#REF!</v>
      </c>
      <c r="O555" s="125"/>
      <c r="P555" s="125"/>
      <c r="Q555" s="125"/>
      <c r="R555" s="123" t="e">
        <f>代購項目!#REF!</f>
        <v>#REF!</v>
      </c>
      <c r="S555" s="124"/>
      <c r="T555" s="124"/>
      <c r="U555" s="124"/>
      <c r="V555" s="124"/>
      <c r="W555" s="125" t="e">
        <f>代購項目!#REF!</f>
        <v>#REF!</v>
      </c>
      <c r="X555" s="125"/>
      <c r="Y555" s="125"/>
      <c r="Z555" s="125"/>
      <c r="AA555" s="125"/>
      <c r="AB555" s="125"/>
      <c r="AC555" s="123" t="e">
        <f>代購項目!#REF!</f>
        <v>#REF!</v>
      </c>
      <c r="AD555" s="124"/>
      <c r="AE555" s="124"/>
      <c r="AF555" s="124"/>
      <c r="AG555" s="124"/>
      <c r="AH555" s="131"/>
    </row>
    <row r="556" spans="1:34" ht="20.100000000000001" customHeight="1">
      <c r="A556" s="123" t="str">
        <f>代購項目!A19</f>
        <v>客廳</v>
      </c>
      <c r="B556" s="124"/>
      <c r="C556" s="124"/>
      <c r="D556" s="124"/>
      <c r="E556" s="131"/>
      <c r="F556" s="123" t="str">
        <f>代購項目!F19</f>
        <v>高速HDMI線</v>
      </c>
      <c r="G556" s="124"/>
      <c r="H556" s="124"/>
      <c r="I556" s="124"/>
      <c r="J556" s="124"/>
      <c r="K556" s="124"/>
      <c r="L556" s="124"/>
      <c r="M556" s="131"/>
      <c r="N556" s="125" t="str">
        <f>代購項目!N19</f>
        <v>4k</v>
      </c>
      <c r="O556" s="125"/>
      <c r="P556" s="125"/>
      <c r="Q556" s="125"/>
      <c r="R556" s="123" t="str">
        <f>代購項目!R19</f>
        <v>PX大通</v>
      </c>
      <c r="S556" s="124"/>
      <c r="T556" s="124"/>
      <c r="U556" s="124"/>
      <c r="V556" s="124"/>
      <c r="W556" s="125" t="str">
        <f>代購項目!W19</f>
        <v>HDMI-5MX</v>
      </c>
      <c r="X556" s="125"/>
      <c r="Y556" s="125"/>
      <c r="Z556" s="125"/>
      <c r="AA556" s="125"/>
      <c r="AB556" s="125"/>
      <c r="AC556" s="123" t="str">
        <f>代購項目!AC19</f>
        <v>無</v>
      </c>
      <c r="AD556" s="124"/>
      <c r="AE556" s="124"/>
      <c r="AF556" s="124"/>
      <c r="AG556" s="124"/>
      <c r="AH556" s="131"/>
    </row>
    <row r="557" spans="1:34" ht="20.100000000000001" customHeight="1">
      <c r="A557" s="123" t="e">
        <f>代購項目!#REF!</f>
        <v>#REF!</v>
      </c>
      <c r="B557" s="124"/>
      <c r="C557" s="124"/>
      <c r="D557" s="124"/>
      <c r="E557" s="131"/>
      <c r="F557" s="123" t="e">
        <f>代購項目!#REF!</f>
        <v>#REF!</v>
      </c>
      <c r="G557" s="124"/>
      <c r="H557" s="124"/>
      <c r="I557" s="124"/>
      <c r="J557" s="124"/>
      <c r="K557" s="124"/>
      <c r="L557" s="124"/>
      <c r="M557" s="131"/>
      <c r="N557" s="125" t="e">
        <f>代購項目!#REF!</f>
        <v>#REF!</v>
      </c>
      <c r="O557" s="125"/>
      <c r="P557" s="125"/>
      <c r="Q557" s="125"/>
      <c r="R557" s="123" t="e">
        <f>代購項目!#REF!</f>
        <v>#REF!</v>
      </c>
      <c r="S557" s="124"/>
      <c r="T557" s="124"/>
      <c r="U557" s="124"/>
      <c r="V557" s="124"/>
      <c r="W557" s="125" t="e">
        <f>代購項目!#REF!</f>
        <v>#REF!</v>
      </c>
      <c r="X557" s="125"/>
      <c r="Y557" s="125"/>
      <c r="Z557" s="125"/>
      <c r="AA557" s="125"/>
      <c r="AB557" s="125"/>
      <c r="AC557" s="123" t="e">
        <f>代購項目!#REF!</f>
        <v>#REF!</v>
      </c>
      <c r="AD557" s="124"/>
      <c r="AE557" s="124"/>
      <c r="AF557" s="124"/>
      <c r="AG557" s="124"/>
      <c r="AH557" s="131"/>
    </row>
    <row r="558" spans="1:34" ht="20.100000000000001" customHeight="1">
      <c r="A558" s="123" t="s">
        <v>881</v>
      </c>
      <c r="B558" s="124"/>
      <c r="C558" s="124"/>
      <c r="D558" s="124"/>
      <c r="E558" s="131"/>
      <c r="F558" s="123" t="s">
        <v>987</v>
      </c>
      <c r="G558" s="124"/>
      <c r="H558" s="124"/>
      <c r="I558" s="124"/>
      <c r="J558" s="124"/>
      <c r="K558" s="124"/>
      <c r="L558" s="124"/>
      <c r="M558" s="131"/>
      <c r="N558" s="123" t="s">
        <v>904</v>
      </c>
      <c r="O558" s="124"/>
      <c r="P558" s="124"/>
      <c r="Q558" s="131"/>
      <c r="R558" s="123" t="s">
        <v>905</v>
      </c>
      <c r="S558" s="124"/>
      <c r="T558" s="124"/>
      <c r="U558" s="124"/>
      <c r="V558" s="131"/>
      <c r="W558" s="123" t="s">
        <v>988</v>
      </c>
      <c r="X558" s="124"/>
      <c r="Y558" s="124"/>
      <c r="Z558" s="124"/>
      <c r="AA558" s="124"/>
      <c r="AB558" s="131"/>
      <c r="AC558" s="123" t="s">
        <v>982</v>
      </c>
      <c r="AD558" s="124"/>
      <c r="AE558" s="124"/>
      <c r="AF558" s="124"/>
      <c r="AG558" s="124"/>
      <c r="AH558" s="131"/>
    </row>
    <row r="559" spans="1:34" ht="20.100000000000001" customHeight="1">
      <c r="A559" s="123" t="str">
        <f>代購項目!A20</f>
        <v>全室</v>
      </c>
      <c r="B559" s="124"/>
      <c r="C559" s="124"/>
      <c r="D559" s="124"/>
      <c r="E559" s="131"/>
      <c r="F559" s="123" t="str">
        <f>代購項目!F20</f>
        <v>電視壁掛架含安裝</v>
      </c>
      <c r="G559" s="124"/>
      <c r="H559" s="124"/>
      <c r="I559" s="124"/>
      <c r="J559" s="124"/>
      <c r="K559" s="124"/>
      <c r="L559" s="124"/>
      <c r="M559" s="131"/>
      <c r="N559" s="125" t="str">
        <f>代購項目!N20</f>
        <v>烤漆鋼架</v>
      </c>
      <c r="O559" s="125"/>
      <c r="P559" s="125"/>
      <c r="Q559" s="125"/>
      <c r="R559" s="123">
        <f>代購項目!R20</f>
        <v>0</v>
      </c>
      <c r="S559" s="124"/>
      <c r="T559" s="124"/>
      <c r="U559" s="124"/>
      <c r="V559" s="124"/>
      <c r="W559" s="125">
        <f>代購項目!W20</f>
        <v>0</v>
      </c>
      <c r="X559" s="125"/>
      <c r="Y559" s="125"/>
      <c r="Z559" s="125"/>
      <c r="AA559" s="125"/>
      <c r="AB559" s="125"/>
      <c r="AC559" s="123" t="str">
        <f>代購項目!AC20</f>
        <v>黑</v>
      </c>
      <c r="AD559" s="124"/>
      <c r="AE559" s="124"/>
      <c r="AF559" s="124"/>
      <c r="AG559" s="124"/>
      <c r="AH559" s="131"/>
    </row>
    <row r="560" spans="1:34" ht="20.100000000000001" customHeight="1">
      <c r="A560" s="123" t="e">
        <f>代購項目!#REF!</f>
        <v>#REF!</v>
      </c>
      <c r="B560" s="124"/>
      <c r="C560" s="124"/>
      <c r="D560" s="124"/>
      <c r="E560" s="131"/>
      <c r="F560" s="123" t="e">
        <f>代購項目!#REF!</f>
        <v>#REF!</v>
      </c>
      <c r="G560" s="124"/>
      <c r="H560" s="124"/>
      <c r="I560" s="124"/>
      <c r="J560" s="124"/>
      <c r="K560" s="124"/>
      <c r="L560" s="124"/>
      <c r="M560" s="131"/>
      <c r="N560" s="125" t="e">
        <f>代購項目!#REF!</f>
        <v>#REF!</v>
      </c>
      <c r="O560" s="125"/>
      <c r="P560" s="125"/>
      <c r="Q560" s="125"/>
      <c r="R560" s="123" t="e">
        <f>代購項目!#REF!</f>
        <v>#REF!</v>
      </c>
      <c r="S560" s="124"/>
      <c r="T560" s="124"/>
      <c r="U560" s="124"/>
      <c r="V560" s="124"/>
      <c r="W560" s="125" t="e">
        <f>代購項目!#REF!</f>
        <v>#REF!</v>
      </c>
      <c r="X560" s="125"/>
      <c r="Y560" s="125"/>
      <c r="Z560" s="125"/>
      <c r="AA560" s="125"/>
      <c r="AB560" s="125"/>
      <c r="AC560" s="123" t="e">
        <f>代購項目!#REF!</f>
        <v>#REF!</v>
      </c>
      <c r="AD560" s="124"/>
      <c r="AE560" s="124"/>
      <c r="AF560" s="124"/>
      <c r="AG560" s="124"/>
      <c r="AH560" s="131"/>
    </row>
    <row r="561" spans="1:34" ht="20.100000000000001" customHeight="1">
      <c r="A561" s="123" t="e">
        <f>代購項目!#REF!</f>
        <v>#REF!</v>
      </c>
      <c r="B561" s="124"/>
      <c r="C561" s="124"/>
      <c r="D561" s="124"/>
      <c r="E561" s="131"/>
      <c r="F561" s="123" t="e">
        <f>代購項目!#REF!</f>
        <v>#REF!</v>
      </c>
      <c r="G561" s="124"/>
      <c r="H561" s="124"/>
      <c r="I561" s="124"/>
      <c r="J561" s="124"/>
      <c r="K561" s="124"/>
      <c r="L561" s="124"/>
      <c r="M561" s="131"/>
      <c r="N561" s="125" t="e">
        <f>代購項目!#REF!</f>
        <v>#REF!</v>
      </c>
      <c r="O561" s="125"/>
      <c r="P561" s="125"/>
      <c r="Q561" s="125"/>
      <c r="R561" s="123" t="e">
        <f>代購項目!#REF!</f>
        <v>#REF!</v>
      </c>
      <c r="S561" s="124"/>
      <c r="T561" s="124"/>
      <c r="U561" s="124"/>
      <c r="V561" s="124"/>
      <c r="W561" s="125" t="e">
        <f>代購項目!#REF!</f>
        <v>#REF!</v>
      </c>
      <c r="X561" s="125"/>
      <c r="Y561" s="125"/>
      <c r="Z561" s="125"/>
      <c r="AA561" s="125"/>
      <c r="AB561" s="125"/>
      <c r="AC561" s="123" t="e">
        <f>代購項目!#REF!</f>
        <v>#REF!</v>
      </c>
      <c r="AD561" s="124"/>
      <c r="AE561" s="124"/>
      <c r="AF561" s="124"/>
      <c r="AG561" s="124"/>
      <c r="AH561" s="131"/>
    </row>
    <row r="562" spans="1:34" ht="20.100000000000001" customHeight="1">
      <c r="A562" s="123" t="e">
        <f>A561</f>
        <v>#REF!</v>
      </c>
      <c r="B562" s="124"/>
      <c r="C562" s="124"/>
      <c r="D562" s="124"/>
      <c r="E562" s="131"/>
      <c r="F562" s="123" t="s">
        <v>989</v>
      </c>
      <c r="G562" s="124"/>
      <c r="H562" s="124"/>
      <c r="I562" s="124"/>
      <c r="J562" s="124"/>
      <c r="K562" s="124"/>
      <c r="L562" s="124"/>
      <c r="M562" s="131"/>
      <c r="N562" s="125" t="s">
        <v>904</v>
      </c>
      <c r="O562" s="125"/>
      <c r="P562" s="125"/>
      <c r="Q562" s="125"/>
      <c r="R562" s="123" t="s">
        <v>905</v>
      </c>
      <c r="S562" s="124"/>
      <c r="T562" s="124"/>
      <c r="U562" s="124"/>
      <c r="V562" s="124"/>
      <c r="W562" s="125" t="s">
        <v>990</v>
      </c>
      <c r="X562" s="125"/>
      <c r="Y562" s="125"/>
      <c r="Z562" s="125"/>
      <c r="AA562" s="125"/>
      <c r="AB562" s="125"/>
      <c r="AC562" s="123" t="str">
        <f>廚具衛生設備燈具!AC69</f>
        <v>無</v>
      </c>
      <c r="AD562" s="124"/>
      <c r="AE562" s="124"/>
      <c r="AF562" s="124"/>
      <c r="AG562" s="124"/>
      <c r="AH562" s="131"/>
    </row>
    <row r="563" spans="1:34" ht="20.100000000000001" customHeight="1">
      <c r="A563" s="123" t="e">
        <f>代購項目!#REF!</f>
        <v>#REF!</v>
      </c>
      <c r="B563" s="124"/>
      <c r="C563" s="124"/>
      <c r="D563" s="124"/>
      <c r="E563" s="131"/>
      <c r="F563" s="123" t="e">
        <f>代購項目!#REF!</f>
        <v>#REF!</v>
      </c>
      <c r="G563" s="124"/>
      <c r="H563" s="124"/>
      <c r="I563" s="124"/>
      <c r="J563" s="124"/>
      <c r="K563" s="124"/>
      <c r="L563" s="124"/>
      <c r="M563" s="131"/>
      <c r="N563" s="125" t="e">
        <f>代購項目!#REF!</f>
        <v>#REF!</v>
      </c>
      <c r="O563" s="125"/>
      <c r="P563" s="125"/>
      <c r="Q563" s="125"/>
      <c r="R563" s="123" t="e">
        <f>代購項目!#REF!</f>
        <v>#REF!</v>
      </c>
      <c r="S563" s="124"/>
      <c r="T563" s="124"/>
      <c r="U563" s="124"/>
      <c r="V563" s="124"/>
      <c r="W563" s="125" t="e">
        <f>代購項目!#REF!</f>
        <v>#REF!</v>
      </c>
      <c r="X563" s="125"/>
      <c r="Y563" s="125"/>
      <c r="Z563" s="125"/>
      <c r="AA563" s="125"/>
      <c r="AB563" s="125"/>
      <c r="AC563" s="123" t="e">
        <f>代購項目!#REF!</f>
        <v>#REF!</v>
      </c>
      <c r="AD563" s="124"/>
      <c r="AE563" s="124"/>
      <c r="AF563" s="124"/>
      <c r="AG563" s="124"/>
      <c r="AH563" s="131"/>
    </row>
    <row r="564" spans="1:34" ht="20.100000000000001" customHeight="1">
      <c r="A564" s="123" t="str">
        <f>代購項目!A43</f>
        <v>客廳</v>
      </c>
      <c r="B564" s="124"/>
      <c r="C564" s="124"/>
      <c r="D564" s="124"/>
      <c r="E564" s="131"/>
      <c r="F564" s="123" t="str">
        <f>代購項目!F43</f>
        <v>壁掛式冷暖變頻空調</v>
      </c>
      <c r="G564" s="124"/>
      <c r="H564" s="124"/>
      <c r="I564" s="124"/>
      <c r="J564" s="124"/>
      <c r="K564" s="124"/>
      <c r="L564" s="124"/>
      <c r="M564" s="131"/>
      <c r="N564" s="125" t="str">
        <f>代購項目!N43</f>
        <v>R32冷媒</v>
      </c>
      <c r="O564" s="125"/>
      <c r="P564" s="125"/>
      <c r="Q564" s="125"/>
      <c r="R564" s="123" t="str">
        <f>代購項目!R43</f>
        <v>大金DAIKIN</v>
      </c>
      <c r="S564" s="124"/>
      <c r="T564" s="124"/>
      <c r="U564" s="124"/>
      <c r="V564" s="124"/>
      <c r="W564" s="125" t="str">
        <f>代購項目!W43</f>
        <v>RXV/FTXV50UVLT</v>
      </c>
      <c r="X564" s="125"/>
      <c r="Y564" s="125"/>
      <c r="Z564" s="125"/>
      <c r="AA564" s="125"/>
      <c r="AB564" s="125"/>
      <c r="AC564" s="123" t="str">
        <f>代購項目!AC43</f>
        <v>白</v>
      </c>
      <c r="AD564" s="124"/>
      <c r="AE564" s="124"/>
      <c r="AF564" s="124"/>
      <c r="AG564" s="124"/>
      <c r="AH564" s="131"/>
    </row>
    <row r="565" spans="1:34" ht="20.100000000000001" customHeight="1">
      <c r="A565" s="123" t="str">
        <f>代購項目!A44</f>
        <v>餐廳</v>
      </c>
      <c r="B565" s="124"/>
      <c r="C565" s="124"/>
      <c r="D565" s="124"/>
      <c r="E565" s="131"/>
      <c r="F565" s="123" t="str">
        <f>代購項目!F44</f>
        <v>壁掛式冷暖變頻空調</v>
      </c>
      <c r="G565" s="124"/>
      <c r="H565" s="124"/>
      <c r="I565" s="124"/>
      <c r="J565" s="124"/>
      <c r="K565" s="124"/>
      <c r="L565" s="124"/>
      <c r="M565" s="131"/>
      <c r="N565" s="125" t="str">
        <f>代購項目!N44</f>
        <v>R32冷媒</v>
      </c>
      <c r="O565" s="125"/>
      <c r="P565" s="125"/>
      <c r="Q565" s="125"/>
      <c r="R565" s="123" t="str">
        <f>代購項目!R44</f>
        <v>大金DAIKIN</v>
      </c>
      <c r="S565" s="124"/>
      <c r="T565" s="124"/>
      <c r="U565" s="124"/>
      <c r="V565" s="124"/>
      <c r="W565" s="125" t="str">
        <f>代購項目!W44</f>
        <v>RXV/FTXV28UVLT</v>
      </c>
      <c r="X565" s="125"/>
      <c r="Y565" s="125"/>
      <c r="Z565" s="125"/>
      <c r="AA565" s="125"/>
      <c r="AB565" s="125"/>
      <c r="AC565" s="123" t="str">
        <f>代購項目!AC44</f>
        <v>白</v>
      </c>
      <c r="AD565" s="124"/>
      <c r="AE565" s="124"/>
      <c r="AF565" s="124"/>
      <c r="AG565" s="124"/>
      <c r="AH565" s="131"/>
    </row>
    <row r="566" spans="1:34" ht="20.100000000000001" customHeight="1">
      <c r="A566" s="123" t="str">
        <f>代購項目!A53</f>
        <v>走道區</v>
      </c>
      <c r="B566" s="124"/>
      <c r="C566" s="124"/>
      <c r="D566" s="124"/>
      <c r="E566" s="131"/>
      <c r="F566" s="123" t="str">
        <f>代購項目!F53</f>
        <v>吊隱式管道中繼風扇</v>
      </c>
      <c r="G566" s="124"/>
      <c r="H566" s="124"/>
      <c r="I566" s="124"/>
      <c r="J566" s="124"/>
      <c r="K566" s="124"/>
      <c r="L566" s="124"/>
      <c r="M566" s="131"/>
      <c r="N566" s="125" t="str">
        <f>代購項目!N53</f>
        <v>螺旋扇</v>
      </c>
      <c r="O566" s="125"/>
      <c r="P566" s="125"/>
      <c r="Q566" s="125"/>
      <c r="R566" s="123">
        <f>代購項目!R53</f>
        <v>0</v>
      </c>
      <c r="S566" s="124"/>
      <c r="T566" s="124"/>
      <c r="U566" s="124"/>
      <c r="V566" s="124"/>
      <c r="W566" s="125" t="str">
        <f>代購項目!W53</f>
        <v>4"</v>
      </c>
      <c r="X566" s="125"/>
      <c r="Y566" s="125"/>
      <c r="Z566" s="125"/>
      <c r="AA566" s="125"/>
      <c r="AB566" s="125"/>
      <c r="AC566" s="123" t="str">
        <f>代購項目!AC53</f>
        <v>無</v>
      </c>
      <c r="AD566" s="124"/>
      <c r="AE566" s="124"/>
      <c r="AF566" s="124"/>
      <c r="AG566" s="124"/>
      <c r="AH566" s="131"/>
    </row>
    <row r="567" spans="1:34" ht="20.100000000000001" customHeight="1">
      <c r="A567" s="123" t="str">
        <f>代購項目!A49</f>
        <v>全室</v>
      </c>
      <c r="B567" s="124"/>
      <c r="C567" s="124"/>
      <c r="D567" s="124"/>
      <c r="E567" s="131"/>
      <c r="F567" s="123" t="str">
        <f>代購項目!F49</f>
        <v>吊隱式全熱交換機</v>
      </c>
      <c r="G567" s="124"/>
      <c r="H567" s="124"/>
      <c r="I567" s="124"/>
      <c r="J567" s="124"/>
      <c r="K567" s="124"/>
      <c r="L567" s="124"/>
      <c r="M567" s="131"/>
      <c r="N567" s="125" t="str">
        <f>代購項目!N49</f>
        <v>PM2.5濾效</v>
      </c>
      <c r="O567" s="125"/>
      <c r="P567" s="125"/>
      <c r="Q567" s="125"/>
      <c r="R567" s="123" t="str">
        <f>代購項目!R49</f>
        <v>大金DAIKIN</v>
      </c>
      <c r="S567" s="124"/>
      <c r="T567" s="124"/>
      <c r="U567" s="124"/>
      <c r="V567" s="124"/>
      <c r="W567" s="125" t="str">
        <f>代購項目!W49</f>
        <v>VAMF250HVLT</v>
      </c>
      <c r="X567" s="125"/>
      <c r="Y567" s="125"/>
      <c r="Z567" s="125"/>
      <c r="AA567" s="125"/>
      <c r="AB567" s="125"/>
      <c r="AC567" s="123" t="str">
        <f>代購項目!AC49</f>
        <v>無</v>
      </c>
      <c r="AD567" s="124"/>
      <c r="AE567" s="124"/>
      <c r="AF567" s="124"/>
      <c r="AG567" s="124"/>
      <c r="AH567" s="131"/>
    </row>
    <row r="568" spans="1:34" ht="20.100000000000001" customHeight="1">
      <c r="A568" s="123" t="e">
        <f>代購項目!#REF!</f>
        <v>#REF!</v>
      </c>
      <c r="B568" s="124"/>
      <c r="C568" s="124"/>
      <c r="D568" s="124"/>
      <c r="E568" s="131"/>
      <c r="F568" s="123" t="e">
        <f>代購項目!#REF!</f>
        <v>#REF!</v>
      </c>
      <c r="G568" s="124"/>
      <c r="H568" s="124"/>
      <c r="I568" s="124"/>
      <c r="J568" s="124"/>
      <c r="K568" s="124"/>
      <c r="L568" s="124"/>
      <c r="M568" s="131"/>
      <c r="N568" s="125" t="e">
        <f>代購項目!#REF!</f>
        <v>#REF!</v>
      </c>
      <c r="O568" s="125"/>
      <c r="P568" s="125"/>
      <c r="Q568" s="125"/>
      <c r="R568" s="123" t="e">
        <f>代購項目!#REF!</f>
        <v>#REF!</v>
      </c>
      <c r="S568" s="124"/>
      <c r="T568" s="124"/>
      <c r="U568" s="124"/>
      <c r="V568" s="124"/>
      <c r="W568" s="125" t="e">
        <f>代購項目!#REF!</f>
        <v>#REF!</v>
      </c>
      <c r="X568" s="125"/>
      <c r="Y568" s="125"/>
      <c r="Z568" s="125"/>
      <c r="AA568" s="125"/>
      <c r="AB568" s="125"/>
      <c r="AC568" s="123" t="e">
        <f>代購項目!#REF!</f>
        <v>#REF!</v>
      </c>
      <c r="AD568" s="124"/>
      <c r="AE568" s="124"/>
      <c r="AF568" s="124"/>
      <c r="AG568" s="124"/>
      <c r="AH568" s="131"/>
    </row>
    <row r="569" spans="1:34" ht="20.100000000000001" customHeight="1">
      <c r="A569" s="123" t="str">
        <f>代購項目!A52</f>
        <v>廚房</v>
      </c>
      <c r="B569" s="124"/>
      <c r="C569" s="124"/>
      <c r="D569" s="124"/>
      <c r="E569" s="131"/>
      <c r="F569" s="123" t="str">
        <f>代購項目!F52</f>
        <v>吊隱式管道中繼風扇</v>
      </c>
      <c r="G569" s="124"/>
      <c r="H569" s="124"/>
      <c r="I569" s="124"/>
      <c r="J569" s="124"/>
      <c r="K569" s="124"/>
      <c r="L569" s="124"/>
      <c r="M569" s="131"/>
      <c r="N569" s="125" t="str">
        <f>代購項目!N52</f>
        <v>螺旋扇</v>
      </c>
      <c r="O569" s="125"/>
      <c r="P569" s="125"/>
      <c r="Q569" s="125"/>
      <c r="R569" s="123">
        <f>代購項目!R52</f>
        <v>0</v>
      </c>
      <c r="S569" s="124"/>
      <c r="T569" s="124"/>
      <c r="U569" s="124"/>
      <c r="V569" s="124"/>
      <c r="W569" s="125" t="str">
        <f>代購項目!W52</f>
        <v>6"</v>
      </c>
      <c r="X569" s="125"/>
      <c r="Y569" s="125"/>
      <c r="Z569" s="125"/>
      <c r="AA569" s="125"/>
      <c r="AB569" s="125"/>
      <c r="AC569" s="123" t="str">
        <f>代購項目!AC52</f>
        <v>無</v>
      </c>
      <c r="AD569" s="124"/>
      <c r="AE569" s="124"/>
      <c r="AF569" s="124"/>
      <c r="AG569" s="124"/>
      <c r="AH569" s="131"/>
    </row>
    <row r="570" spans="1:34" ht="20.100000000000001" customHeight="1">
      <c r="A570" s="123" t="str">
        <f>代購項目!A45</f>
        <v>工作室</v>
      </c>
      <c r="B570" s="124"/>
      <c r="C570" s="124"/>
      <c r="D570" s="124"/>
      <c r="E570" s="131"/>
      <c r="F570" s="123" t="str">
        <f>代購項目!F45</f>
        <v>壁掛式冷暖變頻空調</v>
      </c>
      <c r="G570" s="124"/>
      <c r="H570" s="124"/>
      <c r="I570" s="124"/>
      <c r="J570" s="124"/>
      <c r="K570" s="124"/>
      <c r="L570" s="124"/>
      <c r="M570" s="131"/>
      <c r="N570" s="125" t="str">
        <f>代購項目!N45</f>
        <v>R32冷媒</v>
      </c>
      <c r="O570" s="125"/>
      <c r="P570" s="125"/>
      <c r="Q570" s="125"/>
      <c r="R570" s="123" t="str">
        <f>代購項目!R45</f>
        <v>大金DAIKIN</v>
      </c>
      <c r="S570" s="124"/>
      <c r="T570" s="124"/>
      <c r="U570" s="124"/>
      <c r="V570" s="124"/>
      <c r="W570" s="125" t="str">
        <f>代購項目!W45</f>
        <v>RXV/FTXV36UVLT</v>
      </c>
      <c r="X570" s="125"/>
      <c r="Y570" s="125"/>
      <c r="Z570" s="125"/>
      <c r="AA570" s="125"/>
      <c r="AB570" s="125"/>
      <c r="AC570" s="123" t="str">
        <f>代購項目!AC45</f>
        <v>白</v>
      </c>
      <c r="AD570" s="124"/>
      <c r="AE570" s="124"/>
      <c r="AF570" s="124"/>
      <c r="AG570" s="124"/>
      <c r="AH570" s="131"/>
    </row>
    <row r="571" spans="1:34" ht="20.100000000000001" customHeight="1">
      <c r="A571" s="123" t="e">
        <f>代購項目!#REF!</f>
        <v>#REF!</v>
      </c>
      <c r="B571" s="124"/>
      <c r="C571" s="124"/>
      <c r="D571" s="124"/>
      <c r="E571" s="131"/>
      <c r="F571" s="123" t="e">
        <f>代購項目!#REF!</f>
        <v>#REF!</v>
      </c>
      <c r="G571" s="124"/>
      <c r="H571" s="124"/>
      <c r="I571" s="124"/>
      <c r="J571" s="124"/>
      <c r="K571" s="124"/>
      <c r="L571" s="124"/>
      <c r="M571" s="131"/>
      <c r="N571" s="125" t="e">
        <f>代購項目!#REF!</f>
        <v>#REF!</v>
      </c>
      <c r="O571" s="125"/>
      <c r="P571" s="125"/>
      <c r="Q571" s="125"/>
      <c r="R571" s="123" t="e">
        <f>代購項目!#REF!</f>
        <v>#REF!</v>
      </c>
      <c r="S571" s="124"/>
      <c r="T571" s="124"/>
      <c r="U571" s="124"/>
      <c r="V571" s="124"/>
      <c r="W571" s="125" t="e">
        <f>代購項目!#REF!</f>
        <v>#REF!</v>
      </c>
      <c r="X571" s="125"/>
      <c r="Y571" s="125"/>
      <c r="Z571" s="125"/>
      <c r="AA571" s="125"/>
      <c r="AB571" s="125"/>
      <c r="AC571" s="123" t="e">
        <f>代購項目!#REF!</f>
        <v>#REF!</v>
      </c>
      <c r="AD571" s="124"/>
      <c r="AE571" s="124"/>
      <c r="AF571" s="124"/>
      <c r="AG571" s="124"/>
      <c r="AH571" s="131"/>
    </row>
    <row r="572" spans="1:34" ht="20.100000000000001" customHeight="1">
      <c r="A572" s="123" t="e">
        <f>代購項目!#REF!</f>
        <v>#REF!</v>
      </c>
      <c r="B572" s="124"/>
      <c r="C572" s="124"/>
      <c r="D572" s="124"/>
      <c r="E572" s="131"/>
      <c r="F572" s="123" t="e">
        <f>代購項目!#REF!</f>
        <v>#REF!</v>
      </c>
      <c r="G572" s="124"/>
      <c r="H572" s="124"/>
      <c r="I572" s="124"/>
      <c r="J572" s="124"/>
      <c r="K572" s="124"/>
      <c r="L572" s="124"/>
      <c r="M572" s="131"/>
      <c r="N572" s="125" t="e">
        <f>代購項目!#REF!</f>
        <v>#REF!</v>
      </c>
      <c r="O572" s="125"/>
      <c r="P572" s="125"/>
      <c r="Q572" s="125"/>
      <c r="R572" s="123" t="e">
        <f>代購項目!#REF!</f>
        <v>#REF!</v>
      </c>
      <c r="S572" s="124"/>
      <c r="T572" s="124"/>
      <c r="U572" s="124"/>
      <c r="V572" s="124"/>
      <c r="W572" s="125" t="e">
        <f>代購項目!#REF!</f>
        <v>#REF!</v>
      </c>
      <c r="X572" s="125"/>
      <c r="Y572" s="125"/>
      <c r="Z572" s="125"/>
      <c r="AA572" s="125"/>
      <c r="AB572" s="125"/>
      <c r="AC572" s="123" t="e">
        <f>代購項目!#REF!</f>
        <v>#REF!</v>
      </c>
      <c r="AD572" s="124"/>
      <c r="AE572" s="124"/>
      <c r="AF572" s="124"/>
      <c r="AG572" s="124"/>
      <c r="AH572" s="131"/>
    </row>
    <row r="573" spans="1:34" ht="20.100000000000001" customHeight="1">
      <c r="A573" s="123" t="e">
        <f>代購項目!#REF!</f>
        <v>#REF!</v>
      </c>
      <c r="B573" s="124"/>
      <c r="C573" s="124"/>
      <c r="D573" s="124"/>
      <c r="E573" s="131"/>
      <c r="F573" s="123" t="e">
        <f>代購項目!#REF!</f>
        <v>#REF!</v>
      </c>
      <c r="G573" s="124"/>
      <c r="H573" s="124"/>
      <c r="I573" s="124"/>
      <c r="J573" s="124"/>
      <c r="K573" s="124"/>
      <c r="L573" s="124"/>
      <c r="M573" s="131"/>
      <c r="N573" s="125" t="e">
        <f>代購項目!#REF!</f>
        <v>#REF!</v>
      </c>
      <c r="O573" s="125"/>
      <c r="P573" s="125"/>
      <c r="Q573" s="125"/>
      <c r="R573" s="123" t="e">
        <f>代購項目!#REF!</f>
        <v>#REF!</v>
      </c>
      <c r="S573" s="124"/>
      <c r="T573" s="124"/>
      <c r="U573" s="124"/>
      <c r="V573" s="124"/>
      <c r="W573" s="125" t="e">
        <f>代購項目!#REF!</f>
        <v>#REF!</v>
      </c>
      <c r="X573" s="125"/>
      <c r="Y573" s="125"/>
      <c r="Z573" s="125"/>
      <c r="AA573" s="125"/>
      <c r="AB573" s="125"/>
      <c r="AC573" s="123" t="e">
        <f>代購項目!#REF!</f>
        <v>#REF!</v>
      </c>
      <c r="AD573" s="124"/>
      <c r="AE573" s="124"/>
      <c r="AF573" s="124"/>
      <c r="AG573" s="124"/>
      <c r="AH573" s="131"/>
    </row>
    <row r="574" spans="1:34" ht="20.100000000000001" customHeight="1">
      <c r="A574" s="123" t="e">
        <f>代購項目!#REF!</f>
        <v>#REF!</v>
      </c>
      <c r="B574" s="124"/>
      <c r="C574" s="124"/>
      <c r="D574" s="124"/>
      <c r="E574" s="131"/>
      <c r="F574" s="123" t="e">
        <f>代購項目!#REF!</f>
        <v>#REF!</v>
      </c>
      <c r="G574" s="124"/>
      <c r="H574" s="124"/>
      <c r="I574" s="124"/>
      <c r="J574" s="124"/>
      <c r="K574" s="124"/>
      <c r="L574" s="124"/>
      <c r="M574" s="131"/>
      <c r="N574" s="125" t="e">
        <f>代購項目!#REF!</f>
        <v>#REF!</v>
      </c>
      <c r="O574" s="125"/>
      <c r="P574" s="125"/>
      <c r="Q574" s="125"/>
      <c r="R574" s="123" t="e">
        <f>代購項目!#REF!</f>
        <v>#REF!</v>
      </c>
      <c r="S574" s="124"/>
      <c r="T574" s="124"/>
      <c r="U574" s="124"/>
      <c r="V574" s="124"/>
      <c r="W574" s="125" t="e">
        <f>代購項目!#REF!</f>
        <v>#REF!</v>
      </c>
      <c r="X574" s="125"/>
      <c r="Y574" s="125"/>
      <c r="Z574" s="125"/>
      <c r="AA574" s="125"/>
      <c r="AB574" s="125"/>
      <c r="AC574" s="123" t="e">
        <f>代購項目!#REF!</f>
        <v>#REF!</v>
      </c>
      <c r="AD574" s="124"/>
      <c r="AE574" s="124"/>
      <c r="AF574" s="124"/>
      <c r="AG574" s="124"/>
      <c r="AH574" s="131"/>
    </row>
    <row r="575" spans="1:34" ht="20.100000000000001" customHeight="1">
      <c r="A575" s="123" t="str">
        <f>代購項目!A46</f>
        <v>主臥房</v>
      </c>
      <c r="B575" s="124"/>
      <c r="C575" s="124"/>
      <c r="D575" s="124"/>
      <c r="E575" s="131"/>
      <c r="F575" s="123" t="str">
        <f>代購項目!F46</f>
        <v>壁掛式冷暖變頻空調</v>
      </c>
      <c r="G575" s="124"/>
      <c r="H575" s="124"/>
      <c r="I575" s="124"/>
      <c r="J575" s="124"/>
      <c r="K575" s="124"/>
      <c r="L575" s="124"/>
      <c r="M575" s="131"/>
      <c r="N575" s="125" t="str">
        <f>代購項目!N46</f>
        <v>R32冷媒</v>
      </c>
      <c r="O575" s="125"/>
      <c r="P575" s="125"/>
      <c r="Q575" s="125"/>
      <c r="R575" s="123" t="str">
        <f>代購項目!R46</f>
        <v>大金DAIKIN</v>
      </c>
      <c r="S575" s="124"/>
      <c r="T575" s="124"/>
      <c r="U575" s="124"/>
      <c r="V575" s="124"/>
      <c r="W575" s="125" t="str">
        <f>代購項目!W46</f>
        <v>RXV/FTXV36UVLT</v>
      </c>
      <c r="X575" s="125"/>
      <c r="Y575" s="125"/>
      <c r="Z575" s="125"/>
      <c r="AA575" s="125"/>
      <c r="AB575" s="125"/>
      <c r="AC575" s="123" t="str">
        <f>代購項目!AC46</f>
        <v>白</v>
      </c>
      <c r="AD575" s="124"/>
      <c r="AE575" s="124"/>
      <c r="AF575" s="124"/>
      <c r="AG575" s="124"/>
      <c r="AH575" s="131"/>
    </row>
    <row r="576" spans="1:34" ht="20.100000000000001" customHeight="1">
      <c r="A576" s="123" t="str">
        <f>代購項目!A50</f>
        <v>主臥更衣室</v>
      </c>
      <c r="B576" s="124"/>
      <c r="C576" s="124"/>
      <c r="D576" s="124"/>
      <c r="E576" s="131"/>
      <c r="F576" s="123" t="str">
        <f>代購項目!F50</f>
        <v>吊隱式除濕機</v>
      </c>
      <c r="G576" s="124"/>
      <c r="H576" s="124"/>
      <c r="I576" s="124"/>
      <c r="J576" s="124"/>
      <c r="K576" s="124"/>
      <c r="L576" s="124"/>
      <c r="M576" s="131"/>
      <c r="N576" s="125" t="str">
        <f>代購項目!N50</f>
        <v>R410A冷媒</v>
      </c>
      <c r="O576" s="125"/>
      <c r="P576" s="125"/>
      <c r="Q576" s="125"/>
      <c r="R576" s="123" t="str">
        <f>代購項目!R50</f>
        <v>艾普頓APTON</v>
      </c>
      <c r="S576" s="124"/>
      <c r="T576" s="124"/>
      <c r="U576" s="124"/>
      <c r="V576" s="124"/>
      <c r="W576" s="125" t="str">
        <f>代購項目!W50</f>
        <v>ADH-147B</v>
      </c>
      <c r="X576" s="125"/>
      <c r="Y576" s="125"/>
      <c r="Z576" s="125"/>
      <c r="AA576" s="125"/>
      <c r="AB576" s="125"/>
      <c r="AC576" s="123" t="str">
        <f>代購項目!AC50</f>
        <v>無</v>
      </c>
      <c r="AD576" s="124"/>
      <c r="AE576" s="124"/>
      <c r="AF576" s="124"/>
      <c r="AG576" s="124"/>
      <c r="AH576" s="131"/>
    </row>
    <row r="577" spans="1:34" ht="20.100000000000001" customHeight="1">
      <c r="A577" s="123" t="e">
        <f>代購項目!#REF!</f>
        <v>#REF!</v>
      </c>
      <c r="B577" s="124"/>
      <c r="C577" s="124"/>
      <c r="D577" s="124"/>
      <c r="E577" s="131"/>
      <c r="F577" s="123" t="e">
        <f>代購項目!#REF!</f>
        <v>#REF!</v>
      </c>
      <c r="G577" s="124"/>
      <c r="H577" s="124"/>
      <c r="I577" s="124"/>
      <c r="J577" s="124"/>
      <c r="K577" s="124"/>
      <c r="L577" s="124"/>
      <c r="M577" s="131"/>
      <c r="N577" s="125" t="e">
        <f>代購項目!#REF!</f>
        <v>#REF!</v>
      </c>
      <c r="O577" s="125"/>
      <c r="P577" s="125"/>
      <c r="Q577" s="125"/>
      <c r="R577" s="123" t="e">
        <f>代購項目!#REF!</f>
        <v>#REF!</v>
      </c>
      <c r="S577" s="124"/>
      <c r="T577" s="124"/>
      <c r="U577" s="124"/>
      <c r="V577" s="124"/>
      <c r="W577" s="125" t="e">
        <f>代購項目!#REF!</f>
        <v>#REF!</v>
      </c>
      <c r="X577" s="125"/>
      <c r="Y577" s="125"/>
      <c r="Z577" s="125"/>
      <c r="AA577" s="125"/>
      <c r="AB577" s="125"/>
      <c r="AC577" s="123" t="e">
        <f>代購項目!#REF!</f>
        <v>#REF!</v>
      </c>
      <c r="AD577" s="124"/>
      <c r="AE577" s="124"/>
      <c r="AF577" s="124"/>
      <c r="AG577" s="124"/>
      <c r="AH577" s="131"/>
    </row>
    <row r="578" spans="1:34" ht="20.100000000000001" customHeight="1">
      <c r="A578" s="123" t="str">
        <f>代購項目!A51</f>
        <v>男孩更衣室</v>
      </c>
      <c r="B578" s="124"/>
      <c r="C578" s="124"/>
      <c r="D578" s="124"/>
      <c r="E578" s="131"/>
      <c r="F578" s="123" t="str">
        <f>代購項目!F51</f>
        <v>吊隱式除濕機</v>
      </c>
      <c r="G578" s="124"/>
      <c r="H578" s="124"/>
      <c r="I578" s="124"/>
      <c r="J578" s="124"/>
      <c r="K578" s="124"/>
      <c r="L578" s="124"/>
      <c r="M578" s="131"/>
      <c r="N578" s="125" t="str">
        <f>代購項目!N51</f>
        <v>R410A冷媒</v>
      </c>
      <c r="O578" s="125"/>
      <c r="P578" s="125"/>
      <c r="Q578" s="125"/>
      <c r="R578" s="123" t="str">
        <f>代購項目!R51</f>
        <v>艾普頓APTON</v>
      </c>
      <c r="S578" s="124"/>
      <c r="T578" s="124"/>
      <c r="U578" s="124"/>
      <c r="V578" s="124"/>
      <c r="W578" s="125" t="str">
        <f>代購項目!W51</f>
        <v>ADH-147B</v>
      </c>
      <c r="X578" s="125"/>
      <c r="Y578" s="125"/>
      <c r="Z578" s="125"/>
      <c r="AA578" s="125"/>
      <c r="AB578" s="125"/>
      <c r="AC578" s="123" t="str">
        <f>代購項目!AC51</f>
        <v>無</v>
      </c>
      <c r="AD578" s="124"/>
      <c r="AE578" s="124"/>
      <c r="AF578" s="124"/>
      <c r="AG578" s="124"/>
      <c r="AH578" s="131"/>
    </row>
    <row r="579" spans="1:34" ht="20.100000000000001" customHeight="1">
      <c r="A579" s="123" t="e">
        <f>代購項目!#REF!</f>
        <v>#REF!</v>
      </c>
      <c r="B579" s="124"/>
      <c r="C579" s="124"/>
      <c r="D579" s="124"/>
      <c r="E579" s="131"/>
      <c r="F579" s="123" t="e">
        <f>代購項目!#REF!</f>
        <v>#REF!</v>
      </c>
      <c r="G579" s="124"/>
      <c r="H579" s="124"/>
      <c r="I579" s="124"/>
      <c r="J579" s="124"/>
      <c r="K579" s="124"/>
      <c r="L579" s="124"/>
      <c r="M579" s="131"/>
      <c r="N579" s="125" t="e">
        <f>代購項目!#REF!</f>
        <v>#REF!</v>
      </c>
      <c r="O579" s="125"/>
      <c r="P579" s="125"/>
      <c r="Q579" s="125"/>
      <c r="R579" s="123" t="e">
        <f>代購項目!#REF!</f>
        <v>#REF!</v>
      </c>
      <c r="S579" s="124"/>
      <c r="T579" s="124"/>
      <c r="U579" s="124"/>
      <c r="V579" s="124"/>
      <c r="W579" s="125" t="e">
        <f>代購項目!#REF!</f>
        <v>#REF!</v>
      </c>
      <c r="X579" s="125"/>
      <c r="Y579" s="125"/>
      <c r="Z579" s="125"/>
      <c r="AA579" s="125"/>
      <c r="AB579" s="125"/>
      <c r="AC579" s="123" t="e">
        <f>代購項目!#REF!</f>
        <v>#REF!</v>
      </c>
      <c r="AD579" s="124"/>
      <c r="AE579" s="124"/>
      <c r="AF579" s="124"/>
      <c r="AG579" s="124"/>
      <c r="AH579" s="131"/>
    </row>
    <row r="580" spans="1:34" ht="20.100000000000001" customHeight="1">
      <c r="A580" s="123" t="e">
        <f>代購項目!#REF!</f>
        <v>#REF!</v>
      </c>
      <c r="B580" s="124"/>
      <c r="C580" s="124"/>
      <c r="D580" s="124"/>
      <c r="E580" s="131"/>
      <c r="F580" s="123" t="e">
        <f>代購項目!#REF!</f>
        <v>#REF!</v>
      </c>
      <c r="G580" s="124"/>
      <c r="H580" s="124"/>
      <c r="I580" s="124"/>
      <c r="J580" s="124"/>
      <c r="K580" s="124"/>
      <c r="L580" s="124"/>
      <c r="M580" s="131"/>
      <c r="N580" s="125" t="e">
        <f>代購項目!#REF!</f>
        <v>#REF!</v>
      </c>
      <c r="O580" s="125"/>
      <c r="P580" s="125"/>
      <c r="Q580" s="125"/>
      <c r="R580" s="123" t="e">
        <f>代購項目!#REF!</f>
        <v>#REF!</v>
      </c>
      <c r="S580" s="124"/>
      <c r="T580" s="124"/>
      <c r="U580" s="124"/>
      <c r="V580" s="124"/>
      <c r="W580" s="125" t="e">
        <f>代購項目!#REF!</f>
        <v>#REF!</v>
      </c>
      <c r="X580" s="125"/>
      <c r="Y580" s="125"/>
      <c r="Z580" s="125"/>
      <c r="AA580" s="125"/>
      <c r="AB580" s="125"/>
      <c r="AC580" s="123" t="e">
        <f>代購項目!#REF!</f>
        <v>#REF!</v>
      </c>
      <c r="AD580" s="124"/>
      <c r="AE580" s="124"/>
      <c r="AF580" s="124"/>
      <c r="AG580" s="124"/>
      <c r="AH580" s="131"/>
    </row>
    <row r="581" spans="1:34" ht="20.100000000000001" customHeight="1">
      <c r="A581" s="123" t="str">
        <f>代購項目!A47</f>
        <v>男孩房</v>
      </c>
      <c r="B581" s="124"/>
      <c r="C581" s="124"/>
      <c r="D581" s="124"/>
      <c r="E581" s="131"/>
      <c r="F581" s="123" t="str">
        <f>代購項目!F47</f>
        <v>壁掛式冷暖變頻空調</v>
      </c>
      <c r="G581" s="124"/>
      <c r="H581" s="124"/>
      <c r="I581" s="124"/>
      <c r="J581" s="124"/>
      <c r="K581" s="124"/>
      <c r="L581" s="124"/>
      <c r="M581" s="131"/>
      <c r="N581" s="125" t="str">
        <f>代購項目!N47</f>
        <v>R32冷媒</v>
      </c>
      <c r="O581" s="125"/>
      <c r="P581" s="125"/>
      <c r="Q581" s="125"/>
      <c r="R581" s="123" t="str">
        <f>代購項目!R47</f>
        <v>大金DAIKIN</v>
      </c>
      <c r="S581" s="124"/>
      <c r="T581" s="124"/>
      <c r="U581" s="124"/>
      <c r="V581" s="124"/>
      <c r="W581" s="125" t="str">
        <f>代購項目!W47</f>
        <v>RXV/FTXV28UVLT</v>
      </c>
      <c r="X581" s="125"/>
      <c r="Y581" s="125"/>
      <c r="Z581" s="125"/>
      <c r="AA581" s="125"/>
      <c r="AB581" s="125"/>
      <c r="AC581" s="123" t="str">
        <f>代購項目!AC47</f>
        <v>白</v>
      </c>
      <c r="AD581" s="124"/>
      <c r="AE581" s="124"/>
      <c r="AF581" s="124"/>
      <c r="AG581" s="124"/>
      <c r="AH581" s="131"/>
    </row>
    <row r="582" spans="1:34" ht="20.100000000000001" customHeight="1">
      <c r="A582" s="123" t="str">
        <f>代購項目!A48</f>
        <v>女孩房</v>
      </c>
      <c r="B582" s="124"/>
      <c r="C582" s="124"/>
      <c r="D582" s="124"/>
      <c r="E582" s="131"/>
      <c r="F582" s="123" t="str">
        <f>代購項目!F48</f>
        <v>壁掛式冷暖變頻空調</v>
      </c>
      <c r="G582" s="124"/>
      <c r="H582" s="124"/>
      <c r="I582" s="124"/>
      <c r="J582" s="124"/>
      <c r="K582" s="124"/>
      <c r="L582" s="124"/>
      <c r="M582" s="131"/>
      <c r="N582" s="125" t="str">
        <f>代購項目!N48</f>
        <v>R32冷媒</v>
      </c>
      <c r="O582" s="125"/>
      <c r="P582" s="125"/>
      <c r="Q582" s="125"/>
      <c r="R582" s="123" t="str">
        <f>代購項目!R48</f>
        <v>大金DAIKIN</v>
      </c>
      <c r="S582" s="124"/>
      <c r="T582" s="124"/>
      <c r="U582" s="124"/>
      <c r="V582" s="124"/>
      <c r="W582" s="125" t="str">
        <f>代購項目!W48</f>
        <v>RXV/FTXV28UVLT</v>
      </c>
      <c r="X582" s="125"/>
      <c r="Y582" s="125"/>
      <c r="Z582" s="125"/>
      <c r="AA582" s="125"/>
      <c r="AB582" s="125"/>
      <c r="AC582" s="123" t="str">
        <f>代購項目!AC48</f>
        <v>白</v>
      </c>
      <c r="AD582" s="124"/>
      <c r="AE582" s="124"/>
      <c r="AF582" s="124"/>
      <c r="AG582" s="124"/>
      <c r="AH582" s="131"/>
    </row>
    <row r="583" spans="1:34" ht="20.100000000000001" customHeight="1">
      <c r="A583" s="123" t="e">
        <f>代購項目!#REF!</f>
        <v>#REF!</v>
      </c>
      <c r="B583" s="124"/>
      <c r="C583" s="124"/>
      <c r="D583" s="124"/>
      <c r="E583" s="131"/>
      <c r="F583" s="123" t="e">
        <f>代購項目!#REF!</f>
        <v>#REF!</v>
      </c>
      <c r="G583" s="124"/>
      <c r="H583" s="124"/>
      <c r="I583" s="124"/>
      <c r="J583" s="124"/>
      <c r="K583" s="124"/>
      <c r="L583" s="124"/>
      <c r="M583" s="131"/>
      <c r="N583" s="125" t="e">
        <f>代購項目!#REF!</f>
        <v>#REF!</v>
      </c>
      <c r="O583" s="125"/>
      <c r="P583" s="125"/>
      <c r="Q583" s="125"/>
      <c r="R583" s="123" t="e">
        <f>代購項目!#REF!</f>
        <v>#REF!</v>
      </c>
      <c r="S583" s="124"/>
      <c r="T583" s="124"/>
      <c r="U583" s="124"/>
      <c r="V583" s="124"/>
      <c r="W583" s="125" t="e">
        <f>代購項目!#REF!</f>
        <v>#REF!</v>
      </c>
      <c r="X583" s="125"/>
      <c r="Y583" s="125"/>
      <c r="Z583" s="125"/>
      <c r="AA583" s="125"/>
      <c r="AB583" s="125"/>
      <c r="AC583" s="123" t="e">
        <f>代購項目!#REF!</f>
        <v>#REF!</v>
      </c>
      <c r="AD583" s="124"/>
      <c r="AE583" s="124"/>
      <c r="AF583" s="124"/>
      <c r="AG583" s="124"/>
      <c r="AH583" s="131"/>
    </row>
    <row r="584" spans="1:34" ht="20.100000000000001" customHeight="1">
      <c r="A584" s="123" t="e">
        <f>代購項目!#REF!</f>
        <v>#REF!</v>
      </c>
      <c r="B584" s="124"/>
      <c r="C584" s="124"/>
      <c r="D584" s="124"/>
      <c r="E584" s="131"/>
      <c r="F584" s="123" t="e">
        <f>代購項目!#REF!</f>
        <v>#REF!</v>
      </c>
      <c r="G584" s="124"/>
      <c r="H584" s="124"/>
      <c r="I584" s="124"/>
      <c r="J584" s="124"/>
      <c r="K584" s="124"/>
      <c r="L584" s="124"/>
      <c r="M584" s="131"/>
      <c r="N584" s="125" t="e">
        <f>代購項目!#REF!</f>
        <v>#REF!</v>
      </c>
      <c r="O584" s="125"/>
      <c r="P584" s="125"/>
      <c r="Q584" s="125"/>
      <c r="R584" s="123" t="e">
        <f>代購項目!#REF!</f>
        <v>#REF!</v>
      </c>
      <c r="S584" s="124"/>
      <c r="T584" s="124"/>
      <c r="U584" s="124"/>
      <c r="V584" s="124"/>
      <c r="W584" s="125" t="e">
        <f>代購項目!#REF!</f>
        <v>#REF!</v>
      </c>
      <c r="X584" s="125"/>
      <c r="Y584" s="125"/>
      <c r="Z584" s="125"/>
      <c r="AA584" s="125"/>
      <c r="AB584" s="125"/>
      <c r="AC584" s="123" t="e">
        <f>代購項目!#REF!</f>
        <v>#REF!</v>
      </c>
      <c r="AD584" s="124"/>
      <c r="AE584" s="124"/>
      <c r="AF584" s="124"/>
      <c r="AG584" s="124"/>
      <c r="AH584" s="131"/>
    </row>
    <row r="585" spans="1:34" ht="20.100000000000001" customHeight="1">
      <c r="A585" s="123" t="e">
        <f>代購項目!#REF!</f>
        <v>#REF!</v>
      </c>
      <c r="B585" s="124"/>
      <c r="C585" s="124"/>
      <c r="D585" s="124"/>
      <c r="E585" s="131"/>
      <c r="F585" s="123" t="e">
        <f>代購項目!#REF!</f>
        <v>#REF!</v>
      </c>
      <c r="G585" s="124"/>
      <c r="H585" s="124"/>
      <c r="I585" s="124"/>
      <c r="J585" s="124"/>
      <c r="K585" s="124"/>
      <c r="L585" s="124"/>
      <c r="M585" s="131"/>
      <c r="N585" s="125" t="e">
        <f>代購項目!#REF!</f>
        <v>#REF!</v>
      </c>
      <c r="O585" s="125"/>
      <c r="P585" s="125"/>
      <c r="Q585" s="125"/>
      <c r="R585" s="123" t="e">
        <f>代購項目!#REF!</f>
        <v>#REF!</v>
      </c>
      <c r="S585" s="124"/>
      <c r="T585" s="124"/>
      <c r="U585" s="124"/>
      <c r="V585" s="124"/>
      <c r="W585" s="125" t="e">
        <f>代購項目!#REF!</f>
        <v>#REF!</v>
      </c>
      <c r="X585" s="125"/>
      <c r="Y585" s="125"/>
      <c r="Z585" s="125"/>
      <c r="AA585" s="125"/>
      <c r="AB585" s="125"/>
      <c r="AC585" s="123" t="e">
        <f>代購項目!#REF!</f>
        <v>#REF!</v>
      </c>
      <c r="AD585" s="124"/>
      <c r="AE585" s="124"/>
      <c r="AF585" s="124"/>
      <c r="AG585" s="124"/>
      <c r="AH585" s="131"/>
    </row>
    <row r="586" spans="1:34" ht="20.100000000000001" customHeight="1">
      <c r="A586" s="123" t="e">
        <f>代購項目!#REF!</f>
        <v>#REF!</v>
      </c>
      <c r="B586" s="124"/>
      <c r="C586" s="124"/>
      <c r="D586" s="124"/>
      <c r="E586" s="131"/>
      <c r="F586" s="123" t="e">
        <f>代購項目!#REF!</f>
        <v>#REF!</v>
      </c>
      <c r="G586" s="124"/>
      <c r="H586" s="124"/>
      <c r="I586" s="124"/>
      <c r="J586" s="124"/>
      <c r="K586" s="124"/>
      <c r="L586" s="124"/>
      <c r="M586" s="131"/>
      <c r="N586" s="125" t="e">
        <f>代購項目!#REF!</f>
        <v>#REF!</v>
      </c>
      <c r="O586" s="125"/>
      <c r="P586" s="125"/>
      <c r="Q586" s="125"/>
      <c r="R586" s="123" t="e">
        <f>代購項目!#REF!</f>
        <v>#REF!</v>
      </c>
      <c r="S586" s="124"/>
      <c r="T586" s="124"/>
      <c r="U586" s="124"/>
      <c r="V586" s="124"/>
      <c r="W586" s="125" t="e">
        <f>代購項目!#REF!</f>
        <v>#REF!</v>
      </c>
      <c r="X586" s="125"/>
      <c r="Y586" s="125"/>
      <c r="Z586" s="125"/>
      <c r="AA586" s="125"/>
      <c r="AB586" s="125"/>
      <c r="AC586" s="123" t="e">
        <f>代購項目!#REF!</f>
        <v>#REF!</v>
      </c>
      <c r="AD586" s="124"/>
      <c r="AE586" s="124"/>
      <c r="AF586" s="124"/>
      <c r="AG586" s="124"/>
      <c r="AH586" s="131"/>
    </row>
    <row r="587" spans="1:34" ht="20.100000000000001" customHeight="1">
      <c r="A587" s="123" t="e">
        <f>代購項目!#REF!</f>
        <v>#REF!</v>
      </c>
      <c r="B587" s="124"/>
      <c r="C587" s="124"/>
      <c r="D587" s="124"/>
      <c r="E587" s="131"/>
      <c r="F587" s="123" t="e">
        <f>代購項目!#REF!</f>
        <v>#REF!</v>
      </c>
      <c r="G587" s="124"/>
      <c r="H587" s="124"/>
      <c r="I587" s="124"/>
      <c r="J587" s="124"/>
      <c r="K587" s="124"/>
      <c r="L587" s="124"/>
      <c r="M587" s="131"/>
      <c r="N587" s="125" t="e">
        <f>代購項目!#REF!</f>
        <v>#REF!</v>
      </c>
      <c r="O587" s="125"/>
      <c r="P587" s="125"/>
      <c r="Q587" s="125"/>
      <c r="R587" s="123" t="e">
        <f>代購項目!#REF!</f>
        <v>#REF!</v>
      </c>
      <c r="S587" s="124"/>
      <c r="T587" s="124"/>
      <c r="U587" s="124"/>
      <c r="V587" s="124"/>
      <c r="W587" s="125" t="e">
        <f>代購項目!#REF!</f>
        <v>#REF!</v>
      </c>
      <c r="X587" s="125"/>
      <c r="Y587" s="125"/>
      <c r="Z587" s="125"/>
      <c r="AA587" s="125"/>
      <c r="AB587" s="125"/>
      <c r="AC587" s="123" t="e">
        <f>代購項目!#REF!</f>
        <v>#REF!</v>
      </c>
      <c r="AD587" s="124"/>
      <c r="AE587" s="124"/>
      <c r="AF587" s="124"/>
      <c r="AG587" s="124"/>
      <c r="AH587" s="131"/>
    </row>
    <row r="588" spans="1:34" ht="20.100000000000001" customHeight="1">
      <c r="A588" s="123" t="str">
        <f>代購項目!A17</f>
        <v>廚房</v>
      </c>
      <c r="B588" s="124"/>
      <c r="C588" s="124"/>
      <c r="D588" s="124"/>
      <c r="E588" s="131"/>
      <c r="F588" s="123" t="str">
        <f>代購項目!F17</f>
        <v>雙溫飲水機</v>
      </c>
      <c r="G588" s="124"/>
      <c r="H588" s="124"/>
      <c r="I588" s="124"/>
      <c r="J588" s="124"/>
      <c r="K588" s="124"/>
      <c r="L588" s="124"/>
      <c r="M588" s="131"/>
      <c r="N588" s="125" t="str">
        <f>代購項目!N17</f>
        <v>自動補水</v>
      </c>
      <c r="O588" s="125"/>
      <c r="P588" s="125"/>
      <c r="Q588" s="125"/>
      <c r="R588" s="123" t="str">
        <f>代購項目!R17</f>
        <v>喜特麗</v>
      </c>
      <c r="S588" s="124"/>
      <c r="T588" s="124"/>
      <c r="U588" s="124"/>
      <c r="V588" s="124"/>
      <c r="W588" s="125" t="str">
        <f>代購項目!W17</f>
        <v>JT-7522</v>
      </c>
      <c r="X588" s="125"/>
      <c r="Y588" s="125"/>
      <c r="Z588" s="125"/>
      <c r="AA588" s="125"/>
      <c r="AB588" s="125"/>
      <c r="AC588" s="123" t="str">
        <f>代購項目!AC17</f>
        <v>無</v>
      </c>
      <c r="AD588" s="124"/>
      <c r="AE588" s="124"/>
      <c r="AF588" s="124"/>
      <c r="AG588" s="124"/>
      <c r="AH588" s="131"/>
    </row>
    <row r="589" spans="1:34" ht="20.100000000000001" customHeight="1">
      <c r="A589" s="123" t="str">
        <f>代購項目!A18</f>
        <v>廚房</v>
      </c>
      <c r="B589" s="124"/>
      <c r="C589" s="124"/>
      <c r="D589" s="124"/>
      <c r="E589" s="131"/>
      <c r="F589" s="123" t="str">
        <f>代購項目!F18</f>
        <v>飲水前置過濾器</v>
      </c>
      <c r="G589" s="124"/>
      <c r="H589" s="124"/>
      <c r="I589" s="124"/>
      <c r="J589" s="124"/>
      <c r="K589" s="124"/>
      <c r="L589" s="124"/>
      <c r="M589" s="131"/>
      <c r="N589" s="125" t="str">
        <f>代購項目!N18</f>
        <v>櫃內式</v>
      </c>
      <c r="O589" s="125"/>
      <c r="P589" s="125"/>
      <c r="Q589" s="125"/>
      <c r="R589" s="123" t="str">
        <f>代購項目!R18</f>
        <v>愛惠浦</v>
      </c>
      <c r="S589" s="124"/>
      <c r="T589" s="124"/>
      <c r="U589" s="124"/>
      <c r="V589" s="124"/>
      <c r="W589" s="125" t="str">
        <f>代購項目!W18</f>
        <v>S100</v>
      </c>
      <c r="X589" s="125"/>
      <c r="Y589" s="125"/>
      <c r="Z589" s="125"/>
      <c r="AA589" s="125"/>
      <c r="AB589" s="125"/>
      <c r="AC589" s="123" t="str">
        <f>代購項目!AC18</f>
        <v>無</v>
      </c>
      <c r="AD589" s="124"/>
      <c r="AE589" s="124"/>
      <c r="AF589" s="124"/>
      <c r="AG589" s="124"/>
      <c r="AH589" s="131"/>
    </row>
    <row r="590" spans="1:34" ht="20.100000000000001" customHeight="1">
      <c r="A590" s="123" t="e">
        <f>代購項目!#REF!</f>
        <v>#REF!</v>
      </c>
      <c r="B590" s="124"/>
      <c r="C590" s="124"/>
      <c r="D590" s="124"/>
      <c r="E590" s="131"/>
      <c r="F590" s="123" t="e">
        <f>代購項目!#REF!</f>
        <v>#REF!</v>
      </c>
      <c r="G590" s="124"/>
      <c r="H590" s="124"/>
      <c r="I590" s="124"/>
      <c r="J590" s="124"/>
      <c r="K590" s="124"/>
      <c r="L590" s="124"/>
      <c r="M590" s="131"/>
      <c r="N590" s="125" t="e">
        <f>代購項目!#REF!</f>
        <v>#REF!</v>
      </c>
      <c r="O590" s="125"/>
      <c r="P590" s="125"/>
      <c r="Q590" s="125"/>
      <c r="R590" s="123" t="e">
        <f>代購項目!#REF!</f>
        <v>#REF!</v>
      </c>
      <c r="S590" s="124"/>
      <c r="T590" s="124"/>
      <c r="U590" s="124"/>
      <c r="V590" s="124"/>
      <c r="W590" s="125" t="e">
        <f>代購項目!#REF!</f>
        <v>#REF!</v>
      </c>
      <c r="X590" s="125"/>
      <c r="Y590" s="125"/>
      <c r="Z590" s="125"/>
      <c r="AA590" s="125"/>
      <c r="AB590" s="125"/>
      <c r="AC590" s="123" t="e">
        <f>代購項目!#REF!</f>
        <v>#REF!</v>
      </c>
      <c r="AD590" s="124"/>
      <c r="AE590" s="124"/>
      <c r="AF590" s="124"/>
      <c r="AG590" s="124"/>
      <c r="AH590" s="131"/>
    </row>
    <row r="591" spans="1:34" ht="20.100000000000001" customHeight="1">
      <c r="A591" s="123" t="e">
        <f>代購項目!#REF!</f>
        <v>#REF!</v>
      </c>
      <c r="B591" s="124"/>
      <c r="C591" s="124"/>
      <c r="D591" s="124"/>
      <c r="E591" s="131"/>
      <c r="F591" s="123" t="e">
        <f>代購項目!#REF!</f>
        <v>#REF!</v>
      </c>
      <c r="G591" s="124"/>
      <c r="H591" s="124"/>
      <c r="I591" s="124"/>
      <c r="J591" s="124"/>
      <c r="K591" s="124"/>
      <c r="L591" s="124"/>
      <c r="M591" s="131"/>
      <c r="N591" s="125" t="e">
        <f>代購項目!#REF!</f>
        <v>#REF!</v>
      </c>
      <c r="O591" s="125"/>
      <c r="P591" s="125"/>
      <c r="Q591" s="125"/>
      <c r="R591" s="123" t="e">
        <f>代購項目!#REF!</f>
        <v>#REF!</v>
      </c>
      <c r="S591" s="124"/>
      <c r="T591" s="124"/>
      <c r="U591" s="124"/>
      <c r="V591" s="124"/>
      <c r="W591" s="125" t="e">
        <f>代購項目!#REF!</f>
        <v>#REF!</v>
      </c>
      <c r="X591" s="125"/>
      <c r="Y591" s="125"/>
      <c r="Z591" s="125"/>
      <c r="AA591" s="125"/>
      <c r="AB591" s="125"/>
      <c r="AC591" s="123" t="e">
        <f>代購項目!#REF!</f>
        <v>#REF!</v>
      </c>
      <c r="AD591" s="124"/>
      <c r="AE591" s="124"/>
      <c r="AF591" s="124"/>
      <c r="AG591" s="124"/>
      <c r="AH591" s="131"/>
    </row>
    <row r="592" spans="1:34" ht="20.100000000000001" customHeight="1">
      <c r="A592" s="123" t="e">
        <f>代購項目!#REF!</f>
        <v>#REF!</v>
      </c>
      <c r="B592" s="124"/>
      <c r="C592" s="124"/>
      <c r="D592" s="124"/>
      <c r="E592" s="131"/>
      <c r="F592" s="123" t="e">
        <f>代購項目!#REF!</f>
        <v>#REF!</v>
      </c>
      <c r="G592" s="124"/>
      <c r="H592" s="124"/>
      <c r="I592" s="124"/>
      <c r="J592" s="124"/>
      <c r="K592" s="124"/>
      <c r="L592" s="124"/>
      <c r="M592" s="131"/>
      <c r="N592" s="125" t="e">
        <f>代購項目!#REF!</f>
        <v>#REF!</v>
      </c>
      <c r="O592" s="125"/>
      <c r="P592" s="125"/>
      <c r="Q592" s="125"/>
      <c r="R592" s="123" t="e">
        <f>代購項目!#REF!</f>
        <v>#REF!</v>
      </c>
      <c r="S592" s="124"/>
      <c r="T592" s="124"/>
      <c r="U592" s="124"/>
      <c r="V592" s="124"/>
      <c r="W592" s="125" t="e">
        <f>代購項目!#REF!</f>
        <v>#REF!</v>
      </c>
      <c r="X592" s="125"/>
      <c r="Y592" s="125"/>
      <c r="Z592" s="125"/>
      <c r="AA592" s="125"/>
      <c r="AB592" s="125"/>
      <c r="AC592" s="123" t="e">
        <f>代購項目!#REF!</f>
        <v>#REF!</v>
      </c>
      <c r="AD592" s="124"/>
      <c r="AE592" s="124"/>
      <c r="AF592" s="124"/>
      <c r="AG592" s="124"/>
      <c r="AH592" s="131"/>
    </row>
    <row r="593" spans="1:34" ht="20.100000000000001" customHeight="1">
      <c r="A593" s="123" t="e">
        <f>代購項目!#REF!</f>
        <v>#REF!</v>
      </c>
      <c r="B593" s="124"/>
      <c r="C593" s="124"/>
      <c r="D593" s="124"/>
      <c r="E593" s="131"/>
      <c r="F593" s="123" t="e">
        <f>代購項目!#REF!</f>
        <v>#REF!</v>
      </c>
      <c r="G593" s="124"/>
      <c r="H593" s="124"/>
      <c r="I593" s="124"/>
      <c r="J593" s="124"/>
      <c r="K593" s="124"/>
      <c r="L593" s="124"/>
      <c r="M593" s="131"/>
      <c r="N593" s="125" t="e">
        <f>代購項目!#REF!</f>
        <v>#REF!</v>
      </c>
      <c r="O593" s="125"/>
      <c r="P593" s="125"/>
      <c r="Q593" s="125"/>
      <c r="R593" s="123" t="e">
        <f>代購項目!#REF!</f>
        <v>#REF!</v>
      </c>
      <c r="S593" s="124"/>
      <c r="T593" s="124"/>
      <c r="U593" s="124"/>
      <c r="V593" s="124"/>
      <c r="W593" s="125" t="e">
        <f>代購項目!#REF!</f>
        <v>#REF!</v>
      </c>
      <c r="X593" s="125"/>
      <c r="Y593" s="125"/>
      <c r="Z593" s="125"/>
      <c r="AA593" s="125"/>
      <c r="AB593" s="125"/>
      <c r="AC593" s="123" t="e">
        <f>代購項目!#REF!</f>
        <v>#REF!</v>
      </c>
      <c r="AD593" s="124"/>
      <c r="AE593" s="124"/>
      <c r="AF593" s="124"/>
      <c r="AG593" s="124"/>
      <c r="AH593" s="131"/>
    </row>
    <row r="594" spans="1:34" ht="20.100000000000001" customHeight="1">
      <c r="A594" s="123" t="e">
        <f>代購項目!#REF!</f>
        <v>#REF!</v>
      </c>
      <c r="B594" s="124"/>
      <c r="C594" s="124"/>
      <c r="D594" s="124"/>
      <c r="E594" s="131"/>
      <c r="F594" s="123" t="e">
        <f>代購項目!#REF!</f>
        <v>#REF!</v>
      </c>
      <c r="G594" s="124"/>
      <c r="H594" s="124"/>
      <c r="I594" s="124"/>
      <c r="J594" s="124"/>
      <c r="K594" s="124"/>
      <c r="L594" s="124"/>
      <c r="M594" s="131"/>
      <c r="N594" s="125" t="e">
        <f>代購項目!#REF!</f>
        <v>#REF!</v>
      </c>
      <c r="O594" s="125"/>
      <c r="P594" s="125"/>
      <c r="Q594" s="125"/>
      <c r="R594" s="123" t="e">
        <f>代購項目!#REF!</f>
        <v>#REF!</v>
      </c>
      <c r="S594" s="124"/>
      <c r="T594" s="124"/>
      <c r="U594" s="124"/>
      <c r="V594" s="124"/>
      <c r="W594" s="125" t="e">
        <f>代購項目!#REF!</f>
        <v>#REF!</v>
      </c>
      <c r="X594" s="125"/>
      <c r="Y594" s="125"/>
      <c r="Z594" s="125"/>
      <c r="AA594" s="125"/>
      <c r="AB594" s="125"/>
      <c r="AC594" s="123" t="e">
        <f>代購項目!#REF!</f>
        <v>#REF!</v>
      </c>
      <c r="AD594" s="124"/>
      <c r="AE594" s="124"/>
      <c r="AF594" s="124"/>
      <c r="AG594" s="124"/>
      <c r="AH594" s="131"/>
    </row>
    <row r="595" spans="1:34" ht="20.100000000000001" customHeight="1">
      <c r="A595" s="123" t="e">
        <f>代購項目!#REF!</f>
        <v>#REF!</v>
      </c>
      <c r="B595" s="124"/>
      <c r="C595" s="124"/>
      <c r="D595" s="124"/>
      <c r="E595" s="131"/>
      <c r="F595" s="123" t="e">
        <f>代購項目!#REF!</f>
        <v>#REF!</v>
      </c>
      <c r="G595" s="124"/>
      <c r="H595" s="124"/>
      <c r="I595" s="124"/>
      <c r="J595" s="124"/>
      <c r="K595" s="124"/>
      <c r="L595" s="124"/>
      <c r="M595" s="131"/>
      <c r="N595" s="125" t="e">
        <f>代購項目!#REF!</f>
        <v>#REF!</v>
      </c>
      <c r="O595" s="125"/>
      <c r="P595" s="125"/>
      <c r="Q595" s="125"/>
      <c r="R595" s="123" t="e">
        <f>代購項目!#REF!</f>
        <v>#REF!</v>
      </c>
      <c r="S595" s="124"/>
      <c r="T595" s="124"/>
      <c r="U595" s="124"/>
      <c r="V595" s="124"/>
      <c r="W595" s="125" t="e">
        <f>代購項目!#REF!</f>
        <v>#REF!</v>
      </c>
      <c r="X595" s="125"/>
      <c r="Y595" s="125"/>
      <c r="Z595" s="125"/>
      <c r="AA595" s="125"/>
      <c r="AB595" s="125"/>
      <c r="AC595" s="123" t="e">
        <f>代購項目!#REF!</f>
        <v>#REF!</v>
      </c>
      <c r="AD595" s="124"/>
      <c r="AE595" s="124"/>
      <c r="AF595" s="124"/>
      <c r="AG595" s="124"/>
      <c r="AH595" s="131"/>
    </row>
    <row r="596" spans="1:34" ht="20.100000000000001" customHeight="1">
      <c r="A596" s="123" t="str">
        <f>代購項目!A29</f>
        <v>大盥洗室</v>
      </c>
      <c r="B596" s="124"/>
      <c r="C596" s="124"/>
      <c r="D596" s="124"/>
      <c r="E596" s="131"/>
      <c r="F596" s="123" t="str">
        <f>代購項目!F29</f>
        <v>ABS抗菌一字扶手78㎝</v>
      </c>
      <c r="G596" s="124"/>
      <c r="H596" s="124"/>
      <c r="I596" s="124"/>
      <c r="J596" s="124"/>
      <c r="K596" s="124"/>
      <c r="L596" s="124"/>
      <c r="M596" s="131"/>
      <c r="N596" s="125" t="str">
        <f>代購項目!N29</f>
        <v>不銹鋼管</v>
      </c>
      <c r="O596" s="125"/>
      <c r="P596" s="125"/>
      <c r="Q596" s="125"/>
      <c r="R596" s="123" t="str">
        <f>代購項目!R29</f>
        <v>AITEPENG</v>
      </c>
      <c r="S596" s="124"/>
      <c r="T596" s="124"/>
      <c r="U596" s="124"/>
      <c r="V596" s="124"/>
      <c r="W596" s="125" t="str">
        <f>代購項目!W29</f>
        <v>78㎝</v>
      </c>
      <c r="X596" s="125"/>
      <c r="Y596" s="125"/>
      <c r="Z596" s="125"/>
      <c r="AA596" s="125"/>
      <c r="AB596" s="125"/>
      <c r="AC596" s="123" t="str">
        <f>代購項目!AC29</f>
        <v>白</v>
      </c>
      <c r="AD596" s="124"/>
      <c r="AE596" s="124"/>
      <c r="AF596" s="124"/>
      <c r="AG596" s="124"/>
      <c r="AH596" s="131"/>
    </row>
    <row r="597" spans="1:34" ht="20.100000000000001" customHeight="1">
      <c r="A597" s="123" t="e">
        <f>代購項目!#REF!</f>
        <v>#REF!</v>
      </c>
      <c r="B597" s="124"/>
      <c r="C597" s="124"/>
      <c r="D597" s="124"/>
      <c r="E597" s="131"/>
      <c r="F597" s="123" t="e">
        <f>代購項目!#REF!</f>
        <v>#REF!</v>
      </c>
      <c r="G597" s="124"/>
      <c r="H597" s="124"/>
      <c r="I597" s="124"/>
      <c r="J597" s="124"/>
      <c r="K597" s="124"/>
      <c r="L597" s="124"/>
      <c r="M597" s="131"/>
      <c r="N597" s="125" t="e">
        <f>代購項目!#REF!</f>
        <v>#REF!</v>
      </c>
      <c r="O597" s="125"/>
      <c r="P597" s="125"/>
      <c r="Q597" s="125"/>
      <c r="R597" s="123" t="e">
        <f>代購項目!#REF!</f>
        <v>#REF!</v>
      </c>
      <c r="S597" s="124"/>
      <c r="T597" s="124"/>
      <c r="U597" s="124"/>
      <c r="V597" s="124"/>
      <c r="W597" s="125" t="e">
        <f>代購項目!#REF!</f>
        <v>#REF!</v>
      </c>
      <c r="X597" s="125"/>
      <c r="Y597" s="125"/>
      <c r="Z597" s="125"/>
      <c r="AA597" s="125"/>
      <c r="AB597" s="125"/>
      <c r="AC597" s="123" t="e">
        <f>代購項目!#REF!</f>
        <v>#REF!</v>
      </c>
      <c r="AD597" s="124"/>
      <c r="AE597" s="124"/>
      <c r="AF597" s="124"/>
      <c r="AG597" s="124"/>
      <c r="AH597" s="131"/>
    </row>
    <row r="598" spans="1:34" ht="20.100000000000001" customHeight="1">
      <c r="A598" s="123" t="str">
        <f>代購項目!A30</f>
        <v>大盥洗室</v>
      </c>
      <c r="B598" s="124"/>
      <c r="C598" s="124"/>
      <c r="D598" s="124"/>
      <c r="E598" s="131"/>
      <c r="F598" s="123" t="str">
        <f>代購項目!F30</f>
        <v>毛巾桿</v>
      </c>
      <c r="G598" s="124"/>
      <c r="H598" s="124"/>
      <c r="I598" s="124"/>
      <c r="J598" s="124"/>
      <c r="K598" s="124"/>
      <c r="L598" s="124"/>
      <c r="M598" s="131"/>
      <c r="N598" s="125" t="str">
        <f>代購項目!N30</f>
        <v>SUS304</v>
      </c>
      <c r="O598" s="125"/>
      <c r="P598" s="125"/>
      <c r="Q598" s="125"/>
      <c r="R598" s="123" t="str">
        <f>代購項目!R30</f>
        <v>Day&amp;Day</v>
      </c>
      <c r="S598" s="124"/>
      <c r="T598" s="124"/>
      <c r="U598" s="124"/>
      <c r="V598" s="124"/>
      <c r="W598" s="125" t="str">
        <f>代購項目!W30</f>
        <v>STH2690C</v>
      </c>
      <c r="X598" s="125"/>
      <c r="Y598" s="125"/>
      <c r="Z598" s="125"/>
      <c r="AA598" s="125"/>
      <c r="AB598" s="125"/>
      <c r="AC598" s="123" t="str">
        <f>代購項目!AC30</f>
        <v>不銹鋼</v>
      </c>
      <c r="AD598" s="124"/>
      <c r="AE598" s="124"/>
      <c r="AF598" s="124"/>
      <c r="AG598" s="124"/>
      <c r="AH598" s="131"/>
    </row>
    <row r="599" spans="1:34" ht="20.100000000000001" customHeight="1">
      <c r="A599" s="123" t="e">
        <f>代購項目!#REF!</f>
        <v>#REF!</v>
      </c>
      <c r="B599" s="124"/>
      <c r="C599" s="124"/>
      <c r="D599" s="124"/>
      <c r="E599" s="131"/>
      <c r="F599" s="123" t="e">
        <f>代購項目!#REF!</f>
        <v>#REF!</v>
      </c>
      <c r="G599" s="124"/>
      <c r="H599" s="124"/>
      <c r="I599" s="124"/>
      <c r="J599" s="124"/>
      <c r="K599" s="124"/>
      <c r="L599" s="124"/>
      <c r="M599" s="131"/>
      <c r="N599" s="125" t="e">
        <f>代購項目!#REF!</f>
        <v>#REF!</v>
      </c>
      <c r="O599" s="125"/>
      <c r="P599" s="125"/>
      <c r="Q599" s="125"/>
      <c r="R599" s="123" t="e">
        <f>代購項目!#REF!</f>
        <v>#REF!</v>
      </c>
      <c r="S599" s="124"/>
      <c r="T599" s="124"/>
      <c r="U599" s="124"/>
      <c r="V599" s="124"/>
      <c r="W599" s="125" t="e">
        <f>代購項目!#REF!</f>
        <v>#REF!</v>
      </c>
      <c r="X599" s="125"/>
      <c r="Y599" s="125"/>
      <c r="Z599" s="125"/>
      <c r="AA599" s="125"/>
      <c r="AB599" s="125"/>
      <c r="AC599" s="123" t="e">
        <f>代購項目!#REF!</f>
        <v>#REF!</v>
      </c>
      <c r="AD599" s="124"/>
      <c r="AE599" s="124"/>
      <c r="AF599" s="124"/>
      <c r="AG599" s="124"/>
      <c r="AH599" s="131"/>
    </row>
    <row r="600" spans="1:34" ht="20.100000000000001" customHeight="1">
      <c r="A600" s="123" t="e">
        <f>代購項目!#REF!</f>
        <v>#REF!</v>
      </c>
      <c r="B600" s="124"/>
      <c r="C600" s="124"/>
      <c r="D600" s="124"/>
      <c r="E600" s="131"/>
      <c r="F600" s="123" t="e">
        <f>代購項目!#REF!</f>
        <v>#REF!</v>
      </c>
      <c r="G600" s="124"/>
      <c r="H600" s="124"/>
      <c r="I600" s="124"/>
      <c r="J600" s="124"/>
      <c r="K600" s="124"/>
      <c r="L600" s="124"/>
      <c r="M600" s="131"/>
      <c r="N600" s="125" t="e">
        <f>代購項目!#REF!</f>
        <v>#REF!</v>
      </c>
      <c r="O600" s="125"/>
      <c r="P600" s="125"/>
      <c r="Q600" s="125"/>
      <c r="R600" s="123" t="e">
        <f>代購項目!#REF!</f>
        <v>#REF!</v>
      </c>
      <c r="S600" s="124"/>
      <c r="T600" s="124"/>
      <c r="U600" s="124"/>
      <c r="V600" s="124"/>
      <c r="W600" s="125" t="e">
        <f>代購項目!#REF!</f>
        <v>#REF!</v>
      </c>
      <c r="X600" s="125"/>
      <c r="Y600" s="125"/>
      <c r="Z600" s="125"/>
      <c r="AA600" s="125"/>
      <c r="AB600" s="125"/>
      <c r="AC600" s="123" t="e">
        <f>代購項目!#REF!</f>
        <v>#REF!</v>
      </c>
      <c r="AD600" s="124"/>
      <c r="AE600" s="124"/>
      <c r="AF600" s="124"/>
      <c r="AG600" s="124"/>
      <c r="AH600" s="131"/>
    </row>
    <row r="601" spans="1:34" ht="20.100000000000001" customHeight="1">
      <c r="A601" s="123" t="str">
        <f>代購項目!A32</f>
        <v>大盥洗室</v>
      </c>
      <c r="B601" s="124"/>
      <c r="C601" s="124"/>
      <c r="D601" s="124"/>
      <c r="E601" s="131"/>
      <c r="F601" s="123" t="str">
        <f>代購項目!F32</f>
        <v>浴巾環</v>
      </c>
      <c r="G601" s="124"/>
      <c r="H601" s="124"/>
      <c r="I601" s="124"/>
      <c r="J601" s="124"/>
      <c r="K601" s="124"/>
      <c r="L601" s="124"/>
      <c r="M601" s="131"/>
      <c r="N601" s="125" t="str">
        <f>代購項目!N32</f>
        <v>PVC</v>
      </c>
      <c r="O601" s="125"/>
      <c r="P601" s="125"/>
      <c r="Q601" s="125"/>
      <c r="R601" s="123" t="str">
        <f>代購項目!R32</f>
        <v>Day&amp;Day</v>
      </c>
      <c r="S601" s="124"/>
      <c r="T601" s="124"/>
      <c r="U601" s="124"/>
      <c r="V601" s="124"/>
      <c r="W601" s="125" t="str">
        <f>代購項目!W32</f>
        <v>3100C</v>
      </c>
      <c r="X601" s="125"/>
      <c r="Y601" s="125"/>
      <c r="Z601" s="125"/>
      <c r="AA601" s="125"/>
      <c r="AB601" s="125"/>
      <c r="AC601" s="123" t="str">
        <f>代購項目!AC32</f>
        <v>鍍鉻</v>
      </c>
      <c r="AD601" s="124"/>
      <c r="AE601" s="124"/>
      <c r="AF601" s="124"/>
      <c r="AG601" s="124"/>
      <c r="AH601" s="131"/>
    </row>
    <row r="602" spans="1:34" ht="20.100000000000001" customHeight="1">
      <c r="A602" s="123" t="e">
        <f>代購項目!#REF!</f>
        <v>#REF!</v>
      </c>
      <c r="B602" s="124"/>
      <c r="C602" s="124"/>
      <c r="D602" s="124"/>
      <c r="E602" s="131"/>
      <c r="F602" s="123" t="e">
        <f>代購項目!#REF!</f>
        <v>#REF!</v>
      </c>
      <c r="G602" s="124"/>
      <c r="H602" s="124"/>
      <c r="I602" s="124"/>
      <c r="J602" s="124"/>
      <c r="K602" s="124"/>
      <c r="L602" s="124"/>
      <c r="M602" s="131"/>
      <c r="N602" s="125" t="e">
        <f>代購項目!#REF!</f>
        <v>#REF!</v>
      </c>
      <c r="O602" s="125"/>
      <c r="P602" s="125"/>
      <c r="Q602" s="125"/>
      <c r="R602" s="123" t="e">
        <f>代購項目!#REF!</f>
        <v>#REF!</v>
      </c>
      <c r="S602" s="124"/>
      <c r="T602" s="124"/>
      <c r="U602" s="124"/>
      <c r="V602" s="124"/>
      <c r="W602" s="125" t="e">
        <f>代購項目!#REF!</f>
        <v>#REF!</v>
      </c>
      <c r="X602" s="125"/>
      <c r="Y602" s="125"/>
      <c r="Z602" s="125"/>
      <c r="AA602" s="125"/>
      <c r="AB602" s="125"/>
      <c r="AC602" s="123" t="e">
        <f>代購項目!#REF!</f>
        <v>#REF!</v>
      </c>
      <c r="AD602" s="124"/>
      <c r="AE602" s="124"/>
      <c r="AF602" s="124"/>
      <c r="AG602" s="124"/>
      <c r="AH602" s="131"/>
    </row>
    <row r="603" spans="1:34" ht="20.100000000000001" customHeight="1">
      <c r="A603" s="123" t="str">
        <f>代購項目!A33</f>
        <v>小盥洗室</v>
      </c>
      <c r="B603" s="124"/>
      <c r="C603" s="124"/>
      <c r="D603" s="124"/>
      <c r="E603" s="131"/>
      <c r="F603" s="123" t="str">
        <f>代購項目!F33</f>
        <v>ABS抗菌一字扶手78㎝</v>
      </c>
      <c r="G603" s="124"/>
      <c r="H603" s="124"/>
      <c r="I603" s="124"/>
      <c r="J603" s="124"/>
      <c r="K603" s="124"/>
      <c r="L603" s="124"/>
      <c r="M603" s="131"/>
      <c r="N603" s="125" t="str">
        <f>代購項目!N33</f>
        <v>不銹鋼管</v>
      </c>
      <c r="O603" s="125"/>
      <c r="P603" s="125"/>
      <c r="Q603" s="125"/>
      <c r="R603" s="123" t="str">
        <f>代購項目!R33</f>
        <v>AITEPENG</v>
      </c>
      <c r="S603" s="124"/>
      <c r="T603" s="124"/>
      <c r="U603" s="124"/>
      <c r="V603" s="124"/>
      <c r="W603" s="125" t="str">
        <f>代購項目!W33</f>
        <v>78㎝</v>
      </c>
      <c r="X603" s="125"/>
      <c r="Y603" s="125"/>
      <c r="Z603" s="125"/>
      <c r="AA603" s="125"/>
      <c r="AB603" s="125"/>
      <c r="AC603" s="123" t="str">
        <f>代購項目!AC33</f>
        <v>白</v>
      </c>
      <c r="AD603" s="124"/>
      <c r="AE603" s="124"/>
      <c r="AF603" s="124"/>
      <c r="AG603" s="124"/>
      <c r="AH603" s="131"/>
    </row>
    <row r="604" spans="1:34" ht="20.100000000000001" customHeight="1">
      <c r="A604" s="123" t="e">
        <f>代購項目!#REF!</f>
        <v>#REF!</v>
      </c>
      <c r="B604" s="124"/>
      <c r="C604" s="124"/>
      <c r="D604" s="124"/>
      <c r="E604" s="131"/>
      <c r="F604" s="123" t="e">
        <f>代購項目!#REF!</f>
        <v>#REF!</v>
      </c>
      <c r="G604" s="124"/>
      <c r="H604" s="124"/>
      <c r="I604" s="124"/>
      <c r="J604" s="124"/>
      <c r="K604" s="124"/>
      <c r="L604" s="124"/>
      <c r="M604" s="131"/>
      <c r="N604" s="125" t="e">
        <f>代購項目!#REF!</f>
        <v>#REF!</v>
      </c>
      <c r="O604" s="125"/>
      <c r="P604" s="125"/>
      <c r="Q604" s="125"/>
      <c r="R604" s="123" t="e">
        <f>代購項目!#REF!</f>
        <v>#REF!</v>
      </c>
      <c r="S604" s="124"/>
      <c r="T604" s="124"/>
      <c r="U604" s="124"/>
      <c r="V604" s="124"/>
      <c r="W604" s="125" t="e">
        <f>代購項目!#REF!</f>
        <v>#REF!</v>
      </c>
      <c r="X604" s="125"/>
      <c r="Y604" s="125"/>
      <c r="Z604" s="125"/>
      <c r="AA604" s="125"/>
      <c r="AB604" s="125"/>
      <c r="AC604" s="123" t="e">
        <f>代購項目!#REF!</f>
        <v>#REF!</v>
      </c>
      <c r="AD604" s="124"/>
      <c r="AE604" s="124"/>
      <c r="AF604" s="124"/>
      <c r="AG604" s="124"/>
      <c r="AH604" s="131"/>
    </row>
    <row r="605" spans="1:34" ht="20.100000000000001" customHeight="1">
      <c r="A605" s="123" t="str">
        <f>代購項目!A34</f>
        <v>小盥洗室</v>
      </c>
      <c r="B605" s="124"/>
      <c r="C605" s="124"/>
      <c r="D605" s="124"/>
      <c r="E605" s="131"/>
      <c r="F605" s="123" t="str">
        <f>代購項目!F34</f>
        <v>毛巾桿</v>
      </c>
      <c r="G605" s="124"/>
      <c r="H605" s="124"/>
      <c r="I605" s="124"/>
      <c r="J605" s="124"/>
      <c r="K605" s="124"/>
      <c r="L605" s="124"/>
      <c r="M605" s="131"/>
      <c r="N605" s="125" t="str">
        <f>代購項目!N34</f>
        <v>SUS304</v>
      </c>
      <c r="O605" s="125"/>
      <c r="P605" s="125"/>
      <c r="Q605" s="125"/>
      <c r="R605" s="123" t="str">
        <f>代購項目!R34</f>
        <v>Day&amp;Day</v>
      </c>
      <c r="S605" s="124"/>
      <c r="T605" s="124"/>
      <c r="U605" s="124"/>
      <c r="V605" s="124"/>
      <c r="W605" s="125" t="str">
        <f>代購項目!W34</f>
        <v>STH2675C</v>
      </c>
      <c r="X605" s="125"/>
      <c r="Y605" s="125"/>
      <c r="Z605" s="125"/>
      <c r="AA605" s="125"/>
      <c r="AB605" s="125"/>
      <c r="AC605" s="123" t="str">
        <f>代購項目!AC34</f>
        <v>不銹鋼</v>
      </c>
      <c r="AD605" s="124"/>
      <c r="AE605" s="124"/>
      <c r="AF605" s="124"/>
      <c r="AG605" s="124"/>
      <c r="AH605" s="131"/>
    </row>
    <row r="606" spans="1:34" ht="20.100000000000001" customHeight="1">
      <c r="A606" s="123" t="str">
        <f>代購項目!A35</f>
        <v>小盥洗室</v>
      </c>
      <c r="B606" s="124"/>
      <c r="C606" s="124"/>
      <c r="D606" s="124"/>
      <c r="E606" s="131"/>
      <c r="F606" s="123" t="str">
        <f>代購項目!F35</f>
        <v>吹風機架</v>
      </c>
      <c r="G606" s="124"/>
      <c r="H606" s="124"/>
      <c r="I606" s="124"/>
      <c r="J606" s="124"/>
      <c r="K606" s="124"/>
      <c r="L606" s="124"/>
      <c r="M606" s="131"/>
      <c r="N606" s="125">
        <f>代購項目!N35</f>
        <v>0</v>
      </c>
      <c r="O606" s="125"/>
      <c r="P606" s="125"/>
      <c r="Q606" s="125"/>
      <c r="R606" s="123" t="str">
        <f>代購項目!R35</f>
        <v>Day&amp;Day</v>
      </c>
      <c r="S606" s="124"/>
      <c r="T606" s="124"/>
      <c r="U606" s="124"/>
      <c r="V606" s="124"/>
      <c r="W606" s="125">
        <f>代購項目!W35</f>
        <v>0</v>
      </c>
      <c r="X606" s="125"/>
      <c r="Y606" s="125"/>
      <c r="Z606" s="125"/>
      <c r="AA606" s="125"/>
      <c r="AB606" s="125"/>
      <c r="AC606" s="123">
        <f>代購項目!AC35</f>
        <v>0</v>
      </c>
      <c r="AD606" s="124"/>
      <c r="AE606" s="124"/>
      <c r="AF606" s="124"/>
      <c r="AG606" s="124"/>
      <c r="AH606" s="131"/>
    </row>
    <row r="607" spans="1:34" ht="20.100000000000001" customHeight="1">
      <c r="A607" s="123" t="e">
        <f>代購項目!#REF!</f>
        <v>#REF!</v>
      </c>
      <c r="B607" s="124"/>
      <c r="C607" s="124"/>
      <c r="D607" s="124"/>
      <c r="E607" s="131"/>
      <c r="F607" s="123" t="e">
        <f>代購項目!#REF!</f>
        <v>#REF!</v>
      </c>
      <c r="G607" s="124"/>
      <c r="H607" s="124"/>
      <c r="I607" s="124"/>
      <c r="J607" s="124"/>
      <c r="K607" s="124"/>
      <c r="L607" s="124"/>
      <c r="M607" s="131"/>
      <c r="N607" s="125" t="e">
        <f>代購項目!#REF!</f>
        <v>#REF!</v>
      </c>
      <c r="O607" s="125"/>
      <c r="P607" s="125"/>
      <c r="Q607" s="125"/>
      <c r="R607" s="123" t="e">
        <f>代購項目!#REF!</f>
        <v>#REF!</v>
      </c>
      <c r="S607" s="124"/>
      <c r="T607" s="124"/>
      <c r="U607" s="124"/>
      <c r="V607" s="124"/>
      <c r="W607" s="125" t="e">
        <f>代購項目!#REF!</f>
        <v>#REF!</v>
      </c>
      <c r="X607" s="125"/>
      <c r="Y607" s="125"/>
      <c r="Z607" s="125"/>
      <c r="AA607" s="125"/>
      <c r="AB607" s="125"/>
      <c r="AC607" s="123" t="e">
        <f>代購項目!#REF!</f>
        <v>#REF!</v>
      </c>
      <c r="AD607" s="124"/>
      <c r="AE607" s="124"/>
      <c r="AF607" s="124"/>
      <c r="AG607" s="124"/>
      <c r="AH607" s="131"/>
    </row>
    <row r="608" spans="1:34" ht="20.100000000000001" customHeight="1">
      <c r="A608" s="123" t="str">
        <f>代購項目!A36</f>
        <v>小盥洗室</v>
      </c>
      <c r="B608" s="124"/>
      <c r="C608" s="124"/>
      <c r="D608" s="124"/>
      <c r="E608" s="131"/>
      <c r="F608" s="123" t="str">
        <f>代購項目!F36</f>
        <v>浴巾環</v>
      </c>
      <c r="G608" s="124"/>
      <c r="H608" s="124"/>
      <c r="I608" s="124"/>
      <c r="J608" s="124"/>
      <c r="K608" s="124"/>
      <c r="L608" s="124"/>
      <c r="M608" s="131"/>
      <c r="N608" s="125" t="str">
        <f>代購項目!N36</f>
        <v>PVC</v>
      </c>
      <c r="O608" s="125"/>
      <c r="P608" s="125"/>
      <c r="Q608" s="125"/>
      <c r="R608" s="123" t="str">
        <f>代購項目!R36</f>
        <v>Day&amp;Day</v>
      </c>
      <c r="S608" s="124"/>
      <c r="T608" s="124"/>
      <c r="U608" s="124"/>
      <c r="V608" s="124"/>
      <c r="W608" s="125" t="str">
        <f>代購項目!W36</f>
        <v>3100C</v>
      </c>
      <c r="X608" s="125"/>
      <c r="Y608" s="125"/>
      <c r="Z608" s="125"/>
      <c r="AA608" s="125"/>
      <c r="AB608" s="125"/>
      <c r="AC608" s="123" t="str">
        <f>代購項目!AC36</f>
        <v>鍍鉻</v>
      </c>
      <c r="AD608" s="124"/>
      <c r="AE608" s="124"/>
      <c r="AF608" s="124"/>
      <c r="AG608" s="124"/>
      <c r="AH608" s="131"/>
    </row>
    <row r="609" spans="1:34" ht="20.100000000000001" customHeight="1">
      <c r="A609" s="123" t="e">
        <f>代購項目!#REF!</f>
        <v>#REF!</v>
      </c>
      <c r="B609" s="124"/>
      <c r="C609" s="124"/>
      <c r="D609" s="124"/>
      <c r="E609" s="131"/>
      <c r="F609" s="123" t="e">
        <f>代購項目!#REF!</f>
        <v>#REF!</v>
      </c>
      <c r="G609" s="124"/>
      <c r="H609" s="124"/>
      <c r="I609" s="124"/>
      <c r="J609" s="124"/>
      <c r="K609" s="124"/>
      <c r="L609" s="124"/>
      <c r="M609" s="131"/>
      <c r="N609" s="125" t="e">
        <f>代購項目!#REF!</f>
        <v>#REF!</v>
      </c>
      <c r="O609" s="125"/>
      <c r="P609" s="125"/>
      <c r="Q609" s="125"/>
      <c r="R609" s="123" t="e">
        <f>代購項目!#REF!</f>
        <v>#REF!</v>
      </c>
      <c r="S609" s="124"/>
      <c r="T609" s="124"/>
      <c r="U609" s="124"/>
      <c r="V609" s="124"/>
      <c r="W609" s="125" t="e">
        <f>代購項目!#REF!</f>
        <v>#REF!</v>
      </c>
      <c r="X609" s="125"/>
      <c r="Y609" s="125"/>
      <c r="Z609" s="125"/>
      <c r="AA609" s="125"/>
      <c r="AB609" s="125"/>
      <c r="AC609" s="123" t="e">
        <f>代購項目!#REF!</f>
        <v>#REF!</v>
      </c>
      <c r="AD609" s="124"/>
      <c r="AE609" s="124"/>
      <c r="AF609" s="124"/>
      <c r="AG609" s="124"/>
      <c r="AH609" s="131"/>
    </row>
    <row r="610" spans="1:34" ht="20.100000000000001" customHeight="1">
      <c r="A610" s="123" t="e">
        <f>代購項目!#REF!</f>
        <v>#REF!</v>
      </c>
      <c r="B610" s="124"/>
      <c r="C610" s="124"/>
      <c r="D610" s="124"/>
      <c r="E610" s="131"/>
      <c r="F610" s="123" t="e">
        <f>代購項目!#REF!</f>
        <v>#REF!</v>
      </c>
      <c r="G610" s="124"/>
      <c r="H610" s="124"/>
      <c r="I610" s="124"/>
      <c r="J610" s="124"/>
      <c r="K610" s="124"/>
      <c r="L610" s="124"/>
      <c r="M610" s="131"/>
      <c r="N610" s="125" t="e">
        <f>代購項目!#REF!</f>
        <v>#REF!</v>
      </c>
      <c r="O610" s="125"/>
      <c r="P610" s="125"/>
      <c r="Q610" s="125"/>
      <c r="R610" s="123" t="e">
        <f>代購項目!#REF!</f>
        <v>#REF!</v>
      </c>
      <c r="S610" s="124"/>
      <c r="T610" s="124"/>
      <c r="U610" s="124"/>
      <c r="V610" s="124"/>
      <c r="W610" s="125" t="e">
        <f>代購項目!#REF!</f>
        <v>#REF!</v>
      </c>
      <c r="X610" s="125"/>
      <c r="Y610" s="125"/>
      <c r="Z610" s="125"/>
      <c r="AA610" s="125"/>
      <c r="AB610" s="125"/>
      <c r="AC610" s="123" t="e">
        <f>代購項目!#REF!</f>
        <v>#REF!</v>
      </c>
      <c r="AD610" s="124"/>
      <c r="AE610" s="124"/>
      <c r="AF610" s="124"/>
      <c r="AG610" s="124"/>
      <c r="AH610" s="131"/>
    </row>
    <row r="611" spans="1:34" ht="20.100000000000001" customHeight="1">
      <c r="A611" s="123" t="e">
        <f>代購項目!#REF!</f>
        <v>#REF!</v>
      </c>
      <c r="B611" s="124"/>
      <c r="C611" s="124"/>
      <c r="D611" s="124"/>
      <c r="E611" s="131"/>
      <c r="F611" s="123" t="e">
        <f>代購項目!#REF!</f>
        <v>#REF!</v>
      </c>
      <c r="G611" s="124"/>
      <c r="H611" s="124"/>
      <c r="I611" s="124"/>
      <c r="J611" s="124"/>
      <c r="K611" s="124"/>
      <c r="L611" s="124"/>
      <c r="M611" s="131"/>
      <c r="N611" s="125" t="e">
        <f>代購項目!#REF!</f>
        <v>#REF!</v>
      </c>
      <c r="O611" s="125"/>
      <c r="P611" s="125"/>
      <c r="Q611" s="125"/>
      <c r="R611" s="123" t="e">
        <f>代購項目!#REF!</f>
        <v>#REF!</v>
      </c>
      <c r="S611" s="124"/>
      <c r="T611" s="124"/>
      <c r="U611" s="124"/>
      <c r="V611" s="124"/>
      <c r="W611" s="125" t="e">
        <f>代購項目!#REF!</f>
        <v>#REF!</v>
      </c>
      <c r="X611" s="125"/>
      <c r="Y611" s="125"/>
      <c r="Z611" s="125"/>
      <c r="AA611" s="125"/>
      <c r="AB611" s="125"/>
      <c r="AC611" s="123" t="e">
        <f>代購項目!#REF!</f>
        <v>#REF!</v>
      </c>
      <c r="AD611" s="124"/>
      <c r="AE611" s="124"/>
      <c r="AF611" s="124"/>
      <c r="AG611" s="124"/>
      <c r="AH611" s="131"/>
    </row>
    <row r="612" spans="1:34" ht="20.100000000000001" customHeight="1">
      <c r="A612" s="123" t="e">
        <f>代購項目!#REF!</f>
        <v>#REF!</v>
      </c>
      <c r="B612" s="124"/>
      <c r="C612" s="124"/>
      <c r="D612" s="124"/>
      <c r="E612" s="131"/>
      <c r="F612" s="123" t="e">
        <f>代購項目!#REF!</f>
        <v>#REF!</v>
      </c>
      <c r="G612" s="124"/>
      <c r="H612" s="124"/>
      <c r="I612" s="124"/>
      <c r="J612" s="124"/>
      <c r="K612" s="124"/>
      <c r="L612" s="124"/>
      <c r="M612" s="131"/>
      <c r="N612" s="125" t="e">
        <f>代購項目!#REF!</f>
        <v>#REF!</v>
      </c>
      <c r="O612" s="125"/>
      <c r="P612" s="125"/>
      <c r="Q612" s="125"/>
      <c r="R612" s="123" t="e">
        <f>代購項目!#REF!</f>
        <v>#REF!</v>
      </c>
      <c r="S612" s="124"/>
      <c r="T612" s="124"/>
      <c r="U612" s="124"/>
      <c r="V612" s="124"/>
      <c r="W612" s="125" t="e">
        <f>代購項目!#REF!</f>
        <v>#REF!</v>
      </c>
      <c r="X612" s="125"/>
      <c r="Y612" s="125"/>
      <c r="Z612" s="125"/>
      <c r="AA612" s="125"/>
      <c r="AB612" s="125"/>
      <c r="AC612" s="123" t="e">
        <f>代購項目!#REF!</f>
        <v>#REF!</v>
      </c>
      <c r="AD612" s="124"/>
      <c r="AE612" s="124"/>
      <c r="AF612" s="124"/>
      <c r="AG612" s="124"/>
      <c r="AH612" s="131"/>
    </row>
    <row r="613" spans="1:34" ht="20.100000000000001" customHeight="1">
      <c r="A613" s="123" t="e">
        <f>代購項目!#REF!</f>
        <v>#REF!</v>
      </c>
      <c r="B613" s="124"/>
      <c r="C613" s="124"/>
      <c r="D613" s="124"/>
      <c r="E613" s="131"/>
      <c r="F613" s="123" t="e">
        <f>代購項目!#REF!</f>
        <v>#REF!</v>
      </c>
      <c r="G613" s="124"/>
      <c r="H613" s="124"/>
      <c r="I613" s="124"/>
      <c r="J613" s="124"/>
      <c r="K613" s="124"/>
      <c r="L613" s="124"/>
      <c r="M613" s="131"/>
      <c r="N613" s="125" t="e">
        <f>代購項目!#REF!</f>
        <v>#REF!</v>
      </c>
      <c r="O613" s="125"/>
      <c r="P613" s="125"/>
      <c r="Q613" s="125"/>
      <c r="R613" s="123" t="e">
        <f>代購項目!#REF!</f>
        <v>#REF!</v>
      </c>
      <c r="S613" s="124"/>
      <c r="T613" s="124"/>
      <c r="U613" s="124"/>
      <c r="V613" s="124"/>
      <c r="W613" s="125" t="e">
        <f>代購項目!#REF!</f>
        <v>#REF!</v>
      </c>
      <c r="X613" s="125"/>
      <c r="Y613" s="125"/>
      <c r="Z613" s="125"/>
      <c r="AA613" s="125"/>
      <c r="AB613" s="125"/>
      <c r="AC613" s="123" t="e">
        <f>代購項目!#REF!</f>
        <v>#REF!</v>
      </c>
      <c r="AD613" s="124"/>
      <c r="AE613" s="124"/>
      <c r="AF613" s="124"/>
      <c r="AG613" s="124"/>
      <c r="AH613" s="131"/>
    </row>
    <row r="614" spans="1:34" ht="20.100000000000001" customHeight="1">
      <c r="A614" s="123" t="e">
        <f>代購項目!#REF!</f>
        <v>#REF!</v>
      </c>
      <c r="B614" s="124"/>
      <c r="C614" s="124"/>
      <c r="D614" s="124"/>
      <c r="E614" s="131"/>
      <c r="F614" s="123" t="e">
        <f>代購項目!#REF!</f>
        <v>#REF!</v>
      </c>
      <c r="G614" s="124"/>
      <c r="H614" s="124"/>
      <c r="I614" s="124"/>
      <c r="J614" s="124"/>
      <c r="K614" s="124"/>
      <c r="L614" s="124"/>
      <c r="M614" s="131"/>
      <c r="N614" s="125" t="e">
        <f>代購項目!#REF!</f>
        <v>#REF!</v>
      </c>
      <c r="O614" s="125"/>
      <c r="P614" s="125"/>
      <c r="Q614" s="125"/>
      <c r="R614" s="123" t="e">
        <f>代購項目!#REF!</f>
        <v>#REF!</v>
      </c>
      <c r="S614" s="124"/>
      <c r="T614" s="124"/>
      <c r="U614" s="124"/>
      <c r="V614" s="124"/>
      <c r="W614" s="125" t="e">
        <f>代購項目!#REF!</f>
        <v>#REF!</v>
      </c>
      <c r="X614" s="125"/>
      <c r="Y614" s="125"/>
      <c r="Z614" s="125"/>
      <c r="AA614" s="125"/>
      <c r="AB614" s="125"/>
      <c r="AC614" s="123" t="e">
        <f>代購項目!#REF!</f>
        <v>#REF!</v>
      </c>
      <c r="AD614" s="124"/>
      <c r="AE614" s="124"/>
      <c r="AF614" s="124"/>
      <c r="AG614" s="124"/>
      <c r="AH614" s="131"/>
    </row>
    <row r="615" spans="1:34" ht="20.100000000000001" customHeight="1">
      <c r="A615" s="123" t="e">
        <f>代購項目!#REF!</f>
        <v>#REF!</v>
      </c>
      <c r="B615" s="124"/>
      <c r="C615" s="124"/>
      <c r="D615" s="124"/>
      <c r="E615" s="131"/>
      <c r="F615" s="123" t="e">
        <f>代購項目!#REF!</f>
        <v>#REF!</v>
      </c>
      <c r="G615" s="124"/>
      <c r="H615" s="124"/>
      <c r="I615" s="124"/>
      <c r="J615" s="124"/>
      <c r="K615" s="124"/>
      <c r="L615" s="124"/>
      <c r="M615" s="131"/>
      <c r="N615" s="125" t="e">
        <f>代購項目!#REF!</f>
        <v>#REF!</v>
      </c>
      <c r="O615" s="125"/>
      <c r="P615" s="125"/>
      <c r="Q615" s="125"/>
      <c r="R615" s="123" t="e">
        <f>代購項目!#REF!</f>
        <v>#REF!</v>
      </c>
      <c r="S615" s="124"/>
      <c r="T615" s="124"/>
      <c r="U615" s="124"/>
      <c r="V615" s="124"/>
      <c r="W615" s="125" t="e">
        <f>代購項目!#REF!</f>
        <v>#REF!</v>
      </c>
      <c r="X615" s="125"/>
      <c r="Y615" s="125"/>
      <c r="Z615" s="125"/>
      <c r="AA615" s="125"/>
      <c r="AB615" s="125"/>
      <c r="AC615" s="123" t="e">
        <f>代購項目!#REF!</f>
        <v>#REF!</v>
      </c>
      <c r="AD615" s="124"/>
      <c r="AE615" s="124"/>
      <c r="AF615" s="124"/>
      <c r="AG615" s="124"/>
      <c r="AH615" s="131"/>
    </row>
    <row r="616" spans="1:34" ht="20.100000000000001" customHeight="1">
      <c r="A616" s="123" t="e">
        <f>代購項目!#REF!</f>
        <v>#REF!</v>
      </c>
      <c r="B616" s="124"/>
      <c r="C616" s="124"/>
      <c r="D616" s="124"/>
      <c r="E616" s="131"/>
      <c r="F616" s="123" t="e">
        <f>代購項目!#REF!</f>
        <v>#REF!</v>
      </c>
      <c r="G616" s="124"/>
      <c r="H616" s="124"/>
      <c r="I616" s="124"/>
      <c r="J616" s="124"/>
      <c r="K616" s="124"/>
      <c r="L616" s="124"/>
      <c r="M616" s="131"/>
      <c r="N616" s="125" t="e">
        <f>代購項目!#REF!</f>
        <v>#REF!</v>
      </c>
      <c r="O616" s="125"/>
      <c r="P616" s="125"/>
      <c r="Q616" s="125"/>
      <c r="R616" s="123" t="e">
        <f>代購項目!#REF!</f>
        <v>#REF!</v>
      </c>
      <c r="S616" s="124"/>
      <c r="T616" s="124"/>
      <c r="U616" s="124"/>
      <c r="V616" s="124"/>
      <c r="W616" s="125" t="e">
        <f>代購項目!#REF!</f>
        <v>#REF!</v>
      </c>
      <c r="X616" s="125"/>
      <c r="Y616" s="125"/>
      <c r="Z616" s="125"/>
      <c r="AA616" s="125"/>
      <c r="AB616" s="125"/>
      <c r="AC616" s="123" t="e">
        <f>代購項目!#REF!</f>
        <v>#REF!</v>
      </c>
      <c r="AD616" s="124"/>
      <c r="AE616" s="124"/>
      <c r="AF616" s="124"/>
      <c r="AG616" s="124"/>
      <c r="AH616" s="131"/>
    </row>
    <row r="617" spans="1:34" ht="20.100000000000001" customHeight="1">
      <c r="A617" s="123" t="e">
        <f>代購項目!#REF!</f>
        <v>#REF!</v>
      </c>
      <c r="B617" s="124"/>
      <c r="C617" s="124"/>
      <c r="D617" s="124"/>
      <c r="E617" s="131"/>
      <c r="F617" s="123" t="e">
        <f>代購項目!#REF!</f>
        <v>#REF!</v>
      </c>
      <c r="G617" s="124"/>
      <c r="H617" s="124"/>
      <c r="I617" s="124"/>
      <c r="J617" s="124"/>
      <c r="K617" s="124"/>
      <c r="L617" s="124"/>
      <c r="M617" s="131"/>
      <c r="N617" s="125" t="e">
        <f>代購項目!#REF!</f>
        <v>#REF!</v>
      </c>
      <c r="O617" s="125"/>
      <c r="P617" s="125"/>
      <c r="Q617" s="125"/>
      <c r="R617" s="123" t="e">
        <f>代購項目!#REF!</f>
        <v>#REF!</v>
      </c>
      <c r="S617" s="124"/>
      <c r="T617" s="124"/>
      <c r="U617" s="124"/>
      <c r="V617" s="124"/>
      <c r="W617" s="125" t="e">
        <f>代購項目!#REF!</f>
        <v>#REF!</v>
      </c>
      <c r="X617" s="125"/>
      <c r="Y617" s="125"/>
      <c r="Z617" s="125"/>
      <c r="AA617" s="125"/>
      <c r="AB617" s="125"/>
      <c r="AC617" s="123" t="e">
        <f>代購項目!#REF!</f>
        <v>#REF!</v>
      </c>
      <c r="AD617" s="124"/>
      <c r="AE617" s="124"/>
      <c r="AF617" s="124"/>
      <c r="AG617" s="124"/>
      <c r="AH617" s="131"/>
    </row>
    <row r="618" spans="1:34" ht="20.100000000000001" customHeight="1">
      <c r="A618" s="123" t="e">
        <f>代購項目!#REF!</f>
        <v>#REF!</v>
      </c>
      <c r="B618" s="124"/>
      <c r="C618" s="124"/>
      <c r="D618" s="124"/>
      <c r="E618" s="131"/>
      <c r="F618" s="123" t="e">
        <f>代購項目!#REF!</f>
        <v>#REF!</v>
      </c>
      <c r="G618" s="124"/>
      <c r="H618" s="124"/>
      <c r="I618" s="124"/>
      <c r="J618" s="124"/>
      <c r="K618" s="124"/>
      <c r="L618" s="124"/>
      <c r="M618" s="131"/>
      <c r="N618" s="125" t="e">
        <f>代購項目!#REF!</f>
        <v>#REF!</v>
      </c>
      <c r="O618" s="125"/>
      <c r="P618" s="125"/>
      <c r="Q618" s="125"/>
      <c r="R618" s="123" t="e">
        <f>代購項目!#REF!</f>
        <v>#REF!</v>
      </c>
      <c r="S618" s="124"/>
      <c r="T618" s="124"/>
      <c r="U618" s="124"/>
      <c r="V618" s="124"/>
      <c r="W618" s="125" t="e">
        <f>代購項目!#REF!</f>
        <v>#REF!</v>
      </c>
      <c r="X618" s="125"/>
      <c r="Y618" s="125"/>
      <c r="Z618" s="125"/>
      <c r="AA618" s="125"/>
      <c r="AB618" s="125"/>
      <c r="AC618" s="123" t="e">
        <f>代購項目!#REF!</f>
        <v>#REF!</v>
      </c>
      <c r="AD618" s="124"/>
      <c r="AE618" s="124"/>
      <c r="AF618" s="124"/>
      <c r="AG618" s="124"/>
      <c r="AH618" s="131"/>
    </row>
    <row r="619" spans="1:34" ht="20.100000000000001" customHeight="1">
      <c r="A619" s="123" t="e">
        <f>代購項目!#REF!</f>
        <v>#REF!</v>
      </c>
      <c r="B619" s="124"/>
      <c r="C619" s="124"/>
      <c r="D619" s="124"/>
      <c r="E619" s="131"/>
      <c r="F619" s="123" t="e">
        <f>代購項目!#REF!</f>
        <v>#REF!</v>
      </c>
      <c r="G619" s="124"/>
      <c r="H619" s="124"/>
      <c r="I619" s="124"/>
      <c r="J619" s="124"/>
      <c r="K619" s="124"/>
      <c r="L619" s="124"/>
      <c r="M619" s="131"/>
      <c r="N619" s="125" t="e">
        <f>代購項目!#REF!</f>
        <v>#REF!</v>
      </c>
      <c r="O619" s="125"/>
      <c r="P619" s="125"/>
      <c r="Q619" s="125"/>
      <c r="R619" s="123" t="e">
        <f>代購項目!#REF!</f>
        <v>#REF!</v>
      </c>
      <c r="S619" s="124"/>
      <c r="T619" s="124"/>
      <c r="U619" s="124"/>
      <c r="V619" s="124"/>
      <c r="W619" s="125" t="e">
        <f>代購項目!#REF!</f>
        <v>#REF!</v>
      </c>
      <c r="X619" s="125"/>
      <c r="Y619" s="125"/>
      <c r="Z619" s="125"/>
      <c r="AA619" s="125"/>
      <c r="AB619" s="125"/>
      <c r="AC619" s="123" t="e">
        <f>代購項目!#REF!</f>
        <v>#REF!</v>
      </c>
      <c r="AD619" s="124"/>
      <c r="AE619" s="124"/>
      <c r="AF619" s="124"/>
      <c r="AG619" s="124"/>
      <c r="AH619" s="131"/>
    </row>
    <row r="620" spans="1:34" ht="20.100000000000001" customHeight="1">
      <c r="A620" s="123" t="e">
        <f>代購項目!#REF!</f>
        <v>#REF!</v>
      </c>
      <c r="B620" s="124"/>
      <c r="C620" s="124"/>
      <c r="D620" s="124"/>
      <c r="E620" s="131"/>
      <c r="F620" s="123" t="e">
        <f>代購項目!#REF!</f>
        <v>#REF!</v>
      </c>
      <c r="G620" s="124"/>
      <c r="H620" s="124"/>
      <c r="I620" s="124"/>
      <c r="J620" s="124"/>
      <c r="K620" s="124"/>
      <c r="L620" s="124"/>
      <c r="M620" s="131"/>
      <c r="N620" s="125" t="e">
        <f>代購項目!#REF!</f>
        <v>#REF!</v>
      </c>
      <c r="O620" s="125"/>
      <c r="P620" s="125"/>
      <c r="Q620" s="125"/>
      <c r="R620" s="123" t="e">
        <f>代購項目!#REF!</f>
        <v>#REF!</v>
      </c>
      <c r="S620" s="124"/>
      <c r="T620" s="124"/>
      <c r="U620" s="124"/>
      <c r="V620" s="124"/>
      <c r="W620" s="125" t="e">
        <f>代購項目!#REF!</f>
        <v>#REF!</v>
      </c>
      <c r="X620" s="125"/>
      <c r="Y620" s="125"/>
      <c r="Z620" s="125"/>
      <c r="AA620" s="125"/>
      <c r="AB620" s="125"/>
      <c r="AC620" s="123" t="e">
        <f>代購項目!#REF!</f>
        <v>#REF!</v>
      </c>
      <c r="AD620" s="124"/>
      <c r="AE620" s="124"/>
      <c r="AF620" s="124"/>
      <c r="AG620" s="124"/>
      <c r="AH620" s="131"/>
    </row>
    <row r="621" spans="1:34" ht="20.100000000000001" customHeight="1">
      <c r="A621" s="123" t="e">
        <f>代購項目!#REF!</f>
        <v>#REF!</v>
      </c>
      <c r="B621" s="124"/>
      <c r="C621" s="124"/>
      <c r="D621" s="124"/>
      <c r="E621" s="131"/>
      <c r="F621" s="123" t="e">
        <f>代購項目!#REF!</f>
        <v>#REF!</v>
      </c>
      <c r="G621" s="124"/>
      <c r="H621" s="124"/>
      <c r="I621" s="124"/>
      <c r="J621" s="124"/>
      <c r="K621" s="124"/>
      <c r="L621" s="124"/>
      <c r="M621" s="131"/>
      <c r="N621" s="125" t="e">
        <f>代購項目!#REF!</f>
        <v>#REF!</v>
      </c>
      <c r="O621" s="125"/>
      <c r="P621" s="125"/>
      <c r="Q621" s="125"/>
      <c r="R621" s="123" t="e">
        <f>代購項目!#REF!</f>
        <v>#REF!</v>
      </c>
      <c r="S621" s="124"/>
      <c r="T621" s="124"/>
      <c r="U621" s="124"/>
      <c r="V621" s="124"/>
      <c r="W621" s="125" t="e">
        <f>代購項目!#REF!</f>
        <v>#REF!</v>
      </c>
      <c r="X621" s="125"/>
      <c r="Y621" s="125"/>
      <c r="Z621" s="125"/>
      <c r="AA621" s="125"/>
      <c r="AB621" s="125"/>
      <c r="AC621" s="123" t="e">
        <f>代購項目!#REF!</f>
        <v>#REF!</v>
      </c>
      <c r="AD621" s="124"/>
      <c r="AE621" s="124"/>
      <c r="AF621" s="124"/>
      <c r="AG621" s="124"/>
      <c r="AH621" s="131"/>
    </row>
    <row r="622" spans="1:34" ht="20.100000000000001" customHeight="1">
      <c r="A622" s="123" t="e">
        <f>代購項目!#REF!</f>
        <v>#REF!</v>
      </c>
      <c r="B622" s="124"/>
      <c r="C622" s="124"/>
      <c r="D622" s="124"/>
      <c r="E622" s="131"/>
      <c r="F622" s="123" t="e">
        <f>代購項目!#REF!</f>
        <v>#REF!</v>
      </c>
      <c r="G622" s="124"/>
      <c r="H622" s="124"/>
      <c r="I622" s="124"/>
      <c r="J622" s="124"/>
      <c r="K622" s="124"/>
      <c r="L622" s="124"/>
      <c r="M622" s="131"/>
      <c r="N622" s="125" t="e">
        <f>代購項目!#REF!</f>
        <v>#REF!</v>
      </c>
      <c r="O622" s="125"/>
      <c r="P622" s="125"/>
      <c r="Q622" s="125"/>
      <c r="R622" s="123" t="e">
        <f>代購項目!#REF!</f>
        <v>#REF!</v>
      </c>
      <c r="S622" s="124"/>
      <c r="T622" s="124"/>
      <c r="U622" s="124"/>
      <c r="V622" s="124"/>
      <c r="W622" s="125" t="e">
        <f>代購項目!#REF!</f>
        <v>#REF!</v>
      </c>
      <c r="X622" s="125"/>
      <c r="Y622" s="125"/>
      <c r="Z622" s="125"/>
      <c r="AA622" s="125"/>
      <c r="AB622" s="125"/>
      <c r="AC622" s="123" t="e">
        <f>代購項目!#REF!</f>
        <v>#REF!</v>
      </c>
      <c r="AD622" s="124"/>
      <c r="AE622" s="124"/>
      <c r="AF622" s="124"/>
      <c r="AG622" s="124"/>
      <c r="AH622" s="131"/>
    </row>
    <row r="623" spans="1:34" ht="20.100000000000001" customHeight="1">
      <c r="A623" s="123" t="str">
        <f>代購項目!A37</f>
        <v>洗衣間</v>
      </c>
      <c r="B623" s="124"/>
      <c r="C623" s="124"/>
      <c r="D623" s="124"/>
      <c r="E623" s="131"/>
      <c r="F623" s="123" t="str">
        <f>代購項目!F37</f>
        <v>手搖升降式吊衣桿</v>
      </c>
      <c r="G623" s="124"/>
      <c r="H623" s="124"/>
      <c r="I623" s="124"/>
      <c r="J623" s="124"/>
      <c r="K623" s="124"/>
      <c r="L623" s="124"/>
      <c r="M623" s="131"/>
      <c r="N623" s="125" t="str">
        <f>代購項目!N37</f>
        <v>304不銹鋼</v>
      </c>
      <c r="O623" s="125"/>
      <c r="P623" s="125"/>
      <c r="Q623" s="125"/>
      <c r="R623" s="123" t="str">
        <f>代購項目!R37</f>
        <v>無</v>
      </c>
      <c r="S623" s="124"/>
      <c r="T623" s="124"/>
      <c r="U623" s="124"/>
      <c r="V623" s="124"/>
      <c r="W623" s="125" t="str">
        <f>代購項目!W37</f>
        <v>手搖式升降</v>
      </c>
      <c r="X623" s="125"/>
      <c r="Y623" s="125"/>
      <c r="Z623" s="125"/>
      <c r="AA623" s="125"/>
      <c r="AB623" s="125"/>
      <c r="AC623" s="123" t="str">
        <f>代購項目!AC37</f>
        <v>銀</v>
      </c>
      <c r="AD623" s="124"/>
      <c r="AE623" s="124"/>
      <c r="AF623" s="124"/>
      <c r="AG623" s="124"/>
      <c r="AH623" s="131"/>
    </row>
    <row r="624" spans="1:34" ht="20.100000000000001" customHeight="1">
      <c r="A624" s="123" t="e">
        <f>代購項目!#REF!</f>
        <v>#REF!</v>
      </c>
      <c r="B624" s="124"/>
      <c r="C624" s="124"/>
      <c r="D624" s="124"/>
      <c r="E624" s="131"/>
      <c r="F624" s="123" t="e">
        <f>代購項目!#REF!</f>
        <v>#REF!</v>
      </c>
      <c r="G624" s="124"/>
      <c r="H624" s="124"/>
      <c r="I624" s="124"/>
      <c r="J624" s="124"/>
      <c r="K624" s="124"/>
      <c r="L624" s="124"/>
      <c r="M624" s="131"/>
      <c r="N624" s="125" t="e">
        <f>代購項目!#REF!</f>
        <v>#REF!</v>
      </c>
      <c r="O624" s="125"/>
      <c r="P624" s="125"/>
      <c r="Q624" s="125"/>
      <c r="R624" s="123" t="e">
        <f>代購項目!#REF!</f>
        <v>#REF!</v>
      </c>
      <c r="S624" s="124"/>
      <c r="T624" s="124"/>
      <c r="U624" s="124"/>
      <c r="V624" s="124"/>
      <c r="W624" s="125" t="e">
        <f>代購項目!#REF!</f>
        <v>#REF!</v>
      </c>
      <c r="X624" s="125"/>
      <c r="Y624" s="125"/>
      <c r="Z624" s="125"/>
      <c r="AA624" s="125"/>
      <c r="AB624" s="125"/>
      <c r="AC624" s="123" t="e">
        <f>代購項目!#REF!</f>
        <v>#REF!</v>
      </c>
      <c r="AD624" s="124"/>
      <c r="AE624" s="124"/>
      <c r="AF624" s="124"/>
      <c r="AG624" s="124"/>
      <c r="AH624" s="131"/>
    </row>
    <row r="625" spans="1:34" ht="20.100000000000001" customHeight="1">
      <c r="A625" s="123" t="str">
        <f>代購項目!A8</f>
        <v>全室</v>
      </c>
      <c r="B625" s="124"/>
      <c r="C625" s="124"/>
      <c r="D625" s="124"/>
      <c r="E625" s="131"/>
      <c r="F625" s="123" t="str">
        <f>代購項目!F8</f>
        <v>收藏家電子防潮箱</v>
      </c>
      <c r="G625" s="124"/>
      <c r="H625" s="124"/>
      <c r="I625" s="124"/>
      <c r="J625" s="124"/>
      <c r="K625" s="124"/>
      <c r="L625" s="124"/>
      <c r="M625" s="131"/>
      <c r="N625" s="125" t="str">
        <f>代購項目!N8</f>
        <v>輕巧型</v>
      </c>
      <c r="O625" s="125"/>
      <c r="P625" s="125"/>
      <c r="Q625" s="125"/>
      <c r="R625" s="123" t="str">
        <f>代購項目!R8</f>
        <v>收藏家</v>
      </c>
      <c r="S625" s="124"/>
      <c r="T625" s="124"/>
      <c r="U625" s="124"/>
      <c r="V625" s="124"/>
      <c r="W625" s="125" t="str">
        <f>代購項目!W8</f>
        <v>HD-42</v>
      </c>
      <c r="X625" s="125"/>
      <c r="Y625" s="125"/>
      <c r="Z625" s="125"/>
      <c r="AA625" s="125"/>
      <c r="AB625" s="125"/>
      <c r="AC625" s="123" t="str">
        <f>代購項目!AC8</f>
        <v>黑</v>
      </c>
      <c r="AD625" s="124"/>
      <c r="AE625" s="124"/>
      <c r="AF625" s="124"/>
      <c r="AG625" s="124"/>
      <c r="AH625" s="131"/>
    </row>
    <row r="626" spans="1:34" ht="20.100000000000001" customHeight="1">
      <c r="A626" s="123">
        <f>代購項目!A38</f>
        <v>0</v>
      </c>
      <c r="B626" s="124"/>
      <c r="C626" s="124"/>
      <c r="D626" s="124"/>
      <c r="E626" s="131"/>
      <c r="F626" s="123" t="str">
        <f>代購項目!F38</f>
        <v>局部貼覆玻璃紙施作</v>
      </c>
      <c r="G626" s="124"/>
      <c r="H626" s="124"/>
      <c r="I626" s="124"/>
      <c r="J626" s="124"/>
      <c r="K626" s="124"/>
      <c r="L626" s="124"/>
      <c r="M626" s="131"/>
      <c r="N626" s="125" t="str">
        <f>代購項目!N38</f>
        <v>卡典西得</v>
      </c>
      <c r="O626" s="125"/>
      <c r="P626" s="125"/>
      <c r="Q626" s="125"/>
      <c r="R626" s="123">
        <f>代購項目!R38</f>
        <v>0</v>
      </c>
      <c r="S626" s="124"/>
      <c r="T626" s="124"/>
      <c r="U626" s="124"/>
      <c r="V626" s="124"/>
      <c r="W626" s="125">
        <f>代購項目!W38</f>
        <v>0</v>
      </c>
      <c r="X626" s="125"/>
      <c r="Y626" s="125"/>
      <c r="Z626" s="125"/>
      <c r="AA626" s="125"/>
      <c r="AB626" s="125"/>
      <c r="AC626" s="123" t="str">
        <f>代購項目!AC38</f>
        <v>無</v>
      </c>
      <c r="AD626" s="124"/>
      <c r="AE626" s="124"/>
      <c r="AF626" s="124"/>
      <c r="AG626" s="124"/>
      <c r="AH626" s="131"/>
    </row>
    <row r="627" spans="1:34" ht="20.100000000000001" customHeight="1">
      <c r="A627" s="123" t="str">
        <f>代購項目!A9</f>
        <v>全室</v>
      </c>
      <c r="B627" s="124"/>
      <c r="C627" s="124"/>
      <c r="D627" s="124"/>
      <c r="E627" s="131"/>
      <c r="F627" s="123" t="str">
        <f>代購項目!F9</f>
        <v>企業版人體工學椅</v>
      </c>
      <c r="G627" s="124"/>
      <c r="H627" s="124"/>
      <c r="I627" s="124"/>
      <c r="J627" s="124"/>
      <c r="K627" s="124"/>
      <c r="L627" s="124"/>
      <c r="M627" s="131"/>
      <c r="N627" s="125" t="str">
        <f>代購項目!N9</f>
        <v>透氣網布</v>
      </c>
      <c r="O627" s="125"/>
      <c r="P627" s="125"/>
      <c r="Q627" s="125"/>
      <c r="R627" s="123" t="str">
        <f>代購項目!R9</f>
        <v>台灣豪優</v>
      </c>
      <c r="S627" s="124"/>
      <c r="T627" s="124"/>
      <c r="U627" s="124"/>
      <c r="V627" s="124"/>
      <c r="W627" s="125" t="str">
        <f>代購項目!W9</f>
        <v>BRANT</v>
      </c>
      <c r="X627" s="125"/>
      <c r="Y627" s="125"/>
      <c r="Z627" s="125"/>
      <c r="AA627" s="125"/>
      <c r="AB627" s="125"/>
      <c r="AC627" s="123" t="str">
        <f>代購項目!AC9</f>
        <v>灰</v>
      </c>
      <c r="AD627" s="124"/>
      <c r="AE627" s="124"/>
      <c r="AF627" s="124"/>
      <c r="AG627" s="124"/>
      <c r="AH627" s="131"/>
    </row>
    <row r="628" spans="1:34" ht="20.100000000000001" customHeight="1">
      <c r="A628" s="123" t="str">
        <f>代購項目!A10</f>
        <v>全室</v>
      </c>
      <c r="B628" s="124"/>
      <c r="C628" s="124"/>
      <c r="D628" s="124"/>
      <c r="E628" s="131"/>
      <c r="F628" s="123" t="str">
        <f>代購項目!F10</f>
        <v>人體工學跨腳凳</v>
      </c>
      <c r="G628" s="124"/>
      <c r="H628" s="124"/>
      <c r="I628" s="124"/>
      <c r="J628" s="124"/>
      <c r="K628" s="124"/>
      <c r="L628" s="124"/>
      <c r="M628" s="131"/>
      <c r="N628" s="125" t="str">
        <f>代購項目!N10</f>
        <v>透氣網布</v>
      </c>
      <c r="O628" s="125"/>
      <c r="P628" s="125"/>
      <c r="Q628" s="125"/>
      <c r="R628" s="123" t="str">
        <f>代購項目!R10</f>
        <v>台灣豪優</v>
      </c>
      <c r="S628" s="124"/>
      <c r="T628" s="124"/>
      <c r="U628" s="124"/>
      <c r="V628" s="124"/>
      <c r="W628" s="125" t="str">
        <f>代購項目!W10</f>
        <v>URGOHOMAN</v>
      </c>
      <c r="X628" s="125"/>
      <c r="Y628" s="125"/>
      <c r="Z628" s="125"/>
      <c r="AA628" s="125"/>
      <c r="AB628" s="125"/>
      <c r="AC628" s="123" t="str">
        <f>代購項目!AC10</f>
        <v>灰</v>
      </c>
      <c r="AD628" s="124"/>
      <c r="AE628" s="124"/>
      <c r="AF628" s="124"/>
      <c r="AG628" s="124"/>
      <c r="AH628" s="131"/>
    </row>
    <row r="629" spans="1:34" ht="20.100000000000001" customHeight="1">
      <c r="A629" s="123" t="e">
        <f>附錄三!#REF!</f>
        <v>#REF!</v>
      </c>
      <c r="B629" s="124"/>
      <c r="C629" s="124"/>
      <c r="D629" s="124"/>
      <c r="E629" s="131"/>
      <c r="F629" s="123" t="e">
        <f>附錄三!#REF!</f>
        <v>#REF!</v>
      </c>
      <c r="G629" s="124"/>
      <c r="H629" s="124"/>
      <c r="I629" s="124"/>
      <c r="J629" s="124"/>
      <c r="K629" s="124"/>
      <c r="L629" s="124"/>
      <c r="M629" s="131"/>
      <c r="N629" s="125" t="s">
        <v>991</v>
      </c>
      <c r="O629" s="125"/>
      <c r="P629" s="125"/>
      <c r="Q629" s="125"/>
      <c r="R629" s="123" t="s">
        <v>992</v>
      </c>
      <c r="S629" s="124"/>
      <c r="T629" s="124"/>
      <c r="U629" s="124"/>
      <c r="V629" s="124"/>
      <c r="W629" s="125" t="e">
        <f>附錄三!#REF!</f>
        <v>#REF!</v>
      </c>
      <c r="X629" s="125"/>
      <c r="Y629" s="125"/>
      <c r="Z629" s="125"/>
      <c r="AA629" s="125"/>
      <c r="AB629" s="125"/>
      <c r="AC629" s="123" t="s">
        <v>993</v>
      </c>
      <c r="AD629" s="124"/>
      <c r="AE629" s="124"/>
      <c r="AF629" s="124"/>
      <c r="AG629" s="124"/>
      <c r="AH629" s="131"/>
    </row>
    <row r="630" spans="1:34" ht="20.100000000000001" customHeight="1">
      <c r="A630" s="123" t="str">
        <f>附錄三!C8</f>
        <v>主臥房</v>
      </c>
      <c r="B630" s="124"/>
      <c r="C630" s="124"/>
      <c r="D630" s="124"/>
      <c r="E630" s="131"/>
      <c r="F630" s="123" t="str">
        <f>附錄三!H8</f>
        <v>指紋密碼保險箱</v>
      </c>
      <c r="G630" s="124"/>
      <c r="H630" s="124"/>
      <c r="I630" s="124"/>
      <c r="J630" s="124"/>
      <c r="K630" s="124"/>
      <c r="L630" s="124"/>
      <c r="M630" s="131"/>
      <c r="N630" s="125" t="s">
        <v>991</v>
      </c>
      <c r="O630" s="125"/>
      <c r="P630" s="125"/>
      <c r="Q630" s="125"/>
      <c r="R630" s="123" t="s">
        <v>251</v>
      </c>
      <c r="S630" s="124"/>
      <c r="T630" s="124"/>
      <c r="U630" s="124"/>
      <c r="V630" s="124"/>
      <c r="W630" s="125" t="str">
        <f>附錄三!P8</f>
        <v>W38*D30*H45</v>
      </c>
      <c r="X630" s="125"/>
      <c r="Y630" s="125"/>
      <c r="Z630" s="125"/>
      <c r="AA630" s="125"/>
      <c r="AB630" s="125"/>
      <c r="AC630" s="123" t="s">
        <v>993</v>
      </c>
      <c r="AD630" s="124"/>
      <c r="AE630" s="124"/>
      <c r="AF630" s="124"/>
      <c r="AG630" s="124"/>
      <c r="AH630" s="131"/>
    </row>
    <row r="631" spans="1:34" ht="20.100000000000001" customHeight="1">
      <c r="A631" s="123"/>
      <c r="B631" s="124"/>
      <c r="C631" s="124"/>
      <c r="D631" s="124"/>
      <c r="E631" s="131"/>
      <c r="F631" s="123"/>
      <c r="G631" s="124"/>
      <c r="H631" s="124"/>
      <c r="I631" s="124"/>
      <c r="J631" s="124"/>
      <c r="K631" s="124"/>
      <c r="L631" s="124"/>
      <c r="M631" s="131"/>
      <c r="N631" s="125"/>
      <c r="O631" s="125"/>
      <c r="P631" s="125"/>
      <c r="Q631" s="125"/>
      <c r="R631" s="123"/>
      <c r="S631" s="124"/>
      <c r="T631" s="124"/>
      <c r="U631" s="124"/>
      <c r="V631" s="124"/>
      <c r="W631" s="125"/>
      <c r="X631" s="125"/>
      <c r="Y631" s="125"/>
      <c r="Z631" s="125"/>
      <c r="AA631" s="125"/>
      <c r="AB631" s="125"/>
      <c r="AC631" s="123"/>
      <c r="AD631" s="124"/>
      <c r="AE631" s="124"/>
      <c r="AF631" s="124"/>
      <c r="AG631" s="124"/>
      <c r="AH631" s="131"/>
    </row>
    <row r="632" spans="1:34" ht="20.100000000000001" customHeight="1">
      <c r="A632" s="123"/>
      <c r="B632" s="124"/>
      <c r="C632" s="124"/>
      <c r="D632" s="124"/>
      <c r="E632" s="131"/>
      <c r="F632" s="123"/>
      <c r="G632" s="124"/>
      <c r="H632" s="124"/>
      <c r="I632" s="124"/>
      <c r="J632" s="124"/>
      <c r="K632" s="124"/>
      <c r="L632" s="124"/>
      <c r="M632" s="131"/>
      <c r="N632" s="125"/>
      <c r="O632" s="125"/>
      <c r="P632" s="125"/>
      <c r="Q632" s="125"/>
      <c r="R632" s="123"/>
      <c r="S632" s="124"/>
      <c r="T632" s="124"/>
      <c r="U632" s="124"/>
      <c r="V632" s="124"/>
      <c r="W632" s="125"/>
      <c r="X632" s="125"/>
      <c r="Y632" s="125"/>
      <c r="Z632" s="125"/>
      <c r="AA632" s="125"/>
      <c r="AB632" s="125"/>
      <c r="AC632" s="123"/>
      <c r="AD632" s="124"/>
      <c r="AE632" s="124"/>
      <c r="AF632" s="124"/>
      <c r="AG632" s="124"/>
      <c r="AH632" s="131"/>
    </row>
    <row r="633" spans="1:34" ht="20.100000000000001" customHeight="1">
      <c r="A633" s="123"/>
      <c r="B633" s="124"/>
      <c r="C633" s="124"/>
      <c r="D633" s="124"/>
      <c r="E633" s="131"/>
      <c r="F633" s="123"/>
      <c r="G633" s="124"/>
      <c r="H633" s="124"/>
      <c r="I633" s="124"/>
      <c r="J633" s="124"/>
      <c r="K633" s="124"/>
      <c r="L633" s="124"/>
      <c r="M633" s="131"/>
      <c r="N633" s="125"/>
      <c r="O633" s="125"/>
      <c r="P633" s="125"/>
      <c r="Q633" s="125"/>
      <c r="R633" s="123"/>
      <c r="S633" s="124"/>
      <c r="T633" s="124"/>
      <c r="U633" s="124"/>
      <c r="V633" s="124"/>
      <c r="W633" s="125"/>
      <c r="X633" s="125"/>
      <c r="Y633" s="125"/>
      <c r="Z633" s="125"/>
      <c r="AA633" s="125"/>
      <c r="AB633" s="125"/>
      <c r="AC633" s="123"/>
      <c r="AD633" s="124"/>
      <c r="AE633" s="124"/>
      <c r="AF633" s="124"/>
      <c r="AG633" s="124"/>
      <c r="AH633" s="131"/>
    </row>
    <row r="634" spans="1:34" ht="20.100000000000001" customHeight="1">
      <c r="A634" s="123"/>
      <c r="B634" s="124"/>
      <c r="C634" s="124"/>
      <c r="D634" s="124"/>
      <c r="E634" s="131"/>
      <c r="F634" s="123"/>
      <c r="G634" s="124"/>
      <c r="H634" s="124"/>
      <c r="I634" s="124"/>
      <c r="J634" s="124"/>
      <c r="K634" s="124"/>
      <c r="L634" s="124"/>
      <c r="M634" s="131"/>
      <c r="N634" s="125"/>
      <c r="O634" s="125"/>
      <c r="P634" s="125"/>
      <c r="Q634" s="125"/>
      <c r="R634" s="123"/>
      <c r="S634" s="124"/>
      <c r="T634" s="124"/>
      <c r="U634" s="124"/>
      <c r="V634" s="124"/>
      <c r="W634" s="125"/>
      <c r="X634" s="125"/>
      <c r="Y634" s="125"/>
      <c r="Z634" s="125"/>
      <c r="AA634" s="125"/>
      <c r="AB634" s="125"/>
      <c r="AC634" s="123"/>
      <c r="AD634" s="124"/>
      <c r="AE634" s="124"/>
      <c r="AF634" s="124"/>
      <c r="AG634" s="124"/>
      <c r="AH634" s="131"/>
    </row>
    <row r="635" spans="1:34" ht="20.100000000000001" customHeight="1">
      <c r="A635" s="123"/>
      <c r="B635" s="124"/>
      <c r="C635" s="124"/>
      <c r="D635" s="124"/>
      <c r="E635" s="131"/>
      <c r="F635" s="123"/>
      <c r="G635" s="124"/>
      <c r="H635" s="124"/>
      <c r="I635" s="124"/>
      <c r="J635" s="124"/>
      <c r="K635" s="124"/>
      <c r="L635" s="124"/>
      <c r="M635" s="131"/>
      <c r="N635" s="125"/>
      <c r="O635" s="125"/>
      <c r="P635" s="125"/>
      <c r="Q635" s="125"/>
      <c r="R635" s="123"/>
      <c r="S635" s="124"/>
      <c r="T635" s="124"/>
      <c r="U635" s="124"/>
      <c r="V635" s="124"/>
      <c r="W635" s="125"/>
      <c r="X635" s="125"/>
      <c r="Y635" s="125"/>
      <c r="Z635" s="125"/>
      <c r="AA635" s="125"/>
      <c r="AB635" s="125"/>
      <c r="AC635" s="123"/>
      <c r="AD635" s="124"/>
      <c r="AE635" s="124"/>
      <c r="AF635" s="124"/>
      <c r="AG635" s="124"/>
      <c r="AH635" s="131"/>
    </row>
    <row r="636" spans="1:34" ht="20.100000000000001" customHeight="1">
      <c r="A636" s="123"/>
      <c r="B636" s="124"/>
      <c r="C636" s="124"/>
      <c r="D636" s="124"/>
      <c r="E636" s="131"/>
      <c r="F636" s="123"/>
      <c r="G636" s="124"/>
      <c r="H636" s="124"/>
      <c r="I636" s="124"/>
      <c r="J636" s="124"/>
      <c r="K636" s="124"/>
      <c r="L636" s="124"/>
      <c r="M636" s="131"/>
      <c r="N636" s="125"/>
      <c r="O636" s="125"/>
      <c r="P636" s="125"/>
      <c r="Q636" s="125"/>
      <c r="R636" s="123"/>
      <c r="S636" s="124"/>
      <c r="T636" s="124"/>
      <c r="U636" s="124"/>
      <c r="V636" s="124"/>
      <c r="W636" s="125"/>
      <c r="X636" s="125"/>
      <c r="Y636" s="125"/>
      <c r="Z636" s="125"/>
      <c r="AA636" s="125"/>
      <c r="AB636" s="125"/>
      <c r="AC636" s="123"/>
      <c r="AD636" s="124"/>
      <c r="AE636" s="124"/>
      <c r="AF636" s="124"/>
      <c r="AG636" s="124"/>
      <c r="AH636" s="131"/>
    </row>
    <row r="637" spans="1:34" ht="20.100000000000001" customHeight="1">
      <c r="A637" s="123"/>
      <c r="B637" s="124"/>
      <c r="C637" s="124"/>
      <c r="D637" s="124"/>
      <c r="E637" s="131"/>
      <c r="F637" s="123"/>
      <c r="G637" s="124"/>
      <c r="H637" s="124"/>
      <c r="I637" s="124"/>
      <c r="J637" s="124"/>
      <c r="K637" s="124"/>
      <c r="L637" s="124"/>
      <c r="M637" s="131"/>
      <c r="N637" s="125"/>
      <c r="O637" s="125"/>
      <c r="P637" s="125"/>
      <c r="Q637" s="125"/>
      <c r="R637" s="123"/>
      <c r="S637" s="124"/>
      <c r="T637" s="124"/>
      <c r="U637" s="124"/>
      <c r="V637" s="124"/>
      <c r="W637" s="125"/>
      <c r="X637" s="125"/>
      <c r="Y637" s="125"/>
      <c r="Z637" s="125"/>
      <c r="AA637" s="125"/>
      <c r="AB637" s="125"/>
      <c r="AC637" s="123"/>
      <c r="AD637" s="124"/>
      <c r="AE637" s="124"/>
      <c r="AF637" s="124"/>
      <c r="AG637" s="124"/>
      <c r="AH637" s="131"/>
    </row>
    <row r="638" spans="1:34" ht="20.100000000000001" customHeight="1">
      <c r="A638" s="123"/>
      <c r="B638" s="124"/>
      <c r="C638" s="124"/>
      <c r="D638" s="124"/>
      <c r="E638" s="131"/>
      <c r="F638" s="123"/>
      <c r="G638" s="124"/>
      <c r="H638" s="124"/>
      <c r="I638" s="124"/>
      <c r="J638" s="124"/>
      <c r="K638" s="124"/>
      <c r="L638" s="124"/>
      <c r="M638" s="131"/>
      <c r="N638" s="125"/>
      <c r="O638" s="125"/>
      <c r="P638" s="125"/>
      <c r="Q638" s="125"/>
      <c r="R638" s="123"/>
      <c r="S638" s="124"/>
      <c r="T638" s="124"/>
      <c r="U638" s="124"/>
      <c r="V638" s="124"/>
      <c r="W638" s="125"/>
      <c r="X638" s="125"/>
      <c r="Y638" s="125"/>
      <c r="Z638" s="125"/>
      <c r="AA638" s="125"/>
      <c r="AB638" s="125"/>
      <c r="AC638" s="123"/>
      <c r="AD638" s="124"/>
      <c r="AE638" s="124"/>
      <c r="AF638" s="124"/>
      <c r="AG638" s="124"/>
      <c r="AH638" s="131"/>
    </row>
    <row r="639" spans="1:34" ht="20.100000000000001" customHeight="1">
      <c r="A639" s="123"/>
      <c r="B639" s="124"/>
      <c r="C639" s="124"/>
      <c r="D639" s="124"/>
      <c r="E639" s="131"/>
      <c r="F639" s="123"/>
      <c r="G639" s="124"/>
      <c r="H639" s="124"/>
      <c r="I639" s="124"/>
      <c r="J639" s="124"/>
      <c r="K639" s="124"/>
      <c r="L639" s="124"/>
      <c r="M639" s="131"/>
      <c r="N639" s="125"/>
      <c r="O639" s="125"/>
      <c r="P639" s="125"/>
      <c r="Q639" s="125"/>
      <c r="R639" s="123"/>
      <c r="S639" s="124"/>
      <c r="T639" s="124"/>
      <c r="U639" s="124"/>
      <c r="V639" s="124"/>
      <c r="W639" s="125"/>
      <c r="X639" s="125"/>
      <c r="Y639" s="125"/>
      <c r="Z639" s="125"/>
      <c r="AA639" s="125"/>
      <c r="AB639" s="125"/>
      <c r="AC639" s="123"/>
      <c r="AD639" s="124"/>
      <c r="AE639" s="124"/>
      <c r="AF639" s="124"/>
      <c r="AG639" s="124"/>
      <c r="AH639" s="131"/>
    </row>
    <row r="640" spans="1:34" ht="20.100000000000001" customHeight="1">
      <c r="A640" s="123"/>
      <c r="B640" s="124"/>
      <c r="C640" s="124"/>
      <c r="D640" s="124"/>
      <c r="E640" s="131"/>
      <c r="F640" s="123"/>
      <c r="G640" s="124"/>
      <c r="H640" s="124"/>
      <c r="I640" s="124"/>
      <c r="J640" s="124"/>
      <c r="K640" s="124"/>
      <c r="L640" s="124"/>
      <c r="M640" s="131"/>
      <c r="N640" s="125"/>
      <c r="O640" s="125"/>
      <c r="P640" s="125"/>
      <c r="Q640" s="125"/>
      <c r="R640" s="123"/>
      <c r="S640" s="124"/>
      <c r="T640" s="124"/>
      <c r="U640" s="124"/>
      <c r="V640" s="124"/>
      <c r="W640" s="125"/>
      <c r="X640" s="125"/>
      <c r="Y640" s="125"/>
      <c r="Z640" s="125"/>
      <c r="AA640" s="125"/>
      <c r="AB640" s="125"/>
      <c r="AC640" s="123"/>
      <c r="AD640" s="124"/>
      <c r="AE640" s="124"/>
      <c r="AF640" s="124"/>
      <c r="AG640" s="124"/>
      <c r="AH640" s="131"/>
    </row>
    <row r="641" spans="1:34" ht="20.100000000000001" customHeight="1">
      <c r="A641" s="123"/>
      <c r="B641" s="124"/>
      <c r="C641" s="124"/>
      <c r="D641" s="124"/>
      <c r="E641" s="131"/>
      <c r="F641" s="123"/>
      <c r="G641" s="124"/>
      <c r="H641" s="124"/>
      <c r="I641" s="124"/>
      <c r="J641" s="124"/>
      <c r="K641" s="124"/>
      <c r="L641" s="124"/>
      <c r="M641" s="131"/>
      <c r="N641" s="125"/>
      <c r="O641" s="125"/>
      <c r="P641" s="125"/>
      <c r="Q641" s="125"/>
      <c r="R641" s="123"/>
      <c r="S641" s="124"/>
      <c r="T641" s="124"/>
      <c r="U641" s="124"/>
      <c r="V641" s="124"/>
      <c r="W641" s="125"/>
      <c r="X641" s="125"/>
      <c r="Y641" s="125"/>
      <c r="Z641" s="125"/>
      <c r="AA641" s="125"/>
      <c r="AB641" s="125"/>
      <c r="AC641" s="123"/>
      <c r="AD641" s="124"/>
      <c r="AE641" s="124"/>
      <c r="AF641" s="124"/>
      <c r="AG641" s="124"/>
      <c r="AH641" s="131"/>
    </row>
    <row r="642" spans="1:34" ht="20.100000000000001" customHeight="1">
      <c r="A642" s="123"/>
      <c r="B642" s="124"/>
      <c r="C642" s="124"/>
      <c r="D642" s="124"/>
      <c r="E642" s="131"/>
      <c r="F642" s="123"/>
      <c r="G642" s="124"/>
      <c r="H642" s="124"/>
      <c r="I642" s="124"/>
      <c r="J642" s="124"/>
      <c r="K642" s="124"/>
      <c r="L642" s="124"/>
      <c r="M642" s="131"/>
      <c r="N642" s="125"/>
      <c r="O642" s="125"/>
      <c r="P642" s="125"/>
      <c r="Q642" s="125"/>
      <c r="R642" s="123"/>
      <c r="S642" s="124"/>
      <c r="T642" s="124"/>
      <c r="U642" s="124"/>
      <c r="V642" s="124"/>
      <c r="W642" s="125"/>
      <c r="X642" s="125"/>
      <c r="Y642" s="125"/>
      <c r="Z642" s="125"/>
      <c r="AA642" s="125"/>
      <c r="AB642" s="125"/>
      <c r="AC642" s="123"/>
      <c r="AD642" s="124"/>
      <c r="AE642" s="124"/>
      <c r="AF642" s="124"/>
      <c r="AG642" s="124"/>
      <c r="AH642" s="131"/>
    </row>
    <row r="643" spans="1:34" ht="20.100000000000001" customHeight="1">
      <c r="A643" s="123"/>
      <c r="B643" s="124"/>
      <c r="C643" s="124"/>
      <c r="D643" s="124"/>
      <c r="E643" s="131"/>
      <c r="F643" s="123"/>
      <c r="G643" s="124"/>
      <c r="H643" s="124"/>
      <c r="I643" s="124"/>
      <c r="J643" s="124"/>
      <c r="K643" s="124"/>
      <c r="L643" s="124"/>
      <c r="M643" s="131"/>
      <c r="N643" s="125"/>
      <c r="O643" s="125"/>
      <c r="P643" s="125"/>
      <c r="Q643" s="125"/>
      <c r="R643" s="123"/>
      <c r="S643" s="124"/>
      <c r="T643" s="124"/>
      <c r="U643" s="124"/>
      <c r="V643" s="124"/>
      <c r="W643" s="125"/>
      <c r="X643" s="125"/>
      <c r="Y643" s="125"/>
      <c r="Z643" s="125"/>
      <c r="AA643" s="125"/>
      <c r="AB643" s="125"/>
      <c r="AC643" s="123"/>
      <c r="AD643" s="124"/>
      <c r="AE643" s="124"/>
      <c r="AF643" s="124"/>
      <c r="AG643" s="124"/>
      <c r="AH643" s="131"/>
    </row>
    <row r="644" spans="1:34" ht="20.100000000000001" customHeight="1">
      <c r="A644" s="123"/>
      <c r="B644" s="124"/>
      <c r="C644" s="124"/>
      <c r="D644" s="124"/>
      <c r="E644" s="131"/>
      <c r="F644" s="123"/>
      <c r="G644" s="124"/>
      <c r="H644" s="124"/>
      <c r="I644" s="124"/>
      <c r="J644" s="124"/>
      <c r="K644" s="124"/>
      <c r="L644" s="124"/>
      <c r="M644" s="131"/>
      <c r="N644" s="125"/>
      <c r="O644" s="125"/>
      <c r="P644" s="125"/>
      <c r="Q644" s="125"/>
      <c r="R644" s="123"/>
      <c r="S644" s="124"/>
      <c r="T644" s="124"/>
      <c r="U644" s="124"/>
      <c r="V644" s="124"/>
      <c r="W644" s="125"/>
      <c r="X644" s="125"/>
      <c r="Y644" s="125"/>
      <c r="Z644" s="125"/>
      <c r="AA644" s="125"/>
      <c r="AB644" s="125"/>
      <c r="AC644" s="123"/>
      <c r="AD644" s="124"/>
      <c r="AE644" s="124"/>
      <c r="AF644" s="124"/>
      <c r="AG644" s="124"/>
      <c r="AH644" s="131"/>
    </row>
    <row r="645" spans="1:34" ht="20.100000000000001" customHeight="1">
      <c r="A645" s="123"/>
      <c r="B645" s="124"/>
      <c r="C645" s="124"/>
      <c r="D645" s="124"/>
      <c r="E645" s="131"/>
      <c r="F645" s="123"/>
      <c r="G645" s="124"/>
      <c r="H645" s="124"/>
      <c r="I645" s="124"/>
      <c r="J645" s="124"/>
      <c r="K645" s="124"/>
      <c r="L645" s="124"/>
      <c r="M645" s="131"/>
      <c r="N645" s="125"/>
      <c r="O645" s="125"/>
      <c r="P645" s="125"/>
      <c r="Q645" s="125"/>
      <c r="R645" s="123"/>
      <c r="S645" s="124"/>
      <c r="T645" s="124"/>
      <c r="U645" s="124"/>
      <c r="V645" s="124"/>
      <c r="W645" s="125"/>
      <c r="X645" s="125"/>
      <c r="Y645" s="125"/>
      <c r="Z645" s="125"/>
      <c r="AA645" s="125"/>
      <c r="AB645" s="125"/>
      <c r="AC645" s="123"/>
      <c r="AD645" s="124"/>
      <c r="AE645" s="124"/>
      <c r="AF645" s="124"/>
      <c r="AG645" s="124"/>
      <c r="AH645" s="131"/>
    </row>
    <row r="646" spans="1:34" ht="20.100000000000001" customHeight="1">
      <c r="A646" s="123"/>
      <c r="B646" s="124"/>
      <c r="C646" s="124"/>
      <c r="D646" s="124"/>
      <c r="E646" s="131"/>
      <c r="F646" s="123"/>
      <c r="G646" s="124"/>
      <c r="H646" s="124"/>
      <c r="I646" s="124"/>
      <c r="J646" s="124"/>
      <c r="K646" s="124"/>
      <c r="L646" s="124"/>
      <c r="M646" s="131"/>
      <c r="N646" s="125"/>
      <c r="O646" s="125"/>
      <c r="P646" s="125"/>
      <c r="Q646" s="125"/>
      <c r="R646" s="123"/>
      <c r="S646" s="124"/>
      <c r="T646" s="124"/>
      <c r="U646" s="124"/>
      <c r="V646" s="124"/>
      <c r="W646" s="125"/>
      <c r="X646" s="125"/>
      <c r="Y646" s="125"/>
      <c r="Z646" s="125"/>
      <c r="AA646" s="125"/>
      <c r="AB646" s="125"/>
      <c r="AC646" s="123"/>
      <c r="AD646" s="124"/>
      <c r="AE646" s="124"/>
      <c r="AF646" s="124"/>
      <c r="AG646" s="124"/>
      <c r="AH646" s="131"/>
    </row>
    <row r="647" spans="1:34" ht="20.100000000000001" customHeight="1">
      <c r="A647" s="123"/>
      <c r="B647" s="124"/>
      <c r="C647" s="124"/>
      <c r="D647" s="124"/>
      <c r="E647" s="131"/>
      <c r="F647" s="123"/>
      <c r="G647" s="124"/>
      <c r="H647" s="124"/>
      <c r="I647" s="124"/>
      <c r="J647" s="124"/>
      <c r="K647" s="124"/>
      <c r="L647" s="124"/>
      <c r="M647" s="131"/>
      <c r="N647" s="125"/>
      <c r="O647" s="125"/>
      <c r="P647" s="125"/>
      <c r="Q647" s="125"/>
      <c r="R647" s="123"/>
      <c r="S647" s="124"/>
      <c r="T647" s="124"/>
      <c r="U647" s="124"/>
      <c r="V647" s="124"/>
      <c r="W647" s="125"/>
      <c r="X647" s="125"/>
      <c r="Y647" s="125"/>
      <c r="Z647" s="125"/>
      <c r="AA647" s="125"/>
      <c r="AB647" s="125"/>
      <c r="AC647" s="123"/>
      <c r="AD647" s="124"/>
      <c r="AE647" s="124"/>
      <c r="AF647" s="124"/>
      <c r="AG647" s="124"/>
      <c r="AH647" s="131"/>
    </row>
    <row r="648" spans="1:34" ht="20.100000000000001" customHeight="1"/>
    <row r="649" spans="1:34" ht="20.100000000000001" customHeight="1"/>
    <row r="650" spans="1:34" ht="20.100000000000001" customHeight="1"/>
    <row r="651" spans="1:34" ht="20.100000000000001" customHeight="1"/>
    <row r="652" spans="1:34" ht="20.100000000000001" customHeight="1"/>
    <row r="653" spans="1:34" ht="20.100000000000001" customHeight="1"/>
    <row r="654" spans="1:34" ht="20.100000000000001" customHeight="1"/>
    <row r="655" spans="1:34" ht="20.100000000000001" customHeight="1"/>
    <row r="656" spans="1:34"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sheetData>
  <mergeCells count="3864">
    <mergeCell ref="W522:AB522"/>
    <mergeCell ref="AC522:AH522"/>
    <mergeCell ref="A481:E481"/>
    <mergeCell ref="F481:M481"/>
    <mergeCell ref="F547:M547"/>
    <mergeCell ref="N547:Q547"/>
    <mergeCell ref="R547:V547"/>
    <mergeCell ref="W547:AB547"/>
    <mergeCell ref="AC547:AH547"/>
    <mergeCell ref="A548:E548"/>
    <mergeCell ref="F548:M548"/>
    <mergeCell ref="N548:Q548"/>
    <mergeCell ref="R548:V548"/>
    <mergeCell ref="AC541:AH541"/>
    <mergeCell ref="N538:Q538"/>
    <mergeCell ref="R538:V538"/>
    <mergeCell ref="W538:AB538"/>
    <mergeCell ref="AC538:AH538"/>
    <mergeCell ref="A542:E542"/>
    <mergeCell ref="F542:M542"/>
    <mergeCell ref="N542:Q542"/>
    <mergeCell ref="R542:V542"/>
    <mergeCell ref="W542:AB542"/>
    <mergeCell ref="AC542:AH542"/>
    <mergeCell ref="W540:AB540"/>
    <mergeCell ref="AC540:AH540"/>
    <mergeCell ref="N546:Q546"/>
    <mergeCell ref="R546:V546"/>
    <mergeCell ref="F528:M528"/>
    <mergeCell ref="N528:Q528"/>
    <mergeCell ref="R528:V528"/>
    <mergeCell ref="W528:AB528"/>
    <mergeCell ref="A550:E550"/>
    <mergeCell ref="F550:M550"/>
    <mergeCell ref="A546:E546"/>
    <mergeCell ref="W66:AB66"/>
    <mergeCell ref="AC66:AH66"/>
    <mergeCell ref="A67:E67"/>
    <mergeCell ref="F67:M67"/>
    <mergeCell ref="N67:Q67"/>
    <mergeCell ref="R67:V67"/>
    <mergeCell ref="W67:AB67"/>
    <mergeCell ref="AC67:AH67"/>
    <mergeCell ref="N526:Q526"/>
    <mergeCell ref="R526:V526"/>
    <mergeCell ref="W526:AB526"/>
    <mergeCell ref="AC526:AH526"/>
    <mergeCell ref="A527:E527"/>
    <mergeCell ref="F527:M527"/>
    <mergeCell ref="N527:Q527"/>
    <mergeCell ref="R527:V527"/>
    <mergeCell ref="A523:E523"/>
    <mergeCell ref="F523:M523"/>
    <mergeCell ref="N523:Q523"/>
    <mergeCell ref="R523:V523"/>
    <mergeCell ref="A304:E304"/>
    <mergeCell ref="F304:M304"/>
    <mergeCell ref="N516:Q516"/>
    <mergeCell ref="R516:V516"/>
    <mergeCell ref="AC507:AH507"/>
    <mergeCell ref="A508:E508"/>
    <mergeCell ref="F508:M508"/>
    <mergeCell ref="N509:Q509"/>
    <mergeCell ref="R509:V509"/>
    <mergeCell ref="R536:V536"/>
    <mergeCell ref="W536:AB536"/>
    <mergeCell ref="AC536:AH536"/>
    <mergeCell ref="R534:V534"/>
    <mergeCell ref="W534:AB534"/>
    <mergeCell ref="AC528:AH528"/>
    <mergeCell ref="W527:AB527"/>
    <mergeCell ref="AC527:AH527"/>
    <mergeCell ref="W532:AB532"/>
    <mergeCell ref="A532:E532"/>
    <mergeCell ref="N533:Q533"/>
    <mergeCell ref="R533:V533"/>
    <mergeCell ref="W533:AB533"/>
    <mergeCell ref="F529:M529"/>
    <mergeCell ref="N529:Q529"/>
    <mergeCell ref="R529:V529"/>
    <mergeCell ref="W529:AB529"/>
    <mergeCell ref="AC529:AH529"/>
    <mergeCell ref="A530:E530"/>
    <mergeCell ref="F530:M530"/>
    <mergeCell ref="N530:Q530"/>
    <mergeCell ref="A534:E534"/>
    <mergeCell ref="F534:M534"/>
    <mergeCell ref="R531:V531"/>
    <mergeCell ref="W531:AB531"/>
    <mergeCell ref="AC531:AH531"/>
    <mergeCell ref="W505:AB505"/>
    <mergeCell ref="AC505:AH505"/>
    <mergeCell ref="N551:Q551"/>
    <mergeCell ref="R551:V551"/>
    <mergeCell ref="W551:AB551"/>
    <mergeCell ref="AC551:AH551"/>
    <mergeCell ref="AC546:AH546"/>
    <mergeCell ref="A547:E547"/>
    <mergeCell ref="W523:AB523"/>
    <mergeCell ref="AC523:AH523"/>
    <mergeCell ref="N524:Q524"/>
    <mergeCell ref="R524:V524"/>
    <mergeCell ref="A525:E525"/>
    <mergeCell ref="F525:M525"/>
    <mergeCell ref="N525:Q525"/>
    <mergeCell ref="R525:V525"/>
    <mergeCell ref="A545:E545"/>
    <mergeCell ref="F545:M545"/>
    <mergeCell ref="N545:Q545"/>
    <mergeCell ref="A541:E541"/>
    <mergeCell ref="A524:E524"/>
    <mergeCell ref="F524:M524"/>
    <mergeCell ref="W524:AB524"/>
    <mergeCell ref="AC524:AH524"/>
    <mergeCell ref="AC534:AH534"/>
    <mergeCell ref="A535:E535"/>
    <mergeCell ref="F535:M535"/>
    <mergeCell ref="N535:Q535"/>
    <mergeCell ref="R535:V535"/>
    <mergeCell ref="W535:AB535"/>
    <mergeCell ref="AC535:AH535"/>
    <mergeCell ref="A536:E536"/>
    <mergeCell ref="F546:M546"/>
    <mergeCell ref="N534:Q534"/>
    <mergeCell ref="AC516:AH516"/>
    <mergeCell ref="A517:E517"/>
    <mergeCell ref="F517:M517"/>
    <mergeCell ref="N517:Q517"/>
    <mergeCell ref="R517:V517"/>
    <mergeCell ref="W517:AB517"/>
    <mergeCell ref="AC544:AH544"/>
    <mergeCell ref="W525:AB525"/>
    <mergeCell ref="AC525:AH525"/>
    <mergeCell ref="A520:E520"/>
    <mergeCell ref="W516:AB516"/>
    <mergeCell ref="A537:E537"/>
    <mergeCell ref="F537:M537"/>
    <mergeCell ref="N537:Q537"/>
    <mergeCell ref="R537:V537"/>
    <mergeCell ref="W537:AB537"/>
    <mergeCell ref="AC537:AH537"/>
    <mergeCell ref="W545:AB545"/>
    <mergeCell ref="AC545:AH545"/>
    <mergeCell ref="A539:E539"/>
    <mergeCell ref="F539:M539"/>
    <mergeCell ref="N539:Q539"/>
    <mergeCell ref="R539:V539"/>
    <mergeCell ref="W539:AB539"/>
    <mergeCell ref="AC539:AH539"/>
    <mergeCell ref="A540:E540"/>
    <mergeCell ref="R540:V540"/>
    <mergeCell ref="A538:E538"/>
    <mergeCell ref="F538:M538"/>
    <mergeCell ref="F536:M536"/>
    <mergeCell ref="AC303:AH303"/>
    <mergeCell ref="A515:E515"/>
    <mergeCell ref="F515:M515"/>
    <mergeCell ref="F516:M516"/>
    <mergeCell ref="W509:AB509"/>
    <mergeCell ref="AC509:AH509"/>
    <mergeCell ref="N508:Q508"/>
    <mergeCell ref="R508:V508"/>
    <mergeCell ref="W508:AB508"/>
    <mergeCell ref="AC508:AH508"/>
    <mergeCell ref="A509:E509"/>
    <mergeCell ref="A521:E521"/>
    <mergeCell ref="F521:M521"/>
    <mergeCell ref="W520:AB520"/>
    <mergeCell ref="AC520:AH520"/>
    <mergeCell ref="N299:Q299"/>
    <mergeCell ref="R299:V299"/>
    <mergeCell ref="W299:AB299"/>
    <mergeCell ref="AC299:AH299"/>
    <mergeCell ref="A300:E300"/>
    <mergeCell ref="F300:M300"/>
    <mergeCell ref="N300:Q300"/>
    <mergeCell ref="R300:V300"/>
    <mergeCell ref="W300:AB300"/>
    <mergeCell ref="AC300:AH300"/>
    <mergeCell ref="R301:V301"/>
    <mergeCell ref="W301:AB301"/>
    <mergeCell ref="N481:Q481"/>
    <mergeCell ref="R481:V481"/>
    <mergeCell ref="W481:AB481"/>
    <mergeCell ref="AC481:AH481"/>
    <mergeCell ref="R520:V520"/>
    <mergeCell ref="AC293:AH293"/>
    <mergeCell ref="A294:E294"/>
    <mergeCell ref="F294:M294"/>
    <mergeCell ref="N294:Q294"/>
    <mergeCell ref="R294:V294"/>
    <mergeCell ref="W294:AB294"/>
    <mergeCell ref="AC294:AH294"/>
    <mergeCell ref="A295:E295"/>
    <mergeCell ref="F295:M295"/>
    <mergeCell ref="N295:Q295"/>
    <mergeCell ref="R295:V295"/>
    <mergeCell ref="W295:AB295"/>
    <mergeCell ref="AC295:AH295"/>
    <mergeCell ref="F301:M301"/>
    <mergeCell ref="N301:Q301"/>
    <mergeCell ref="W304:AB304"/>
    <mergeCell ref="AC304:AH304"/>
    <mergeCell ref="A296:E296"/>
    <mergeCell ref="F296:M296"/>
    <mergeCell ref="N296:Q296"/>
    <mergeCell ref="R296:V296"/>
    <mergeCell ref="W296:AB296"/>
    <mergeCell ref="AC296:AH296"/>
    <mergeCell ref="A297:E297"/>
    <mergeCell ref="F297:M297"/>
    <mergeCell ref="N297:Q297"/>
    <mergeCell ref="R297:V297"/>
    <mergeCell ref="W297:AB297"/>
    <mergeCell ref="AC297:AH297"/>
    <mergeCell ref="A303:E303"/>
    <mergeCell ref="F303:M303"/>
    <mergeCell ref="N303:Q303"/>
    <mergeCell ref="AC290:AH290"/>
    <mergeCell ref="A291:E291"/>
    <mergeCell ref="F291:M291"/>
    <mergeCell ref="N291:Q291"/>
    <mergeCell ref="R291:V291"/>
    <mergeCell ref="W291:AB291"/>
    <mergeCell ref="AC291:AH291"/>
    <mergeCell ref="A292:E292"/>
    <mergeCell ref="F292:M292"/>
    <mergeCell ref="N292:Q292"/>
    <mergeCell ref="R292:V292"/>
    <mergeCell ref="W292:AB292"/>
    <mergeCell ref="AC292:AH292"/>
    <mergeCell ref="A302:E302"/>
    <mergeCell ref="F302:M302"/>
    <mergeCell ref="N302:Q302"/>
    <mergeCell ref="R302:V302"/>
    <mergeCell ref="W302:AB302"/>
    <mergeCell ref="AC302:AH302"/>
    <mergeCell ref="A298:E298"/>
    <mergeCell ref="F298:M298"/>
    <mergeCell ref="N298:Q298"/>
    <mergeCell ref="R298:V298"/>
    <mergeCell ref="W298:AB298"/>
    <mergeCell ref="AC298:AH298"/>
    <mergeCell ref="A299:E299"/>
    <mergeCell ref="F299:M299"/>
    <mergeCell ref="A293:E293"/>
    <mergeCell ref="F293:M293"/>
    <mergeCell ref="N293:Q293"/>
    <mergeCell ref="R293:V293"/>
    <mergeCell ref="W293:AB293"/>
    <mergeCell ref="AC286:AH286"/>
    <mergeCell ref="A287:E287"/>
    <mergeCell ref="F287:M287"/>
    <mergeCell ref="N287:Q287"/>
    <mergeCell ref="R287:V287"/>
    <mergeCell ref="W287:AB287"/>
    <mergeCell ref="AC287:AH287"/>
    <mergeCell ref="A288:E288"/>
    <mergeCell ref="F288:M288"/>
    <mergeCell ref="N288:Q288"/>
    <mergeCell ref="R288:V288"/>
    <mergeCell ref="W288:AB288"/>
    <mergeCell ref="AC288:AH288"/>
    <mergeCell ref="A289:E289"/>
    <mergeCell ref="F289:M289"/>
    <mergeCell ref="N289:Q289"/>
    <mergeCell ref="R289:V289"/>
    <mergeCell ref="W289:AB289"/>
    <mergeCell ref="AC289:AH289"/>
    <mergeCell ref="A276:E276"/>
    <mergeCell ref="F276:M276"/>
    <mergeCell ref="N276:Q276"/>
    <mergeCell ref="R276:V276"/>
    <mergeCell ref="W276:AB276"/>
    <mergeCell ref="AC276:AH276"/>
    <mergeCell ref="A273:E273"/>
    <mergeCell ref="R137:V137"/>
    <mergeCell ref="A153:E153"/>
    <mergeCell ref="F174:M174"/>
    <mergeCell ref="R174:V174"/>
    <mergeCell ref="W174:AB174"/>
    <mergeCell ref="AC174:AH174"/>
    <mergeCell ref="AC162:AH162"/>
    <mergeCell ref="AC171:AH171"/>
    <mergeCell ref="W158:AB158"/>
    <mergeCell ref="AC158:AH158"/>
    <mergeCell ref="N197:Q197"/>
    <mergeCell ref="W229:AB229"/>
    <mergeCell ref="AC163:AH163"/>
    <mergeCell ref="R159:V159"/>
    <mergeCell ref="F176:M176"/>
    <mergeCell ref="N184:Q184"/>
    <mergeCell ref="R184:V184"/>
    <mergeCell ref="AC221:AH221"/>
    <mergeCell ref="AC137:AH137"/>
    <mergeCell ref="AC160:AH160"/>
    <mergeCell ref="A161:E161"/>
    <mergeCell ref="F161:M161"/>
    <mergeCell ref="R161:V161"/>
    <mergeCell ref="AC273:AH273"/>
    <mergeCell ref="A274:E274"/>
    <mergeCell ref="AC275:AH275"/>
    <mergeCell ref="N154:Q154"/>
    <mergeCell ref="R154:V154"/>
    <mergeCell ref="W154:AB154"/>
    <mergeCell ref="AC154:AH154"/>
    <mergeCell ref="A157:E157"/>
    <mergeCell ref="A158:E158"/>
    <mergeCell ref="A154:E154"/>
    <mergeCell ref="N180:Q180"/>
    <mergeCell ref="R180:V180"/>
    <mergeCell ref="F169:M169"/>
    <mergeCell ref="N169:Q169"/>
    <mergeCell ref="R169:V169"/>
    <mergeCell ref="R173:V173"/>
    <mergeCell ref="R157:V157"/>
    <mergeCell ref="W157:AB157"/>
    <mergeCell ref="F160:M160"/>
    <mergeCell ref="R160:V160"/>
    <mergeCell ref="W160:AB160"/>
    <mergeCell ref="N156:Q156"/>
    <mergeCell ref="N155:Q155"/>
    <mergeCell ref="A156:E156"/>
    <mergeCell ref="A4:E4"/>
    <mergeCell ref="F4:AH4"/>
    <mergeCell ref="A647:E647"/>
    <mergeCell ref="F647:M647"/>
    <mergeCell ref="N647:Q647"/>
    <mergeCell ref="R647:V647"/>
    <mergeCell ref="W647:AB647"/>
    <mergeCell ref="AC647:AH647"/>
    <mergeCell ref="N65:Q65"/>
    <mergeCell ref="R65:V65"/>
    <mergeCell ref="W65:AB65"/>
    <mergeCell ref="AC65:AH65"/>
    <mergeCell ref="A68:E68"/>
    <mergeCell ref="F68:M68"/>
    <mergeCell ref="N68:Q68"/>
    <mergeCell ref="R68:V68"/>
    <mergeCell ref="W68:AB68"/>
    <mergeCell ref="AC68:AH68"/>
    <mergeCell ref="W64:AB64"/>
    <mergeCell ref="AC64:AH64"/>
    <mergeCell ref="R132:V132"/>
    <mergeCell ref="AC229:AH229"/>
    <mergeCell ref="F274:M274"/>
    <mergeCell ref="N274:Q274"/>
    <mergeCell ref="R274:V274"/>
    <mergeCell ref="W274:AB274"/>
    <mergeCell ref="AC274:AH274"/>
    <mergeCell ref="A275:E275"/>
    <mergeCell ref="F275:M275"/>
    <mergeCell ref="N275:Q275"/>
    <mergeCell ref="R275:V275"/>
    <mergeCell ref="W275:AB275"/>
    <mergeCell ref="N153:Q153"/>
    <mergeCell ref="N152:Q152"/>
    <mergeCell ref="AC152:AH152"/>
    <mergeCell ref="AC133:AH133"/>
    <mergeCell ref="F136:M136"/>
    <mergeCell ref="F132:M132"/>
    <mergeCell ref="A63:E63"/>
    <mergeCell ref="F63:M63"/>
    <mergeCell ref="N63:Q63"/>
    <mergeCell ref="R63:V63"/>
    <mergeCell ref="AC153:AH153"/>
    <mergeCell ref="A66:E66"/>
    <mergeCell ref="F66:M66"/>
    <mergeCell ref="F155:M155"/>
    <mergeCell ref="R155:V155"/>
    <mergeCell ref="W155:AB155"/>
    <mergeCell ref="AC180:AH180"/>
    <mergeCell ref="F180:M180"/>
    <mergeCell ref="F150:M150"/>
    <mergeCell ref="F151:M151"/>
    <mergeCell ref="R151:V151"/>
    <mergeCell ref="A137:E137"/>
    <mergeCell ref="N158:Q158"/>
    <mergeCell ref="AC134:AH134"/>
    <mergeCell ref="A135:E135"/>
    <mergeCell ref="AC128:AH128"/>
    <mergeCell ref="A126:E126"/>
    <mergeCell ref="F126:M126"/>
    <mergeCell ref="N126:Q126"/>
    <mergeCell ref="R126:V126"/>
    <mergeCell ref="W128:AB128"/>
    <mergeCell ref="AC127:AH127"/>
    <mergeCell ref="W137:AB137"/>
    <mergeCell ref="A134:E134"/>
    <mergeCell ref="W63:AB63"/>
    <mergeCell ref="AC63:AH63"/>
    <mergeCell ref="A64:E64"/>
    <mergeCell ref="F135:M135"/>
    <mergeCell ref="N135:Q135"/>
    <mergeCell ref="R135:V135"/>
    <mergeCell ref="W135:AB135"/>
    <mergeCell ref="AC135:AH135"/>
    <mergeCell ref="N129:Q129"/>
    <mergeCell ref="R129:V129"/>
    <mergeCell ref="R125:V125"/>
    <mergeCell ref="W125:AB125"/>
    <mergeCell ref="N133:Q133"/>
    <mergeCell ref="R133:V133"/>
    <mergeCell ref="W133:AB133"/>
    <mergeCell ref="N132:Q132"/>
    <mergeCell ref="A132:E132"/>
    <mergeCell ref="AC150:AH150"/>
    <mergeCell ref="N151:Q151"/>
    <mergeCell ref="N150:Q150"/>
    <mergeCell ref="R141:V141"/>
    <mergeCell ref="AC145:AH145"/>
    <mergeCell ref="F156:M156"/>
    <mergeCell ref="F129:M129"/>
    <mergeCell ref="F137:M137"/>
    <mergeCell ref="N137:Q137"/>
    <mergeCell ref="F130:M130"/>
    <mergeCell ref="N130:Q130"/>
    <mergeCell ref="W156:AB156"/>
    <mergeCell ref="AC156:AH156"/>
    <mergeCell ref="W132:AB132"/>
    <mergeCell ref="AC132:AH132"/>
    <mergeCell ref="A133:E133"/>
    <mergeCell ref="W129:AB129"/>
    <mergeCell ref="F133:M133"/>
    <mergeCell ref="R144:V144"/>
    <mergeCell ref="W145:AB145"/>
    <mergeCell ref="F142:M142"/>
    <mergeCell ref="W142:AB142"/>
    <mergeCell ref="F149:M149"/>
    <mergeCell ref="R149:V149"/>
    <mergeCell ref="W149:AB149"/>
    <mergeCell ref="R131:V131"/>
    <mergeCell ref="W131:AB131"/>
    <mergeCell ref="AC131:AH131"/>
    <mergeCell ref="A130:E130"/>
    <mergeCell ref="AC136:AH136"/>
    <mergeCell ref="A129:E129"/>
    <mergeCell ref="F134:M134"/>
    <mergeCell ref="A609:E609"/>
    <mergeCell ref="F609:M609"/>
    <mergeCell ref="N609:Q609"/>
    <mergeCell ref="R609:V609"/>
    <mergeCell ref="W609:AB609"/>
    <mergeCell ref="AC609:AH609"/>
    <mergeCell ref="N602:Q602"/>
    <mergeCell ref="R602:V602"/>
    <mergeCell ref="W602:AB602"/>
    <mergeCell ref="AC602:AH602"/>
    <mergeCell ref="F520:M520"/>
    <mergeCell ref="N520:Q520"/>
    <mergeCell ref="W582:AB582"/>
    <mergeCell ref="F564:M564"/>
    <mergeCell ref="A558:E558"/>
    <mergeCell ref="F558:M558"/>
    <mergeCell ref="R556:V556"/>
    <mergeCell ref="W556:AB556"/>
    <mergeCell ref="AC556:AH556"/>
    <mergeCell ref="N581:Q581"/>
    <mergeCell ref="R581:V581"/>
    <mergeCell ref="R580:V580"/>
    <mergeCell ref="F577:M577"/>
    <mergeCell ref="N577:Q577"/>
    <mergeCell ref="A565:E565"/>
    <mergeCell ref="A551:E551"/>
    <mergeCell ref="F551:M551"/>
    <mergeCell ref="W541:AB541"/>
    <mergeCell ref="W546:AB546"/>
    <mergeCell ref="A526:E526"/>
    <mergeCell ref="F526:M526"/>
    <mergeCell ref="A528:E528"/>
    <mergeCell ref="F115:M115"/>
    <mergeCell ref="N115:Q115"/>
    <mergeCell ref="R115:V115"/>
    <mergeCell ref="W115:AB115"/>
    <mergeCell ref="AC115:AH115"/>
    <mergeCell ref="A116:E116"/>
    <mergeCell ref="F116:M116"/>
    <mergeCell ref="N116:Q116"/>
    <mergeCell ref="A117:E117"/>
    <mergeCell ref="F117:M117"/>
    <mergeCell ref="N117:Q117"/>
    <mergeCell ref="R117:V117"/>
    <mergeCell ref="W126:AB126"/>
    <mergeCell ref="AC126:AH126"/>
    <mergeCell ref="A127:E127"/>
    <mergeCell ref="F127:M127"/>
    <mergeCell ref="N127:Q127"/>
    <mergeCell ref="R127:V127"/>
    <mergeCell ref="W127:AB127"/>
    <mergeCell ref="AC124:AH124"/>
    <mergeCell ref="A123:E123"/>
    <mergeCell ref="F123:M123"/>
    <mergeCell ref="R121:V121"/>
    <mergeCell ref="AC118:AH118"/>
    <mergeCell ref="W121:AB121"/>
    <mergeCell ref="F125:M125"/>
    <mergeCell ref="N125:Q125"/>
    <mergeCell ref="A119:E119"/>
    <mergeCell ref="AC125:AH125"/>
    <mergeCell ref="A125:E125"/>
    <mergeCell ref="F119:M119"/>
    <mergeCell ref="N119:Q119"/>
    <mergeCell ref="N550:Q550"/>
    <mergeCell ref="R550:V550"/>
    <mergeCell ref="W550:AB550"/>
    <mergeCell ref="AC550:AH550"/>
    <mergeCell ref="F540:M540"/>
    <mergeCell ref="N540:Q540"/>
    <mergeCell ref="N521:Q521"/>
    <mergeCell ref="R130:V130"/>
    <mergeCell ref="W130:AB130"/>
    <mergeCell ref="AC130:AH130"/>
    <mergeCell ref="R545:V545"/>
    <mergeCell ref="A131:E131"/>
    <mergeCell ref="F131:M131"/>
    <mergeCell ref="N131:Q131"/>
    <mergeCell ref="W168:AB168"/>
    <mergeCell ref="R186:V186"/>
    <mergeCell ref="W186:AB186"/>
    <mergeCell ref="N173:Q173"/>
    <mergeCell ref="R158:V158"/>
    <mergeCell ref="W172:AB172"/>
    <mergeCell ref="AC172:AH172"/>
    <mergeCell ref="AC167:AH167"/>
    <mergeCell ref="F157:M157"/>
    <mergeCell ref="AC155:AH155"/>
    <mergeCell ref="W159:AB159"/>
    <mergeCell ref="AC159:AH159"/>
    <mergeCell ref="F158:M158"/>
    <mergeCell ref="R156:V156"/>
    <mergeCell ref="N157:Q157"/>
    <mergeCell ref="R541:V541"/>
    <mergeCell ref="R502:V502"/>
    <mergeCell ref="F509:M509"/>
    <mergeCell ref="A639:E639"/>
    <mergeCell ref="F639:M639"/>
    <mergeCell ref="N639:Q639"/>
    <mergeCell ref="R639:V639"/>
    <mergeCell ref="W639:AB639"/>
    <mergeCell ref="AC639:AH639"/>
    <mergeCell ref="A635:E635"/>
    <mergeCell ref="F635:M635"/>
    <mergeCell ref="A636:E636"/>
    <mergeCell ref="F636:M636"/>
    <mergeCell ref="N636:Q636"/>
    <mergeCell ref="R636:V636"/>
    <mergeCell ref="W636:AB636"/>
    <mergeCell ref="A637:E637"/>
    <mergeCell ref="F637:M637"/>
    <mergeCell ref="N637:Q637"/>
    <mergeCell ref="A544:E544"/>
    <mergeCell ref="F544:M544"/>
    <mergeCell ref="N544:Q544"/>
    <mergeCell ref="A564:E564"/>
    <mergeCell ref="R544:V544"/>
    <mergeCell ref="W544:AB544"/>
    <mergeCell ref="A557:E557"/>
    <mergeCell ref="F557:M557"/>
    <mergeCell ref="R637:V637"/>
    <mergeCell ref="W637:AB637"/>
    <mergeCell ref="AC637:AH637"/>
    <mergeCell ref="R615:V615"/>
    <mergeCell ref="W615:AB615"/>
    <mergeCell ref="AC615:AH615"/>
    <mergeCell ref="A612:E612"/>
    <mergeCell ref="F612:M612"/>
    <mergeCell ref="A640:E640"/>
    <mergeCell ref="F640:M640"/>
    <mergeCell ref="N640:Q640"/>
    <mergeCell ref="R640:V640"/>
    <mergeCell ref="W640:AB640"/>
    <mergeCell ref="AC640:AH640"/>
    <mergeCell ref="A641:E641"/>
    <mergeCell ref="F641:M641"/>
    <mergeCell ref="N641:Q641"/>
    <mergeCell ref="R641:V641"/>
    <mergeCell ref="W641:AB641"/>
    <mergeCell ref="AC641:AH641"/>
    <mergeCell ref="A646:E646"/>
    <mergeCell ref="F646:M646"/>
    <mergeCell ref="N646:Q646"/>
    <mergeCell ref="R646:V646"/>
    <mergeCell ref="W646:AB646"/>
    <mergeCell ref="AC646:AH646"/>
    <mergeCell ref="A642:E642"/>
    <mergeCell ref="F642:M642"/>
    <mergeCell ref="N642:Q642"/>
    <mergeCell ref="R642:V642"/>
    <mergeCell ref="W642:AB642"/>
    <mergeCell ref="AC642:AH642"/>
    <mergeCell ref="A643:E643"/>
    <mergeCell ref="F643:M643"/>
    <mergeCell ref="N643:Q643"/>
    <mergeCell ref="R643:V643"/>
    <mergeCell ref="W643:AB643"/>
    <mergeCell ref="AC643:AH643"/>
    <mergeCell ref="A644:E644"/>
    <mergeCell ref="F644:M644"/>
    <mergeCell ref="N644:Q644"/>
    <mergeCell ref="R644:V644"/>
    <mergeCell ref="W644:AB644"/>
    <mergeCell ref="AC644:AH644"/>
    <mergeCell ref="A645:E645"/>
    <mergeCell ref="F645:M645"/>
    <mergeCell ref="N645:Q645"/>
    <mergeCell ref="R645:V645"/>
    <mergeCell ref="W645:AB645"/>
    <mergeCell ref="AC645:AH645"/>
    <mergeCell ref="R621:V621"/>
    <mergeCell ref="A516:E516"/>
    <mergeCell ref="A632:E632"/>
    <mergeCell ref="F632:M632"/>
    <mergeCell ref="A638:E638"/>
    <mergeCell ref="F638:M638"/>
    <mergeCell ref="N638:Q638"/>
    <mergeCell ref="R638:V638"/>
    <mergeCell ref="W638:AB638"/>
    <mergeCell ref="AC638:AH638"/>
    <mergeCell ref="A633:E633"/>
    <mergeCell ref="F633:M633"/>
    <mergeCell ref="N633:Q633"/>
    <mergeCell ref="R633:V633"/>
    <mergeCell ref="W633:AB633"/>
    <mergeCell ref="AC633:AH633"/>
    <mergeCell ref="A634:E634"/>
    <mergeCell ref="F634:M634"/>
    <mergeCell ref="N634:Q634"/>
    <mergeCell ref="R634:V634"/>
    <mergeCell ref="W634:AB634"/>
    <mergeCell ref="AC634:AH634"/>
    <mergeCell ref="R603:V603"/>
    <mergeCell ref="R627:V627"/>
    <mergeCell ref="W627:AB627"/>
    <mergeCell ref="AC627:AH627"/>
    <mergeCell ref="AC636:AH636"/>
    <mergeCell ref="W603:AB603"/>
    <mergeCell ref="AC603:AH603"/>
    <mergeCell ref="N604:Q604"/>
    <mergeCell ref="N632:Q632"/>
    <mergeCell ref="R632:V632"/>
    <mergeCell ref="R616:V616"/>
    <mergeCell ref="W616:AB616"/>
    <mergeCell ref="W632:AB632"/>
    <mergeCell ref="AC632:AH632"/>
    <mergeCell ref="AC628:AH628"/>
    <mergeCell ref="R628:V628"/>
    <mergeCell ref="W628:AB628"/>
    <mergeCell ref="W629:AB629"/>
    <mergeCell ref="W621:AB621"/>
    <mergeCell ref="AC621:AH621"/>
    <mergeCell ref="N635:Q635"/>
    <mergeCell ref="R635:V635"/>
    <mergeCell ref="W635:AB635"/>
    <mergeCell ref="AC635:AH635"/>
    <mergeCell ref="N617:Q617"/>
    <mergeCell ref="R605:V605"/>
    <mergeCell ref="W605:AB605"/>
    <mergeCell ref="W606:AB606"/>
    <mergeCell ref="AC606:AH606"/>
    <mergeCell ref="W514:AB514"/>
    <mergeCell ref="AC514:AH514"/>
    <mergeCell ref="N515:Q515"/>
    <mergeCell ref="R515:V515"/>
    <mergeCell ref="W515:AB515"/>
    <mergeCell ref="AC515:AH515"/>
    <mergeCell ref="R511:V511"/>
    <mergeCell ref="W511:AB511"/>
    <mergeCell ref="AC511:AH511"/>
    <mergeCell ref="A512:E512"/>
    <mergeCell ref="F512:M512"/>
    <mergeCell ref="A543:E543"/>
    <mergeCell ref="F543:M543"/>
    <mergeCell ref="N543:Q543"/>
    <mergeCell ref="R543:V543"/>
    <mergeCell ref="W543:AB543"/>
    <mergeCell ref="AC543:AH543"/>
    <mergeCell ref="AC517:AH517"/>
    <mergeCell ref="A518:E518"/>
    <mergeCell ref="F518:M518"/>
    <mergeCell ref="N518:Q518"/>
    <mergeCell ref="R518:V518"/>
    <mergeCell ref="W518:AB518"/>
    <mergeCell ref="AC518:AH518"/>
    <mergeCell ref="A519:E519"/>
    <mergeCell ref="F519:M519"/>
    <mergeCell ref="N511:Q511"/>
    <mergeCell ref="F541:M541"/>
    <mergeCell ref="AC533:AH533"/>
    <mergeCell ref="A529:E529"/>
    <mergeCell ref="N541:Q541"/>
    <mergeCell ref="N536:Q536"/>
    <mergeCell ref="A10:E10"/>
    <mergeCell ref="F10:M10"/>
    <mergeCell ref="N10:Q10"/>
    <mergeCell ref="R10:V10"/>
    <mergeCell ref="W10:AB10"/>
    <mergeCell ref="AC10:AH10"/>
    <mergeCell ref="A15:E15"/>
    <mergeCell ref="F15:M15"/>
    <mergeCell ref="N15:Q15"/>
    <mergeCell ref="R15:V15"/>
    <mergeCell ref="W15:AB15"/>
    <mergeCell ref="AC15:AH15"/>
    <mergeCell ref="A16:E16"/>
    <mergeCell ref="F16:M16"/>
    <mergeCell ref="N16:Q16"/>
    <mergeCell ref="R16:V16"/>
    <mergeCell ref="N512:Q512"/>
    <mergeCell ref="R512:V512"/>
    <mergeCell ref="W512:AB512"/>
    <mergeCell ref="AC512:AH512"/>
    <mergeCell ref="N505:Q505"/>
    <mergeCell ref="R505:V505"/>
    <mergeCell ref="R119:V119"/>
    <mergeCell ref="W119:AB119"/>
    <mergeCell ref="W16:AB16"/>
    <mergeCell ref="AC16:AH16"/>
    <mergeCell ref="R14:V14"/>
    <mergeCell ref="W14:AB14"/>
    <mergeCell ref="AC14:AH14"/>
    <mergeCell ref="A14:E14"/>
    <mergeCell ref="F14:M14"/>
    <mergeCell ref="N14:Q14"/>
    <mergeCell ref="A580:E580"/>
    <mergeCell ref="N631:Q631"/>
    <mergeCell ref="R631:V631"/>
    <mergeCell ref="N627:Q627"/>
    <mergeCell ref="W631:AB631"/>
    <mergeCell ref="AC631:AH631"/>
    <mergeCell ref="W581:AB581"/>
    <mergeCell ref="AC581:AH581"/>
    <mergeCell ref="A579:E579"/>
    <mergeCell ref="F579:M579"/>
    <mergeCell ref="N579:Q579"/>
    <mergeCell ref="AC616:AH616"/>
    <mergeCell ref="A615:E615"/>
    <mergeCell ref="F615:M615"/>
    <mergeCell ref="A627:E627"/>
    <mergeCell ref="F627:M627"/>
    <mergeCell ref="N621:Q621"/>
    <mergeCell ref="F597:M597"/>
    <mergeCell ref="N597:Q597"/>
    <mergeCell ref="R597:V597"/>
    <mergeCell ref="W597:AB597"/>
    <mergeCell ref="AC597:AH597"/>
    <mergeCell ref="A592:E592"/>
    <mergeCell ref="F592:M592"/>
    <mergeCell ref="N592:Q592"/>
    <mergeCell ref="R592:V592"/>
    <mergeCell ref="W592:AB592"/>
    <mergeCell ref="AC592:AH592"/>
    <mergeCell ref="A598:E598"/>
    <mergeCell ref="N584:Q584"/>
    <mergeCell ref="N612:Q612"/>
    <mergeCell ref="R612:V612"/>
    <mergeCell ref="N598:Q598"/>
    <mergeCell ref="R604:V604"/>
    <mergeCell ref="R600:V600"/>
    <mergeCell ref="N557:Q557"/>
    <mergeCell ref="R557:V557"/>
    <mergeCell ref="N578:Q578"/>
    <mergeCell ref="R578:V578"/>
    <mergeCell ref="W578:AB578"/>
    <mergeCell ref="AC578:AH578"/>
    <mergeCell ref="AC557:AH557"/>
    <mergeCell ref="R568:V568"/>
    <mergeCell ref="W568:AB568"/>
    <mergeCell ref="AC568:AH568"/>
    <mergeCell ref="AC562:AH562"/>
    <mergeCell ref="A566:E566"/>
    <mergeCell ref="F566:M566"/>
    <mergeCell ref="N566:Q566"/>
    <mergeCell ref="A601:E601"/>
    <mergeCell ref="N576:Q576"/>
    <mergeCell ref="W587:AB587"/>
    <mergeCell ref="AC587:AH587"/>
    <mergeCell ref="A569:E569"/>
    <mergeCell ref="A585:E585"/>
    <mergeCell ref="F585:M585"/>
    <mergeCell ref="N585:Q585"/>
    <mergeCell ref="R585:V585"/>
    <mergeCell ref="W585:AB585"/>
    <mergeCell ref="AC585:AH585"/>
    <mergeCell ref="A586:E586"/>
    <mergeCell ref="F586:M586"/>
    <mergeCell ref="N586:Q586"/>
    <mergeCell ref="R579:V579"/>
    <mergeCell ref="A628:E628"/>
    <mergeCell ref="F628:M628"/>
    <mergeCell ref="N628:Q628"/>
    <mergeCell ref="AC629:AH629"/>
    <mergeCell ref="W586:AB586"/>
    <mergeCell ref="AC586:AH586"/>
    <mergeCell ref="A621:E621"/>
    <mergeCell ref="A620:E620"/>
    <mergeCell ref="F620:M620"/>
    <mergeCell ref="N620:Q620"/>
    <mergeCell ref="A631:E631"/>
    <mergeCell ref="F631:M631"/>
    <mergeCell ref="R620:V620"/>
    <mergeCell ref="W620:AB620"/>
    <mergeCell ref="AC620:AH620"/>
    <mergeCell ref="A619:E619"/>
    <mergeCell ref="F619:M619"/>
    <mergeCell ref="N619:Q619"/>
    <mergeCell ref="R619:V619"/>
    <mergeCell ref="N613:Q613"/>
    <mergeCell ref="W604:AB604"/>
    <mergeCell ref="AC604:AH604"/>
    <mergeCell ref="F606:M606"/>
    <mergeCell ref="N606:Q606"/>
    <mergeCell ref="R606:V606"/>
    <mergeCell ref="A622:E622"/>
    <mergeCell ref="F622:M622"/>
    <mergeCell ref="N622:Q622"/>
    <mergeCell ref="R622:V622"/>
    <mergeCell ref="W622:AB622"/>
    <mergeCell ref="AC622:AH622"/>
    <mergeCell ref="F598:M598"/>
    <mergeCell ref="R617:V617"/>
    <mergeCell ref="W617:AB617"/>
    <mergeCell ref="AC617:AH617"/>
    <mergeCell ref="A618:E618"/>
    <mergeCell ref="F618:M618"/>
    <mergeCell ref="N618:Q618"/>
    <mergeCell ref="R618:V618"/>
    <mergeCell ref="W618:AB618"/>
    <mergeCell ref="F621:M621"/>
    <mergeCell ref="AC618:AH618"/>
    <mergeCell ref="W619:AB619"/>
    <mergeCell ref="AC619:AH619"/>
    <mergeCell ref="F616:M616"/>
    <mergeCell ref="W614:AB614"/>
    <mergeCell ref="F611:M611"/>
    <mergeCell ref="N611:Q611"/>
    <mergeCell ref="R611:V611"/>
    <mergeCell ref="N616:Q616"/>
    <mergeCell ref="W612:AB612"/>
    <mergeCell ref="AC612:AH612"/>
    <mergeCell ref="A613:E613"/>
    <mergeCell ref="A617:E617"/>
    <mergeCell ref="F617:M617"/>
    <mergeCell ref="F613:M613"/>
    <mergeCell ref="F602:M602"/>
    <mergeCell ref="AC600:AH600"/>
    <mergeCell ref="W593:AB593"/>
    <mergeCell ref="AC593:AH593"/>
    <mergeCell ref="R608:V608"/>
    <mergeCell ref="W608:AB608"/>
    <mergeCell ref="AC608:AH608"/>
    <mergeCell ref="N601:Q601"/>
    <mergeCell ref="R601:V601"/>
    <mergeCell ref="A616:E616"/>
    <mergeCell ref="F580:M580"/>
    <mergeCell ref="N580:Q580"/>
    <mergeCell ref="N615:Q615"/>
    <mergeCell ref="W611:AB611"/>
    <mergeCell ref="AC611:AH611"/>
    <mergeCell ref="A614:E614"/>
    <mergeCell ref="F614:M614"/>
    <mergeCell ref="N614:Q614"/>
    <mergeCell ref="W580:AB580"/>
    <mergeCell ref="AC580:AH580"/>
    <mergeCell ref="R613:V613"/>
    <mergeCell ref="W613:AB613"/>
    <mergeCell ref="AC613:AH613"/>
    <mergeCell ref="AC610:AH610"/>
    <mergeCell ref="A605:E605"/>
    <mergeCell ref="F605:M605"/>
    <mergeCell ref="N605:Q605"/>
    <mergeCell ref="R614:V614"/>
    <mergeCell ref="A603:E603"/>
    <mergeCell ref="F603:M603"/>
    <mergeCell ref="A607:E607"/>
    <mergeCell ref="R586:V586"/>
    <mergeCell ref="A574:E574"/>
    <mergeCell ref="F576:M576"/>
    <mergeCell ref="A573:E573"/>
    <mergeCell ref="F573:M573"/>
    <mergeCell ref="N573:Q573"/>
    <mergeCell ref="A582:E582"/>
    <mergeCell ref="F582:M582"/>
    <mergeCell ref="N582:Q582"/>
    <mergeCell ref="R582:V582"/>
    <mergeCell ref="A587:E587"/>
    <mergeCell ref="AC576:AH576"/>
    <mergeCell ref="A577:E577"/>
    <mergeCell ref="F575:M575"/>
    <mergeCell ref="N575:Q575"/>
    <mergeCell ref="AC583:AH583"/>
    <mergeCell ref="A584:E584"/>
    <mergeCell ref="F584:M584"/>
    <mergeCell ref="A578:E578"/>
    <mergeCell ref="F578:M578"/>
    <mergeCell ref="R576:V576"/>
    <mergeCell ref="W576:AB576"/>
    <mergeCell ref="A575:E575"/>
    <mergeCell ref="R584:V584"/>
    <mergeCell ref="W584:AB584"/>
    <mergeCell ref="AC584:AH584"/>
    <mergeCell ref="A581:E581"/>
    <mergeCell ref="F581:M581"/>
    <mergeCell ref="F587:M587"/>
    <mergeCell ref="N587:Q587"/>
    <mergeCell ref="R587:V587"/>
    <mergeCell ref="W579:AB579"/>
    <mergeCell ref="AC579:AH579"/>
    <mergeCell ref="F607:M607"/>
    <mergeCell ref="N607:Q607"/>
    <mergeCell ref="R607:V607"/>
    <mergeCell ref="N593:Q593"/>
    <mergeCell ref="W599:AB599"/>
    <mergeCell ref="AC599:AH599"/>
    <mergeCell ref="W596:AB596"/>
    <mergeCell ref="AC596:AH596"/>
    <mergeCell ref="W607:AB607"/>
    <mergeCell ref="AC607:AH607"/>
    <mergeCell ref="W594:AB594"/>
    <mergeCell ref="AC594:AH594"/>
    <mergeCell ref="W600:AB600"/>
    <mergeCell ref="A604:E604"/>
    <mergeCell ref="F604:M604"/>
    <mergeCell ref="A597:E597"/>
    <mergeCell ref="AC614:AH614"/>
    <mergeCell ref="AC605:AH605"/>
    <mergeCell ref="A606:E606"/>
    <mergeCell ref="A611:E611"/>
    <mergeCell ref="A610:E610"/>
    <mergeCell ref="F610:M610"/>
    <mergeCell ref="N610:Q610"/>
    <mergeCell ref="R610:V610"/>
    <mergeCell ref="W610:AB610"/>
    <mergeCell ref="W601:AB601"/>
    <mergeCell ref="AC601:AH601"/>
    <mergeCell ref="A599:E599"/>
    <mergeCell ref="F599:M599"/>
    <mergeCell ref="N599:Q599"/>
    <mergeCell ref="R599:V599"/>
    <mergeCell ref="A602:E602"/>
    <mergeCell ref="A556:E556"/>
    <mergeCell ref="N555:Q555"/>
    <mergeCell ref="R555:V555"/>
    <mergeCell ref="A563:E563"/>
    <mergeCell ref="F563:M563"/>
    <mergeCell ref="N563:Q563"/>
    <mergeCell ref="R563:V563"/>
    <mergeCell ref="N603:Q603"/>
    <mergeCell ref="R593:V593"/>
    <mergeCell ref="A595:E595"/>
    <mergeCell ref="F595:M595"/>
    <mergeCell ref="N595:Q595"/>
    <mergeCell ref="A608:E608"/>
    <mergeCell ref="F608:M608"/>
    <mergeCell ref="N608:Q608"/>
    <mergeCell ref="F574:M574"/>
    <mergeCell ref="N574:Q574"/>
    <mergeCell ref="N572:Q572"/>
    <mergeCell ref="R572:V572"/>
    <mergeCell ref="A596:E596"/>
    <mergeCell ref="F596:M596"/>
    <mergeCell ref="N596:Q596"/>
    <mergeCell ref="R596:V596"/>
    <mergeCell ref="A594:E594"/>
    <mergeCell ref="F594:M594"/>
    <mergeCell ref="N594:Q594"/>
    <mergeCell ref="R594:V594"/>
    <mergeCell ref="A593:E593"/>
    <mergeCell ref="F593:M593"/>
    <mergeCell ref="A600:E600"/>
    <mergeCell ref="F600:M600"/>
    <mergeCell ref="N600:Q600"/>
    <mergeCell ref="AC554:AH554"/>
    <mergeCell ref="R558:V558"/>
    <mergeCell ref="N560:Q560"/>
    <mergeCell ref="R560:V560"/>
    <mergeCell ref="W558:AB558"/>
    <mergeCell ref="AC558:AH558"/>
    <mergeCell ref="R553:V553"/>
    <mergeCell ref="W553:AB553"/>
    <mergeCell ref="AC553:AH553"/>
    <mergeCell ref="F556:M556"/>
    <mergeCell ref="F560:M560"/>
    <mergeCell ref="R554:V554"/>
    <mergeCell ref="N564:Q564"/>
    <mergeCell ref="F571:M571"/>
    <mergeCell ref="N558:Q558"/>
    <mergeCell ref="R566:V566"/>
    <mergeCell ref="W566:AB566"/>
    <mergeCell ref="W563:AB563"/>
    <mergeCell ref="AC567:AH567"/>
    <mergeCell ref="F568:M568"/>
    <mergeCell ref="AC563:AH563"/>
    <mergeCell ref="F565:M565"/>
    <mergeCell ref="W565:AB565"/>
    <mergeCell ref="AC565:AH565"/>
    <mergeCell ref="N571:Q571"/>
    <mergeCell ref="R571:V571"/>
    <mergeCell ref="W571:AB571"/>
    <mergeCell ref="AC571:AH571"/>
    <mergeCell ref="W557:AB557"/>
    <mergeCell ref="F569:M569"/>
    <mergeCell ref="N569:Q569"/>
    <mergeCell ref="N568:Q568"/>
    <mergeCell ref="A562:E562"/>
    <mergeCell ref="F562:M562"/>
    <mergeCell ref="N562:Q562"/>
    <mergeCell ref="R562:V562"/>
    <mergeCell ref="F601:M601"/>
    <mergeCell ref="R577:V577"/>
    <mergeCell ref="W577:AB577"/>
    <mergeCell ref="AC577:AH577"/>
    <mergeCell ref="R595:V595"/>
    <mergeCell ref="W595:AB595"/>
    <mergeCell ref="AC595:AH595"/>
    <mergeCell ref="A583:E583"/>
    <mergeCell ref="F583:M583"/>
    <mergeCell ref="N583:Q583"/>
    <mergeCell ref="R583:V583"/>
    <mergeCell ref="W583:AB583"/>
    <mergeCell ref="W562:AB562"/>
    <mergeCell ref="W572:AB572"/>
    <mergeCell ref="AC572:AH572"/>
    <mergeCell ref="R564:V564"/>
    <mergeCell ref="W564:AB564"/>
    <mergeCell ref="AC564:AH564"/>
    <mergeCell ref="A568:E568"/>
    <mergeCell ref="A572:E572"/>
    <mergeCell ref="F572:M572"/>
    <mergeCell ref="AC582:AH582"/>
    <mergeCell ref="R574:V574"/>
    <mergeCell ref="W574:AB574"/>
    <mergeCell ref="AC574:AH574"/>
    <mergeCell ref="A576:E576"/>
    <mergeCell ref="W573:AB573"/>
    <mergeCell ref="AC573:AH573"/>
    <mergeCell ref="A510:E510"/>
    <mergeCell ref="F510:M510"/>
    <mergeCell ref="N510:Q510"/>
    <mergeCell ref="R510:V510"/>
    <mergeCell ref="W510:AB510"/>
    <mergeCell ref="AC510:AH510"/>
    <mergeCell ref="N507:Q507"/>
    <mergeCell ref="R507:V507"/>
    <mergeCell ref="W507:AB507"/>
    <mergeCell ref="A507:E507"/>
    <mergeCell ref="F507:M507"/>
    <mergeCell ref="A513:E513"/>
    <mergeCell ref="F513:M513"/>
    <mergeCell ref="N513:Q513"/>
    <mergeCell ref="R513:V513"/>
    <mergeCell ref="W513:AB513"/>
    <mergeCell ref="AC513:AH513"/>
    <mergeCell ref="A514:E514"/>
    <mergeCell ref="F514:M514"/>
    <mergeCell ref="N514:Q514"/>
    <mergeCell ref="R514:V514"/>
    <mergeCell ref="N519:Q519"/>
    <mergeCell ref="R519:V519"/>
    <mergeCell ref="R530:V530"/>
    <mergeCell ref="W530:AB530"/>
    <mergeCell ref="AC530:AH530"/>
    <mergeCell ref="A502:E502"/>
    <mergeCell ref="F502:M502"/>
    <mergeCell ref="N502:Q502"/>
    <mergeCell ref="R598:V598"/>
    <mergeCell ref="W598:AB598"/>
    <mergeCell ref="AC598:AH598"/>
    <mergeCell ref="W502:AB502"/>
    <mergeCell ref="AC502:AH502"/>
    <mergeCell ref="A506:E506"/>
    <mergeCell ref="F506:M506"/>
    <mergeCell ref="N506:Q506"/>
    <mergeCell ref="R506:V506"/>
    <mergeCell ref="W506:AB506"/>
    <mergeCell ref="AC506:AH506"/>
    <mergeCell ref="A511:E511"/>
    <mergeCell ref="F511:M511"/>
    <mergeCell ref="AC575:AH575"/>
    <mergeCell ref="R522:V522"/>
    <mergeCell ref="R532:V532"/>
    <mergeCell ref="R575:V575"/>
    <mergeCell ref="R573:V573"/>
    <mergeCell ref="F554:M554"/>
    <mergeCell ref="N554:Q554"/>
    <mergeCell ref="A554:E554"/>
    <mergeCell ref="A552:E552"/>
    <mergeCell ref="F552:M552"/>
    <mergeCell ref="N552:Q552"/>
    <mergeCell ref="N565:Q565"/>
    <mergeCell ref="R565:V565"/>
    <mergeCell ref="W575:AB575"/>
    <mergeCell ref="R504:V504"/>
    <mergeCell ref="W504:AB504"/>
    <mergeCell ref="AC504:AH504"/>
    <mergeCell ref="F567:M567"/>
    <mergeCell ref="N567:Q567"/>
    <mergeCell ref="R567:V567"/>
    <mergeCell ref="W567:AB567"/>
    <mergeCell ref="F532:M532"/>
    <mergeCell ref="AC532:AH532"/>
    <mergeCell ref="A533:E533"/>
    <mergeCell ref="F533:M533"/>
    <mergeCell ref="A505:E505"/>
    <mergeCell ref="F505:M505"/>
    <mergeCell ref="R521:V521"/>
    <mergeCell ref="W521:AB521"/>
    <mergeCell ref="AC521:AH521"/>
    <mergeCell ref="A522:E522"/>
    <mergeCell ref="F522:M522"/>
    <mergeCell ref="N522:Q522"/>
    <mergeCell ref="W519:AB519"/>
    <mergeCell ref="AC519:AH519"/>
    <mergeCell ref="N532:Q532"/>
    <mergeCell ref="A531:E531"/>
    <mergeCell ref="F531:M531"/>
    <mergeCell ref="N531:Q531"/>
    <mergeCell ref="A553:E553"/>
    <mergeCell ref="F553:M553"/>
    <mergeCell ref="N553:Q553"/>
    <mergeCell ref="W554:AB554"/>
    <mergeCell ref="R552:V552"/>
    <mergeCell ref="W552:AB552"/>
    <mergeCell ref="AC552:AH552"/>
    <mergeCell ref="A497:E497"/>
    <mergeCell ref="F497:M497"/>
    <mergeCell ref="N497:Q497"/>
    <mergeCell ref="R497:V497"/>
    <mergeCell ref="A500:E500"/>
    <mergeCell ref="F500:M500"/>
    <mergeCell ref="N500:Q500"/>
    <mergeCell ref="R500:V500"/>
    <mergeCell ref="W500:AB500"/>
    <mergeCell ref="AC500:AH500"/>
    <mergeCell ref="W497:AB497"/>
    <mergeCell ref="AC497:AH497"/>
    <mergeCell ref="A498:E498"/>
    <mergeCell ref="F498:M498"/>
    <mergeCell ref="A501:E501"/>
    <mergeCell ref="F501:M501"/>
    <mergeCell ref="N501:Q501"/>
    <mergeCell ref="R501:V501"/>
    <mergeCell ref="W501:AB501"/>
    <mergeCell ref="AC501:AH501"/>
    <mergeCell ref="A503:E503"/>
    <mergeCell ref="F503:M503"/>
    <mergeCell ref="N503:Q503"/>
    <mergeCell ref="R503:V503"/>
    <mergeCell ref="W503:AB503"/>
    <mergeCell ref="AC503:AH503"/>
    <mergeCell ref="A504:E504"/>
    <mergeCell ref="F504:M504"/>
    <mergeCell ref="N504:Q504"/>
    <mergeCell ref="A496:E496"/>
    <mergeCell ref="F496:M496"/>
    <mergeCell ref="N496:Q496"/>
    <mergeCell ref="R496:V496"/>
    <mergeCell ref="W496:AB496"/>
    <mergeCell ref="AC496:AH496"/>
    <mergeCell ref="N498:Q498"/>
    <mergeCell ref="R498:V498"/>
    <mergeCell ref="W498:AB498"/>
    <mergeCell ref="AC498:AH498"/>
    <mergeCell ref="A499:E499"/>
    <mergeCell ref="F499:M499"/>
    <mergeCell ref="N499:Q499"/>
    <mergeCell ref="R499:V499"/>
    <mergeCell ref="W499:AB499"/>
    <mergeCell ref="AC499:AH499"/>
    <mergeCell ref="A495:E495"/>
    <mergeCell ref="F495:M495"/>
    <mergeCell ref="A488:E488"/>
    <mergeCell ref="F488:M488"/>
    <mergeCell ref="N488:Q488"/>
    <mergeCell ref="R488:V488"/>
    <mergeCell ref="W488:AB488"/>
    <mergeCell ref="AC488:AH488"/>
    <mergeCell ref="A493:E493"/>
    <mergeCell ref="F493:M493"/>
    <mergeCell ref="N493:Q493"/>
    <mergeCell ref="R493:V493"/>
    <mergeCell ref="W493:AB493"/>
    <mergeCell ref="AC493:AH493"/>
    <mergeCell ref="A494:E494"/>
    <mergeCell ref="F494:M494"/>
    <mergeCell ref="N494:Q494"/>
    <mergeCell ref="R494:V494"/>
    <mergeCell ref="W494:AB494"/>
    <mergeCell ref="AC494:AH494"/>
    <mergeCell ref="A492:E492"/>
    <mergeCell ref="F492:M492"/>
    <mergeCell ref="N492:Q492"/>
    <mergeCell ref="R492:V492"/>
    <mergeCell ref="A489:E489"/>
    <mergeCell ref="F489:M489"/>
    <mergeCell ref="N489:Q489"/>
    <mergeCell ref="R489:V489"/>
    <mergeCell ref="W489:AB489"/>
    <mergeCell ref="AC489:AH489"/>
    <mergeCell ref="A490:E490"/>
    <mergeCell ref="F490:M490"/>
    <mergeCell ref="W486:AB486"/>
    <mergeCell ref="AC486:AH486"/>
    <mergeCell ref="W492:AB492"/>
    <mergeCell ref="AC492:AH492"/>
    <mergeCell ref="N482:Q482"/>
    <mergeCell ref="R482:V482"/>
    <mergeCell ref="W482:AB482"/>
    <mergeCell ref="AC482:AH482"/>
    <mergeCell ref="A483:E483"/>
    <mergeCell ref="F483:M483"/>
    <mergeCell ref="N483:Q483"/>
    <mergeCell ref="R483:V483"/>
    <mergeCell ref="W483:AB483"/>
    <mergeCell ref="AC483:AH483"/>
    <mergeCell ref="A484:E484"/>
    <mergeCell ref="F484:M484"/>
    <mergeCell ref="N484:Q484"/>
    <mergeCell ref="R484:V484"/>
    <mergeCell ref="W484:AB484"/>
    <mergeCell ref="AC484:AH484"/>
    <mergeCell ref="A482:E482"/>
    <mergeCell ref="F482:M482"/>
    <mergeCell ref="F491:M491"/>
    <mergeCell ref="N491:Q491"/>
    <mergeCell ref="R491:V491"/>
    <mergeCell ref="W491:AB491"/>
    <mergeCell ref="AC491:AH491"/>
    <mergeCell ref="N490:Q490"/>
    <mergeCell ref="R490:V490"/>
    <mergeCell ref="W490:AB490"/>
    <mergeCell ref="AC490:AH490"/>
    <mergeCell ref="A491:E491"/>
    <mergeCell ref="A479:E479"/>
    <mergeCell ref="F479:M479"/>
    <mergeCell ref="N479:Q479"/>
    <mergeCell ref="R479:V479"/>
    <mergeCell ref="W479:AB479"/>
    <mergeCell ref="AC479:AH479"/>
    <mergeCell ref="A480:E480"/>
    <mergeCell ref="F480:M480"/>
    <mergeCell ref="N480:Q480"/>
    <mergeCell ref="R480:V480"/>
    <mergeCell ref="W480:AB480"/>
    <mergeCell ref="AC480:AH480"/>
    <mergeCell ref="N495:Q495"/>
    <mergeCell ref="R495:V495"/>
    <mergeCell ref="W495:AB495"/>
    <mergeCell ref="AC495:AH495"/>
    <mergeCell ref="A487:E487"/>
    <mergeCell ref="F487:M487"/>
    <mergeCell ref="N487:Q487"/>
    <mergeCell ref="R487:V487"/>
    <mergeCell ref="W487:AB487"/>
    <mergeCell ref="AC487:AH487"/>
    <mergeCell ref="A485:E485"/>
    <mergeCell ref="F485:M485"/>
    <mergeCell ref="N485:Q485"/>
    <mergeCell ref="R485:V485"/>
    <mergeCell ref="W485:AB485"/>
    <mergeCell ref="AC485:AH485"/>
    <mergeCell ref="A486:E486"/>
    <mergeCell ref="F486:M486"/>
    <mergeCell ref="N486:Q486"/>
    <mergeCell ref="R486:V486"/>
    <mergeCell ref="A476:E476"/>
    <mergeCell ref="F476:M476"/>
    <mergeCell ref="N476:Q476"/>
    <mergeCell ref="R476:V476"/>
    <mergeCell ref="W476:AB476"/>
    <mergeCell ref="AC476:AH476"/>
    <mergeCell ref="A477:E477"/>
    <mergeCell ref="F477:M477"/>
    <mergeCell ref="N477:Q477"/>
    <mergeCell ref="R477:V477"/>
    <mergeCell ref="W477:AB477"/>
    <mergeCell ref="AC477:AH477"/>
    <mergeCell ref="A478:E478"/>
    <mergeCell ref="F478:M478"/>
    <mergeCell ref="N478:Q478"/>
    <mergeCell ref="R478:V478"/>
    <mergeCell ref="W478:AB478"/>
    <mergeCell ref="AC478:AH478"/>
    <mergeCell ref="A473:E473"/>
    <mergeCell ref="F473:M473"/>
    <mergeCell ref="N473:Q473"/>
    <mergeCell ref="R473:V473"/>
    <mergeCell ref="W473:AB473"/>
    <mergeCell ref="AC473:AH473"/>
    <mergeCell ref="A474:E474"/>
    <mergeCell ref="F474:M474"/>
    <mergeCell ref="N474:Q474"/>
    <mergeCell ref="R474:V474"/>
    <mergeCell ref="W474:AB474"/>
    <mergeCell ref="AC474:AH474"/>
    <mergeCell ref="A475:E475"/>
    <mergeCell ref="F475:M475"/>
    <mergeCell ref="N475:Q475"/>
    <mergeCell ref="R475:V475"/>
    <mergeCell ref="W475:AB475"/>
    <mergeCell ref="AC475:AH475"/>
    <mergeCell ref="A470:E470"/>
    <mergeCell ref="F470:M470"/>
    <mergeCell ref="N470:Q470"/>
    <mergeCell ref="R470:V470"/>
    <mergeCell ref="W470:AB470"/>
    <mergeCell ref="AC470:AH470"/>
    <mergeCell ref="A471:E471"/>
    <mergeCell ref="F471:M471"/>
    <mergeCell ref="N471:Q471"/>
    <mergeCell ref="R471:V471"/>
    <mergeCell ref="W471:AB471"/>
    <mergeCell ref="AC471:AH471"/>
    <mergeCell ref="A472:E472"/>
    <mergeCell ref="F472:M472"/>
    <mergeCell ref="N472:Q472"/>
    <mergeCell ref="R472:V472"/>
    <mergeCell ref="W472:AB472"/>
    <mergeCell ref="AC472:AH472"/>
    <mergeCell ref="A467:E467"/>
    <mergeCell ref="F467:M467"/>
    <mergeCell ref="N467:Q467"/>
    <mergeCell ref="R467:V467"/>
    <mergeCell ref="W467:AB467"/>
    <mergeCell ref="AC467:AH467"/>
    <mergeCell ref="A468:E468"/>
    <mergeCell ref="F468:M468"/>
    <mergeCell ref="N468:Q468"/>
    <mergeCell ref="R468:V468"/>
    <mergeCell ref="W468:AB468"/>
    <mergeCell ref="AC468:AH468"/>
    <mergeCell ref="A469:E469"/>
    <mergeCell ref="F469:M469"/>
    <mergeCell ref="N469:Q469"/>
    <mergeCell ref="R469:V469"/>
    <mergeCell ref="W469:AB469"/>
    <mergeCell ref="AC469:AH469"/>
    <mergeCell ref="A464:E464"/>
    <mergeCell ref="F464:M464"/>
    <mergeCell ref="N464:Q464"/>
    <mergeCell ref="R464:V464"/>
    <mergeCell ref="W464:AB464"/>
    <mergeCell ref="AC464:AH464"/>
    <mergeCell ref="A465:E465"/>
    <mergeCell ref="F465:M465"/>
    <mergeCell ref="N465:Q465"/>
    <mergeCell ref="R465:V465"/>
    <mergeCell ref="W465:AB465"/>
    <mergeCell ref="AC465:AH465"/>
    <mergeCell ref="A466:E466"/>
    <mergeCell ref="F466:M466"/>
    <mergeCell ref="N466:Q466"/>
    <mergeCell ref="R466:V466"/>
    <mergeCell ref="W466:AB466"/>
    <mergeCell ref="AC466:AH466"/>
    <mergeCell ref="A461:E461"/>
    <mergeCell ref="F461:M461"/>
    <mergeCell ref="N461:Q461"/>
    <mergeCell ref="R461:V461"/>
    <mergeCell ref="W461:AB461"/>
    <mergeCell ref="AC461:AH461"/>
    <mergeCell ref="A462:E462"/>
    <mergeCell ref="F462:M462"/>
    <mergeCell ref="N462:Q462"/>
    <mergeCell ref="R462:V462"/>
    <mergeCell ref="W462:AB462"/>
    <mergeCell ref="AC462:AH462"/>
    <mergeCell ref="A463:E463"/>
    <mergeCell ref="F463:M463"/>
    <mergeCell ref="N463:Q463"/>
    <mergeCell ref="R463:V463"/>
    <mergeCell ref="W463:AB463"/>
    <mergeCell ref="AC463:AH463"/>
    <mergeCell ref="A458:E458"/>
    <mergeCell ref="F458:M458"/>
    <mergeCell ref="N458:Q458"/>
    <mergeCell ref="R458:V458"/>
    <mergeCell ref="W458:AB458"/>
    <mergeCell ref="AC458:AH458"/>
    <mergeCell ref="A459:E459"/>
    <mergeCell ref="F459:M459"/>
    <mergeCell ref="N459:Q459"/>
    <mergeCell ref="R459:V459"/>
    <mergeCell ref="W459:AB459"/>
    <mergeCell ref="AC459:AH459"/>
    <mergeCell ref="A460:E460"/>
    <mergeCell ref="F460:M460"/>
    <mergeCell ref="N460:Q460"/>
    <mergeCell ref="R460:V460"/>
    <mergeCell ref="W460:AB460"/>
    <mergeCell ref="AC460:AH460"/>
    <mergeCell ref="A455:E455"/>
    <mergeCell ref="F455:M455"/>
    <mergeCell ref="N455:Q455"/>
    <mergeCell ref="R455:V455"/>
    <mergeCell ref="W455:AB455"/>
    <mergeCell ref="AC455:AH455"/>
    <mergeCell ref="A456:E456"/>
    <mergeCell ref="F456:M456"/>
    <mergeCell ref="N456:Q456"/>
    <mergeCell ref="R456:V456"/>
    <mergeCell ref="W456:AB456"/>
    <mergeCell ref="AC456:AH456"/>
    <mergeCell ref="A457:E457"/>
    <mergeCell ref="F457:M457"/>
    <mergeCell ref="N457:Q457"/>
    <mergeCell ref="R457:V457"/>
    <mergeCell ref="W457:AB457"/>
    <mergeCell ref="AC457:AH457"/>
    <mergeCell ref="A452:E452"/>
    <mergeCell ref="F452:M452"/>
    <mergeCell ref="N452:Q452"/>
    <mergeCell ref="R452:V452"/>
    <mergeCell ref="W452:AB452"/>
    <mergeCell ref="AC452:AH452"/>
    <mergeCell ref="A453:E453"/>
    <mergeCell ref="F453:M453"/>
    <mergeCell ref="N453:Q453"/>
    <mergeCell ref="R453:V453"/>
    <mergeCell ref="W453:AB453"/>
    <mergeCell ref="AC453:AH453"/>
    <mergeCell ref="A454:E454"/>
    <mergeCell ref="F454:M454"/>
    <mergeCell ref="N454:Q454"/>
    <mergeCell ref="R454:V454"/>
    <mergeCell ref="W454:AB454"/>
    <mergeCell ref="AC454:AH454"/>
    <mergeCell ref="A449:E449"/>
    <mergeCell ref="F449:M449"/>
    <mergeCell ref="N449:Q449"/>
    <mergeCell ref="R449:V449"/>
    <mergeCell ref="W449:AB449"/>
    <mergeCell ref="AC449:AH449"/>
    <mergeCell ref="A450:E450"/>
    <mergeCell ref="F450:M450"/>
    <mergeCell ref="N450:Q450"/>
    <mergeCell ref="R450:V450"/>
    <mergeCell ref="W450:AB450"/>
    <mergeCell ref="AC450:AH450"/>
    <mergeCell ref="A451:E451"/>
    <mergeCell ref="F451:M451"/>
    <mergeCell ref="N451:Q451"/>
    <mergeCell ref="R451:V451"/>
    <mergeCell ref="W451:AB451"/>
    <mergeCell ref="AC451:AH451"/>
    <mergeCell ref="A446:E446"/>
    <mergeCell ref="F446:M446"/>
    <mergeCell ref="N446:Q446"/>
    <mergeCell ref="R446:V446"/>
    <mergeCell ref="W446:AB446"/>
    <mergeCell ref="AC446:AH446"/>
    <mergeCell ref="A447:E447"/>
    <mergeCell ref="F447:M447"/>
    <mergeCell ref="N447:Q447"/>
    <mergeCell ref="R447:V447"/>
    <mergeCell ref="W447:AB447"/>
    <mergeCell ref="AC447:AH447"/>
    <mergeCell ref="A448:E448"/>
    <mergeCell ref="F448:M448"/>
    <mergeCell ref="N448:Q448"/>
    <mergeCell ref="R448:V448"/>
    <mergeCell ref="W448:AB448"/>
    <mergeCell ref="AC448:AH448"/>
    <mergeCell ref="A443:E443"/>
    <mergeCell ref="F443:M443"/>
    <mergeCell ref="N443:Q443"/>
    <mergeCell ref="R443:V443"/>
    <mergeCell ref="W443:AB443"/>
    <mergeCell ref="AC443:AH443"/>
    <mergeCell ref="A444:E444"/>
    <mergeCell ref="F444:M444"/>
    <mergeCell ref="N444:Q444"/>
    <mergeCell ref="R444:V444"/>
    <mergeCell ref="W444:AB444"/>
    <mergeCell ref="AC444:AH444"/>
    <mergeCell ref="A445:E445"/>
    <mergeCell ref="F445:M445"/>
    <mergeCell ref="N445:Q445"/>
    <mergeCell ref="R445:V445"/>
    <mergeCell ref="W445:AB445"/>
    <mergeCell ref="AC445:AH445"/>
    <mergeCell ref="A440:E440"/>
    <mergeCell ref="F440:M440"/>
    <mergeCell ref="N440:Q440"/>
    <mergeCell ref="R440:V440"/>
    <mergeCell ref="W440:AB440"/>
    <mergeCell ref="AC440:AH440"/>
    <mergeCell ref="A441:E441"/>
    <mergeCell ref="F441:M441"/>
    <mergeCell ref="N441:Q441"/>
    <mergeCell ref="R441:V441"/>
    <mergeCell ref="W441:AB441"/>
    <mergeCell ref="AC441:AH441"/>
    <mergeCell ref="A442:E442"/>
    <mergeCell ref="F442:M442"/>
    <mergeCell ref="N442:Q442"/>
    <mergeCell ref="R442:V442"/>
    <mergeCell ref="W442:AB442"/>
    <mergeCell ref="AC442:AH442"/>
    <mergeCell ref="W435:AB435"/>
    <mergeCell ref="AC435:AH435"/>
    <mergeCell ref="W549:AB549"/>
    <mergeCell ref="AC549:AH549"/>
    <mergeCell ref="R570:V570"/>
    <mergeCell ref="W570:AB570"/>
    <mergeCell ref="AC570:AH570"/>
    <mergeCell ref="A571:E571"/>
    <mergeCell ref="A436:E436"/>
    <mergeCell ref="F436:M436"/>
    <mergeCell ref="N436:Q436"/>
    <mergeCell ref="R436:V436"/>
    <mergeCell ref="W436:AB436"/>
    <mergeCell ref="AC436:AH436"/>
    <mergeCell ref="A437:E437"/>
    <mergeCell ref="F437:M437"/>
    <mergeCell ref="N437:Q437"/>
    <mergeCell ref="R437:V437"/>
    <mergeCell ref="W437:AB437"/>
    <mergeCell ref="AC437:AH437"/>
    <mergeCell ref="A438:E438"/>
    <mergeCell ref="F438:M438"/>
    <mergeCell ref="N438:Q438"/>
    <mergeCell ref="R438:V438"/>
    <mergeCell ref="W438:AB438"/>
    <mergeCell ref="AC438:AH438"/>
    <mergeCell ref="A439:E439"/>
    <mergeCell ref="F439:M439"/>
    <mergeCell ref="N439:Q439"/>
    <mergeCell ref="R439:V439"/>
    <mergeCell ref="W439:AB439"/>
    <mergeCell ref="AC439:AH439"/>
    <mergeCell ref="W429:AB429"/>
    <mergeCell ref="AC429:AH429"/>
    <mergeCell ref="A430:E430"/>
    <mergeCell ref="F430:M430"/>
    <mergeCell ref="N430:Q430"/>
    <mergeCell ref="R430:V430"/>
    <mergeCell ref="W430:AB430"/>
    <mergeCell ref="AC430:AH430"/>
    <mergeCell ref="W432:AB432"/>
    <mergeCell ref="AC432:AH432"/>
    <mergeCell ref="A433:E433"/>
    <mergeCell ref="F433:M433"/>
    <mergeCell ref="N433:Q433"/>
    <mergeCell ref="R433:V433"/>
    <mergeCell ref="W433:AB433"/>
    <mergeCell ref="AC433:AH433"/>
    <mergeCell ref="A591:E591"/>
    <mergeCell ref="F591:M591"/>
    <mergeCell ref="N591:Q591"/>
    <mergeCell ref="R591:V591"/>
    <mergeCell ref="W591:AB591"/>
    <mergeCell ref="AC591:AH591"/>
    <mergeCell ref="A434:E434"/>
    <mergeCell ref="F434:M434"/>
    <mergeCell ref="N434:Q434"/>
    <mergeCell ref="R434:V434"/>
    <mergeCell ref="W434:AB434"/>
    <mergeCell ref="AC434:AH434"/>
    <mergeCell ref="A435:E435"/>
    <mergeCell ref="F435:M435"/>
    <mergeCell ref="N435:Q435"/>
    <mergeCell ref="R435:V435"/>
    <mergeCell ref="N431:Q431"/>
    <mergeCell ref="R431:V431"/>
    <mergeCell ref="W431:AB431"/>
    <mergeCell ref="AC431:AH431"/>
    <mergeCell ref="A426:E426"/>
    <mergeCell ref="F426:M426"/>
    <mergeCell ref="N426:Q426"/>
    <mergeCell ref="R426:V426"/>
    <mergeCell ref="W426:AB426"/>
    <mergeCell ref="AC426:AH426"/>
    <mergeCell ref="N428:Q428"/>
    <mergeCell ref="R428:V428"/>
    <mergeCell ref="W428:AB428"/>
    <mergeCell ref="AC428:AH428"/>
    <mergeCell ref="A431:E431"/>
    <mergeCell ref="F431:M431"/>
    <mergeCell ref="A432:E432"/>
    <mergeCell ref="F432:M432"/>
    <mergeCell ref="N432:Q432"/>
    <mergeCell ref="R432:V432"/>
    <mergeCell ref="A427:E427"/>
    <mergeCell ref="F427:M427"/>
    <mergeCell ref="N427:Q427"/>
    <mergeCell ref="R427:V427"/>
    <mergeCell ref="W427:AB427"/>
    <mergeCell ref="AC427:AH427"/>
    <mergeCell ref="A428:E428"/>
    <mergeCell ref="F428:M428"/>
    <mergeCell ref="A429:E429"/>
    <mergeCell ref="F429:M429"/>
    <mergeCell ref="N429:Q429"/>
    <mergeCell ref="R429:V429"/>
    <mergeCell ref="N423:Q423"/>
    <mergeCell ref="R423:V423"/>
    <mergeCell ref="W423:AB423"/>
    <mergeCell ref="AC423:AH423"/>
    <mergeCell ref="A424:E424"/>
    <mergeCell ref="F424:M424"/>
    <mergeCell ref="N424:Q424"/>
    <mergeCell ref="R424:V424"/>
    <mergeCell ref="W424:AB424"/>
    <mergeCell ref="AC424:AH424"/>
    <mergeCell ref="A425:E425"/>
    <mergeCell ref="F425:M425"/>
    <mergeCell ref="N425:Q425"/>
    <mergeCell ref="R425:V425"/>
    <mergeCell ref="W425:AB425"/>
    <mergeCell ref="AC425:AH425"/>
    <mergeCell ref="A423:E423"/>
    <mergeCell ref="F423:M423"/>
    <mergeCell ref="A414:E414"/>
    <mergeCell ref="F414:M414"/>
    <mergeCell ref="N414:Q414"/>
    <mergeCell ref="R414:V414"/>
    <mergeCell ref="A422:E422"/>
    <mergeCell ref="F422:M422"/>
    <mergeCell ref="N422:Q422"/>
    <mergeCell ref="R422:V422"/>
    <mergeCell ref="W422:AB422"/>
    <mergeCell ref="AC422:AH422"/>
    <mergeCell ref="A420:E420"/>
    <mergeCell ref="F420:M420"/>
    <mergeCell ref="N420:Q420"/>
    <mergeCell ref="R420:V420"/>
    <mergeCell ref="W420:AB420"/>
    <mergeCell ref="AC420:AH420"/>
    <mergeCell ref="A421:E421"/>
    <mergeCell ref="F421:M421"/>
    <mergeCell ref="N421:Q421"/>
    <mergeCell ref="R421:V421"/>
    <mergeCell ref="W421:AB421"/>
    <mergeCell ref="AC421:AH421"/>
    <mergeCell ref="A416:E416"/>
    <mergeCell ref="F416:M416"/>
    <mergeCell ref="N416:Q416"/>
    <mergeCell ref="R416:V416"/>
    <mergeCell ref="W416:AB416"/>
    <mergeCell ref="AC416:AH416"/>
    <mergeCell ref="A419:E419"/>
    <mergeCell ref="F419:M419"/>
    <mergeCell ref="N419:Q419"/>
    <mergeCell ref="R419:V419"/>
    <mergeCell ref="N411:Q411"/>
    <mergeCell ref="R411:V411"/>
    <mergeCell ref="W411:AB411"/>
    <mergeCell ref="AC411:AH411"/>
    <mergeCell ref="A412:E412"/>
    <mergeCell ref="F412:M412"/>
    <mergeCell ref="N412:Q412"/>
    <mergeCell ref="R412:V412"/>
    <mergeCell ref="W412:AB412"/>
    <mergeCell ref="AC412:AH412"/>
    <mergeCell ref="W419:AB419"/>
    <mergeCell ref="AC419:AH419"/>
    <mergeCell ref="A417:E417"/>
    <mergeCell ref="F417:M417"/>
    <mergeCell ref="N417:Q417"/>
    <mergeCell ref="R417:V417"/>
    <mergeCell ref="W417:AB417"/>
    <mergeCell ref="AC417:AH417"/>
    <mergeCell ref="A418:E418"/>
    <mergeCell ref="F418:M418"/>
    <mergeCell ref="N418:Q418"/>
    <mergeCell ref="R418:V418"/>
    <mergeCell ref="W418:AB418"/>
    <mergeCell ref="AC418:AH418"/>
    <mergeCell ref="W414:AB414"/>
    <mergeCell ref="AC414:AH414"/>
    <mergeCell ref="A415:E415"/>
    <mergeCell ref="F415:M415"/>
    <mergeCell ref="N415:Q415"/>
    <mergeCell ref="R415:V415"/>
    <mergeCell ref="W415:AB415"/>
    <mergeCell ref="AC415:AH415"/>
    <mergeCell ref="A413:E413"/>
    <mergeCell ref="F413:M413"/>
    <mergeCell ref="N413:Q413"/>
    <mergeCell ref="R413:V413"/>
    <mergeCell ref="W413:AB413"/>
    <mergeCell ref="AC413:AH413"/>
    <mergeCell ref="A407:E407"/>
    <mergeCell ref="F407:M407"/>
    <mergeCell ref="N407:Q407"/>
    <mergeCell ref="R407:V407"/>
    <mergeCell ref="W407:AB407"/>
    <mergeCell ref="AC407:AH407"/>
    <mergeCell ref="A408:E408"/>
    <mergeCell ref="F408:M408"/>
    <mergeCell ref="N408:Q408"/>
    <mergeCell ref="R408:V408"/>
    <mergeCell ref="W408:AB408"/>
    <mergeCell ref="AC408:AH408"/>
    <mergeCell ref="A409:E409"/>
    <mergeCell ref="F409:M409"/>
    <mergeCell ref="N409:Q409"/>
    <mergeCell ref="R409:V409"/>
    <mergeCell ref="W409:AB409"/>
    <mergeCell ref="AC409:AH409"/>
    <mergeCell ref="A410:E410"/>
    <mergeCell ref="F410:M410"/>
    <mergeCell ref="N410:Q410"/>
    <mergeCell ref="R410:V410"/>
    <mergeCell ref="W410:AB410"/>
    <mergeCell ref="AC410:AH410"/>
    <mergeCell ref="A411:E411"/>
    <mergeCell ref="F411:M411"/>
    <mergeCell ref="A404:E404"/>
    <mergeCell ref="F404:M404"/>
    <mergeCell ref="N404:Q404"/>
    <mergeCell ref="R404:V404"/>
    <mergeCell ref="W404:AB404"/>
    <mergeCell ref="AC404:AH404"/>
    <mergeCell ref="A405:E405"/>
    <mergeCell ref="F405:M405"/>
    <mergeCell ref="N405:Q405"/>
    <mergeCell ref="R405:V405"/>
    <mergeCell ref="W405:AB405"/>
    <mergeCell ref="AC405:AH405"/>
    <mergeCell ref="A406:E406"/>
    <mergeCell ref="F406:M406"/>
    <mergeCell ref="N406:Q406"/>
    <mergeCell ref="R406:V406"/>
    <mergeCell ref="W406:AB406"/>
    <mergeCell ref="AC406:AH406"/>
    <mergeCell ref="W400:AB400"/>
    <mergeCell ref="AC400:AH400"/>
    <mergeCell ref="A401:E401"/>
    <mergeCell ref="F401:M401"/>
    <mergeCell ref="N401:Q401"/>
    <mergeCell ref="R401:V401"/>
    <mergeCell ref="W401:AB401"/>
    <mergeCell ref="AC401:AH401"/>
    <mergeCell ref="A402:E402"/>
    <mergeCell ref="F402:M402"/>
    <mergeCell ref="N402:Q402"/>
    <mergeCell ref="R402:V402"/>
    <mergeCell ref="W402:AB402"/>
    <mergeCell ref="AC402:AH402"/>
    <mergeCell ref="A403:E403"/>
    <mergeCell ref="F403:M403"/>
    <mergeCell ref="N403:Q403"/>
    <mergeCell ref="R403:V403"/>
    <mergeCell ref="W403:AB403"/>
    <mergeCell ref="AC403:AH403"/>
    <mergeCell ref="A396:E396"/>
    <mergeCell ref="F396:M396"/>
    <mergeCell ref="N396:Q396"/>
    <mergeCell ref="R396:V396"/>
    <mergeCell ref="W396:AB396"/>
    <mergeCell ref="AC396:AH396"/>
    <mergeCell ref="A590:E590"/>
    <mergeCell ref="F590:M590"/>
    <mergeCell ref="N590:Q590"/>
    <mergeCell ref="R590:V590"/>
    <mergeCell ref="W590:AB590"/>
    <mergeCell ref="AC590:AH590"/>
    <mergeCell ref="A398:E398"/>
    <mergeCell ref="F398:M398"/>
    <mergeCell ref="N398:Q398"/>
    <mergeCell ref="R398:V398"/>
    <mergeCell ref="W398:AB398"/>
    <mergeCell ref="AC398:AH398"/>
    <mergeCell ref="A399:E399"/>
    <mergeCell ref="F399:M399"/>
    <mergeCell ref="N399:Q399"/>
    <mergeCell ref="R399:V399"/>
    <mergeCell ref="W399:AB399"/>
    <mergeCell ref="AC399:AH399"/>
    <mergeCell ref="A397:E397"/>
    <mergeCell ref="F397:M397"/>
    <mergeCell ref="A570:E570"/>
    <mergeCell ref="F570:M570"/>
    <mergeCell ref="N570:Q570"/>
    <mergeCell ref="N556:Q556"/>
    <mergeCell ref="N549:Q549"/>
    <mergeCell ref="R549:V549"/>
    <mergeCell ref="A394:E394"/>
    <mergeCell ref="F394:M394"/>
    <mergeCell ref="N394:Q394"/>
    <mergeCell ref="R394:V394"/>
    <mergeCell ref="W394:AB394"/>
    <mergeCell ref="AC394:AH394"/>
    <mergeCell ref="A588:E588"/>
    <mergeCell ref="F588:M588"/>
    <mergeCell ref="N588:Q588"/>
    <mergeCell ref="R588:V588"/>
    <mergeCell ref="W588:AB588"/>
    <mergeCell ref="AC588:AH588"/>
    <mergeCell ref="A589:E589"/>
    <mergeCell ref="F589:M589"/>
    <mergeCell ref="N589:Q589"/>
    <mergeCell ref="R589:V589"/>
    <mergeCell ref="W589:AB589"/>
    <mergeCell ref="AC589:AH589"/>
    <mergeCell ref="A395:E395"/>
    <mergeCell ref="F395:M395"/>
    <mergeCell ref="N395:Q395"/>
    <mergeCell ref="R395:V395"/>
    <mergeCell ref="W395:AB395"/>
    <mergeCell ref="AC395:AH395"/>
    <mergeCell ref="N397:Q397"/>
    <mergeCell ref="R397:V397"/>
    <mergeCell ref="W397:AB397"/>
    <mergeCell ref="AC397:AH397"/>
    <mergeCell ref="A400:E400"/>
    <mergeCell ref="F400:M400"/>
    <mergeCell ref="N400:Q400"/>
    <mergeCell ref="R400:V400"/>
    <mergeCell ref="A391:E391"/>
    <mergeCell ref="F391:M391"/>
    <mergeCell ref="N391:Q391"/>
    <mergeCell ref="R391:V391"/>
    <mergeCell ref="W391:AB391"/>
    <mergeCell ref="AC391:AH391"/>
    <mergeCell ref="A392:E392"/>
    <mergeCell ref="F392:M392"/>
    <mergeCell ref="N392:Q392"/>
    <mergeCell ref="R392:V392"/>
    <mergeCell ref="W392:AB392"/>
    <mergeCell ref="AC392:AH392"/>
    <mergeCell ref="A393:E393"/>
    <mergeCell ref="F393:M393"/>
    <mergeCell ref="N393:Q393"/>
    <mergeCell ref="R393:V393"/>
    <mergeCell ref="W393:AB393"/>
    <mergeCell ref="AC393:AH393"/>
    <mergeCell ref="A388:E388"/>
    <mergeCell ref="F388:M388"/>
    <mergeCell ref="N388:Q388"/>
    <mergeCell ref="R388:V388"/>
    <mergeCell ref="W388:AB388"/>
    <mergeCell ref="AC388:AH388"/>
    <mergeCell ref="A389:E389"/>
    <mergeCell ref="F389:M389"/>
    <mergeCell ref="N389:Q389"/>
    <mergeCell ref="R389:V389"/>
    <mergeCell ref="W389:AB389"/>
    <mergeCell ref="AC389:AH389"/>
    <mergeCell ref="A390:E390"/>
    <mergeCell ref="F390:M390"/>
    <mergeCell ref="N390:Q390"/>
    <mergeCell ref="R390:V390"/>
    <mergeCell ref="W390:AB390"/>
    <mergeCell ref="AC390:AH390"/>
    <mergeCell ref="A385:E385"/>
    <mergeCell ref="F385:M385"/>
    <mergeCell ref="N385:Q385"/>
    <mergeCell ref="R385:V385"/>
    <mergeCell ref="W385:AB385"/>
    <mergeCell ref="AC385:AH385"/>
    <mergeCell ref="A386:E386"/>
    <mergeCell ref="F386:M386"/>
    <mergeCell ref="N386:Q386"/>
    <mergeCell ref="R386:V386"/>
    <mergeCell ref="W386:AB386"/>
    <mergeCell ref="AC386:AH386"/>
    <mergeCell ref="A387:E387"/>
    <mergeCell ref="F387:M387"/>
    <mergeCell ref="N387:Q387"/>
    <mergeCell ref="R387:V387"/>
    <mergeCell ref="W387:AB387"/>
    <mergeCell ref="AC387:AH387"/>
    <mergeCell ref="A382:E382"/>
    <mergeCell ref="F382:M382"/>
    <mergeCell ref="N382:Q382"/>
    <mergeCell ref="R382:V382"/>
    <mergeCell ref="W382:AB382"/>
    <mergeCell ref="AC382:AH382"/>
    <mergeCell ref="A383:E383"/>
    <mergeCell ref="F383:M383"/>
    <mergeCell ref="N383:Q383"/>
    <mergeCell ref="R383:V383"/>
    <mergeCell ref="W383:AB383"/>
    <mergeCell ref="AC383:AH383"/>
    <mergeCell ref="A384:E384"/>
    <mergeCell ref="F384:M384"/>
    <mergeCell ref="N384:Q384"/>
    <mergeCell ref="R384:V384"/>
    <mergeCell ref="W384:AB384"/>
    <mergeCell ref="AC384:AH384"/>
    <mergeCell ref="A379:E379"/>
    <mergeCell ref="F379:M379"/>
    <mergeCell ref="N379:Q379"/>
    <mergeCell ref="R379:V379"/>
    <mergeCell ref="W379:AB379"/>
    <mergeCell ref="AC379:AH379"/>
    <mergeCell ref="A380:E380"/>
    <mergeCell ref="F380:M380"/>
    <mergeCell ref="N380:Q380"/>
    <mergeCell ref="R380:V380"/>
    <mergeCell ref="W380:AB380"/>
    <mergeCell ref="AC380:AH380"/>
    <mergeCell ref="A381:E381"/>
    <mergeCell ref="F381:M381"/>
    <mergeCell ref="N381:Q381"/>
    <mergeCell ref="R381:V381"/>
    <mergeCell ref="W381:AB381"/>
    <mergeCell ref="AC381:AH381"/>
    <mergeCell ref="F374:M374"/>
    <mergeCell ref="N374:Q374"/>
    <mergeCell ref="R374:V374"/>
    <mergeCell ref="W374:AB374"/>
    <mergeCell ref="AC374:AH374"/>
    <mergeCell ref="A378:E378"/>
    <mergeCell ref="F378:M378"/>
    <mergeCell ref="N378:Q378"/>
    <mergeCell ref="R378:V378"/>
    <mergeCell ref="W378:AB378"/>
    <mergeCell ref="AC378:AH378"/>
    <mergeCell ref="A375:E375"/>
    <mergeCell ref="F375:M375"/>
    <mergeCell ref="N375:Q375"/>
    <mergeCell ref="R375:V375"/>
    <mergeCell ref="W375:AB375"/>
    <mergeCell ref="AC375:AH375"/>
    <mergeCell ref="A376:E376"/>
    <mergeCell ref="F376:M376"/>
    <mergeCell ref="N376:Q376"/>
    <mergeCell ref="R376:V376"/>
    <mergeCell ref="W376:AB376"/>
    <mergeCell ref="AC376:AH376"/>
    <mergeCell ref="A377:E377"/>
    <mergeCell ref="F377:M377"/>
    <mergeCell ref="N377:Q377"/>
    <mergeCell ref="R377:V377"/>
    <mergeCell ref="W377:AB377"/>
    <mergeCell ref="AC377:AH377"/>
    <mergeCell ref="A358:E358"/>
    <mergeCell ref="F358:M358"/>
    <mergeCell ref="W358:AB358"/>
    <mergeCell ref="AC358:AH358"/>
    <mergeCell ref="N357:Q357"/>
    <mergeCell ref="R357:V357"/>
    <mergeCell ref="W357:AB357"/>
    <mergeCell ref="AC357:AH357"/>
    <mergeCell ref="N358:Q358"/>
    <mergeCell ref="R358:V358"/>
    <mergeCell ref="AC356:AH356"/>
    <mergeCell ref="A357:E357"/>
    <mergeCell ref="F357:M357"/>
    <mergeCell ref="A372:E372"/>
    <mergeCell ref="F372:M372"/>
    <mergeCell ref="N372:Q372"/>
    <mergeCell ref="R372:V372"/>
    <mergeCell ref="W372:AB372"/>
    <mergeCell ref="AC372:AH372"/>
    <mergeCell ref="A359:E359"/>
    <mergeCell ref="F359:M359"/>
    <mergeCell ref="N359:Q359"/>
    <mergeCell ref="R359:V359"/>
    <mergeCell ref="A361:E361"/>
    <mergeCell ref="F361:M361"/>
    <mergeCell ref="A360:E360"/>
    <mergeCell ref="F360:M360"/>
    <mergeCell ref="R364:V364"/>
    <mergeCell ref="W364:AB364"/>
    <mergeCell ref="AC364:AH364"/>
    <mergeCell ref="AC366:AH366"/>
    <mergeCell ref="F368:M368"/>
    <mergeCell ref="A350:E350"/>
    <mergeCell ref="F350:M350"/>
    <mergeCell ref="N350:Q350"/>
    <mergeCell ref="R350:V350"/>
    <mergeCell ref="W350:AB350"/>
    <mergeCell ref="AC350:AH350"/>
    <mergeCell ref="N354:Q354"/>
    <mergeCell ref="R354:V354"/>
    <mergeCell ref="W354:AB354"/>
    <mergeCell ref="AC354:AH354"/>
    <mergeCell ref="A355:E355"/>
    <mergeCell ref="F355:M355"/>
    <mergeCell ref="N355:Q355"/>
    <mergeCell ref="R355:V355"/>
    <mergeCell ref="W355:AB355"/>
    <mergeCell ref="AC355:AH355"/>
    <mergeCell ref="A354:E354"/>
    <mergeCell ref="F354:M354"/>
    <mergeCell ref="A353:E353"/>
    <mergeCell ref="F353:M353"/>
    <mergeCell ref="N353:Q353"/>
    <mergeCell ref="R353:V353"/>
    <mergeCell ref="W353:AB353"/>
    <mergeCell ref="AC353:AH353"/>
    <mergeCell ref="AC352:AH352"/>
    <mergeCell ref="A351:E351"/>
    <mergeCell ref="A347:E347"/>
    <mergeCell ref="F347:M347"/>
    <mergeCell ref="N347:Q347"/>
    <mergeCell ref="R347:V347"/>
    <mergeCell ref="W347:AB347"/>
    <mergeCell ref="AC347:AH347"/>
    <mergeCell ref="A348:E348"/>
    <mergeCell ref="F348:M348"/>
    <mergeCell ref="N348:Q348"/>
    <mergeCell ref="R348:V348"/>
    <mergeCell ref="W348:AB348"/>
    <mergeCell ref="AC348:AH348"/>
    <mergeCell ref="A349:E349"/>
    <mergeCell ref="F349:M349"/>
    <mergeCell ref="N349:Q349"/>
    <mergeCell ref="R349:V349"/>
    <mergeCell ref="W349:AB349"/>
    <mergeCell ref="AC349:AH349"/>
    <mergeCell ref="A344:E344"/>
    <mergeCell ref="F344:M344"/>
    <mergeCell ref="N344:Q344"/>
    <mergeCell ref="R344:V344"/>
    <mergeCell ref="W344:AB344"/>
    <mergeCell ref="AC344:AH344"/>
    <mergeCell ref="A345:E345"/>
    <mergeCell ref="F345:M345"/>
    <mergeCell ref="N345:Q345"/>
    <mergeCell ref="R345:V345"/>
    <mergeCell ref="W345:AB345"/>
    <mergeCell ref="AC345:AH345"/>
    <mergeCell ref="A346:E346"/>
    <mergeCell ref="F346:M346"/>
    <mergeCell ref="N346:Q346"/>
    <mergeCell ref="R346:V346"/>
    <mergeCell ref="W346:AB346"/>
    <mergeCell ref="AC346:AH346"/>
    <mergeCell ref="A341:E341"/>
    <mergeCell ref="F341:M341"/>
    <mergeCell ref="N341:Q341"/>
    <mergeCell ref="R341:V341"/>
    <mergeCell ref="W341:AB341"/>
    <mergeCell ref="AC341:AH341"/>
    <mergeCell ref="A342:E342"/>
    <mergeCell ref="F342:M342"/>
    <mergeCell ref="N342:Q342"/>
    <mergeCell ref="R342:V342"/>
    <mergeCell ref="W342:AB342"/>
    <mergeCell ref="AC342:AH342"/>
    <mergeCell ref="A343:E343"/>
    <mergeCell ref="F343:M343"/>
    <mergeCell ref="N343:Q343"/>
    <mergeCell ref="R343:V343"/>
    <mergeCell ref="W343:AB343"/>
    <mergeCell ref="AC343:AH343"/>
    <mergeCell ref="A338:E338"/>
    <mergeCell ref="F338:M338"/>
    <mergeCell ref="N338:Q338"/>
    <mergeCell ref="R338:V338"/>
    <mergeCell ref="W338:AB338"/>
    <mergeCell ref="AC338:AH338"/>
    <mergeCell ref="A339:E339"/>
    <mergeCell ref="F339:M339"/>
    <mergeCell ref="N339:Q339"/>
    <mergeCell ref="R339:V339"/>
    <mergeCell ref="W339:AB339"/>
    <mergeCell ref="AC339:AH339"/>
    <mergeCell ref="A340:E340"/>
    <mergeCell ref="F340:M340"/>
    <mergeCell ref="N340:Q340"/>
    <mergeCell ref="R340:V340"/>
    <mergeCell ref="W340:AB340"/>
    <mergeCell ref="AC340:AH340"/>
    <mergeCell ref="A337:E337"/>
    <mergeCell ref="F337:M337"/>
    <mergeCell ref="N337:Q337"/>
    <mergeCell ref="R337:V337"/>
    <mergeCell ref="W337:AB337"/>
    <mergeCell ref="AC337:AH337"/>
    <mergeCell ref="A334:E334"/>
    <mergeCell ref="F334:M334"/>
    <mergeCell ref="N334:Q334"/>
    <mergeCell ref="R334:V334"/>
    <mergeCell ref="W334:AB334"/>
    <mergeCell ref="AC334:AH334"/>
    <mergeCell ref="N333:Q333"/>
    <mergeCell ref="R333:V333"/>
    <mergeCell ref="W333:AB333"/>
    <mergeCell ref="AC333:AH333"/>
    <mergeCell ref="A335:E335"/>
    <mergeCell ref="F335:M335"/>
    <mergeCell ref="N335:Q335"/>
    <mergeCell ref="R335:V335"/>
    <mergeCell ref="W335:AB335"/>
    <mergeCell ref="AC335:AH335"/>
    <mergeCell ref="A329:E329"/>
    <mergeCell ref="F329:M329"/>
    <mergeCell ref="N329:Q329"/>
    <mergeCell ref="R329:V329"/>
    <mergeCell ref="AC351:AH351"/>
    <mergeCell ref="W329:AB329"/>
    <mergeCell ref="AC329:AH329"/>
    <mergeCell ref="A330:E330"/>
    <mergeCell ref="F330:M330"/>
    <mergeCell ref="N330:Q330"/>
    <mergeCell ref="R330:V330"/>
    <mergeCell ref="W330:AB330"/>
    <mergeCell ref="AC330:AH330"/>
    <mergeCell ref="A331:E331"/>
    <mergeCell ref="A332:E332"/>
    <mergeCell ref="F332:M332"/>
    <mergeCell ref="N332:Q332"/>
    <mergeCell ref="R332:V332"/>
    <mergeCell ref="W332:AB332"/>
    <mergeCell ref="AC332:AH332"/>
    <mergeCell ref="F351:M351"/>
    <mergeCell ref="N351:Q351"/>
    <mergeCell ref="R351:V351"/>
    <mergeCell ref="W351:AB351"/>
    <mergeCell ref="A333:E333"/>
    <mergeCell ref="F333:M333"/>
    <mergeCell ref="A336:E336"/>
    <mergeCell ref="F336:M336"/>
    <mergeCell ref="N336:Q336"/>
    <mergeCell ref="R336:V336"/>
    <mergeCell ref="W336:AB336"/>
    <mergeCell ref="AC336:AH336"/>
    <mergeCell ref="A321:E321"/>
    <mergeCell ref="F321:M321"/>
    <mergeCell ref="N321:Q321"/>
    <mergeCell ref="R321:V321"/>
    <mergeCell ref="W321:AB321"/>
    <mergeCell ref="AC321:AH321"/>
    <mergeCell ref="A322:E322"/>
    <mergeCell ref="F322:M322"/>
    <mergeCell ref="N322:Q322"/>
    <mergeCell ref="R322:V322"/>
    <mergeCell ref="W322:AB322"/>
    <mergeCell ref="AC322:AH322"/>
    <mergeCell ref="A327:E327"/>
    <mergeCell ref="F327:M327"/>
    <mergeCell ref="N327:Q327"/>
    <mergeCell ref="R327:V327"/>
    <mergeCell ref="W327:AB327"/>
    <mergeCell ref="AC327:AH327"/>
    <mergeCell ref="A325:E325"/>
    <mergeCell ref="F325:M325"/>
    <mergeCell ref="A324:E324"/>
    <mergeCell ref="F324:M324"/>
    <mergeCell ref="N324:Q324"/>
    <mergeCell ref="R324:V324"/>
    <mergeCell ref="W324:AB324"/>
    <mergeCell ref="AC324:AH324"/>
    <mergeCell ref="N315:Q315"/>
    <mergeCell ref="R315:V315"/>
    <mergeCell ref="N318:Q318"/>
    <mergeCell ref="R318:V318"/>
    <mergeCell ref="W318:AB318"/>
    <mergeCell ref="AC318:AH318"/>
    <mergeCell ref="A319:E319"/>
    <mergeCell ref="F319:M319"/>
    <mergeCell ref="N319:Q319"/>
    <mergeCell ref="R319:V319"/>
    <mergeCell ref="W319:AB319"/>
    <mergeCell ref="AC319:AH319"/>
    <mergeCell ref="A326:E326"/>
    <mergeCell ref="F326:M326"/>
    <mergeCell ref="N326:Q326"/>
    <mergeCell ref="R326:V326"/>
    <mergeCell ref="A316:E316"/>
    <mergeCell ref="F316:M316"/>
    <mergeCell ref="N316:Q316"/>
    <mergeCell ref="R316:V316"/>
    <mergeCell ref="W316:AB316"/>
    <mergeCell ref="AC316:AH316"/>
    <mergeCell ref="A317:E317"/>
    <mergeCell ref="F317:M317"/>
    <mergeCell ref="N317:Q317"/>
    <mergeCell ref="R317:V317"/>
    <mergeCell ref="W317:AB317"/>
    <mergeCell ref="AC317:AH317"/>
    <mergeCell ref="W326:AB326"/>
    <mergeCell ref="AC326:AH326"/>
    <mergeCell ref="A318:E318"/>
    <mergeCell ref="F318:M318"/>
    <mergeCell ref="AC252:AH252"/>
    <mergeCell ref="AC311:AH311"/>
    <mergeCell ref="F311:M311"/>
    <mergeCell ref="F281:M281"/>
    <mergeCell ref="A309:E309"/>
    <mergeCell ref="F309:M309"/>
    <mergeCell ref="N309:Q309"/>
    <mergeCell ref="R309:V309"/>
    <mergeCell ref="W309:AB309"/>
    <mergeCell ref="AC309:AH309"/>
    <mergeCell ref="A284:E284"/>
    <mergeCell ref="F284:M284"/>
    <mergeCell ref="N284:Q284"/>
    <mergeCell ref="R284:V284"/>
    <mergeCell ref="W284:AB284"/>
    <mergeCell ref="AC284:AH284"/>
    <mergeCell ref="A285:E285"/>
    <mergeCell ref="F285:M285"/>
    <mergeCell ref="N285:Q285"/>
    <mergeCell ref="R285:V285"/>
    <mergeCell ref="W285:AB285"/>
    <mergeCell ref="AC285:AH285"/>
    <mergeCell ref="N281:Q281"/>
    <mergeCell ref="R281:V281"/>
    <mergeCell ref="W282:AB282"/>
    <mergeCell ref="AC282:AH282"/>
    <mergeCell ref="R283:V283"/>
    <mergeCell ref="A286:E286"/>
    <mergeCell ref="F286:M286"/>
    <mergeCell ref="N286:Q286"/>
    <mergeCell ref="R286:V286"/>
    <mergeCell ref="W286:AB286"/>
    <mergeCell ref="AC260:AH260"/>
    <mergeCell ref="N269:Q269"/>
    <mergeCell ref="R269:V269"/>
    <mergeCell ref="W269:AB269"/>
    <mergeCell ref="A266:E266"/>
    <mergeCell ref="A260:E260"/>
    <mergeCell ref="A261:E261"/>
    <mergeCell ref="F261:M261"/>
    <mergeCell ref="N261:Q261"/>
    <mergeCell ref="R261:V261"/>
    <mergeCell ref="W261:AB261"/>
    <mergeCell ref="AC261:AH261"/>
    <mergeCell ref="A271:E271"/>
    <mergeCell ref="F271:M271"/>
    <mergeCell ref="N271:Q271"/>
    <mergeCell ref="A264:E264"/>
    <mergeCell ref="F264:M264"/>
    <mergeCell ref="R264:V264"/>
    <mergeCell ref="N265:Q265"/>
    <mergeCell ref="R265:V265"/>
    <mergeCell ref="W265:AB265"/>
    <mergeCell ref="F266:M266"/>
    <mergeCell ref="W268:AB268"/>
    <mergeCell ref="AC268:AH268"/>
    <mergeCell ref="N255:Q255"/>
    <mergeCell ref="A251:E251"/>
    <mergeCell ref="F251:M251"/>
    <mergeCell ref="R252:V252"/>
    <mergeCell ref="W243:AB243"/>
    <mergeCell ref="AC243:AH243"/>
    <mergeCell ref="A244:E244"/>
    <mergeCell ref="A256:E256"/>
    <mergeCell ref="W253:AB253"/>
    <mergeCell ref="R249:V249"/>
    <mergeCell ref="W249:AB249"/>
    <mergeCell ref="A252:E252"/>
    <mergeCell ref="R246:V246"/>
    <mergeCell ref="AC242:AH242"/>
    <mergeCell ref="N247:Q247"/>
    <mergeCell ref="F246:M246"/>
    <mergeCell ref="N244:Q244"/>
    <mergeCell ref="AC248:AH248"/>
    <mergeCell ref="W254:AB254"/>
    <mergeCell ref="N251:Q251"/>
    <mergeCell ref="N250:Q250"/>
    <mergeCell ref="F247:M247"/>
    <mergeCell ref="A250:E250"/>
    <mergeCell ref="AC246:AH246"/>
    <mergeCell ref="AC247:AH247"/>
    <mergeCell ref="N254:Q254"/>
    <mergeCell ref="N253:Q253"/>
    <mergeCell ref="W250:AB250"/>
    <mergeCell ref="AC250:AH250"/>
    <mergeCell ref="AC249:AH249"/>
    <mergeCell ref="A247:E247"/>
    <mergeCell ref="W252:AB252"/>
    <mergeCell ref="N249:Q249"/>
    <mergeCell ref="W246:AB246"/>
    <mergeCell ref="R233:V233"/>
    <mergeCell ref="A229:E229"/>
    <mergeCell ref="AC232:AH232"/>
    <mergeCell ref="A239:E239"/>
    <mergeCell ref="F239:M239"/>
    <mergeCell ref="R234:V234"/>
    <mergeCell ref="W234:AB234"/>
    <mergeCell ref="AC234:AH234"/>
    <mergeCell ref="W237:AB237"/>
    <mergeCell ref="N234:Q234"/>
    <mergeCell ref="N233:Q233"/>
    <mergeCell ref="N232:Q232"/>
    <mergeCell ref="A233:E233"/>
    <mergeCell ref="R244:V244"/>
    <mergeCell ref="W244:AB244"/>
    <mergeCell ref="AC244:AH244"/>
    <mergeCell ref="N246:Q246"/>
    <mergeCell ref="N245:Q245"/>
    <mergeCell ref="AC245:AH245"/>
    <mergeCell ref="A246:E246"/>
    <mergeCell ref="N236:Q236"/>
    <mergeCell ref="N242:Q242"/>
    <mergeCell ref="A242:E242"/>
    <mergeCell ref="F242:M242"/>
    <mergeCell ref="R242:V242"/>
    <mergeCell ref="W242:AB242"/>
    <mergeCell ref="A240:E240"/>
    <mergeCell ref="AC222:AH222"/>
    <mergeCell ref="N240:Q240"/>
    <mergeCell ref="A235:E235"/>
    <mergeCell ref="F235:M235"/>
    <mergeCell ref="R235:V235"/>
    <mergeCell ref="AC235:AH235"/>
    <mergeCell ref="A236:E236"/>
    <mergeCell ref="N239:Q239"/>
    <mergeCell ref="R239:V239"/>
    <mergeCell ref="W239:AB239"/>
    <mergeCell ref="A222:E222"/>
    <mergeCell ref="F222:M222"/>
    <mergeCell ref="W223:AB223"/>
    <mergeCell ref="AC228:AH228"/>
    <mergeCell ref="F232:M232"/>
    <mergeCell ref="R232:V232"/>
    <mergeCell ref="W248:AB248"/>
    <mergeCell ref="AC239:AH239"/>
    <mergeCell ref="AC241:AH241"/>
    <mergeCell ref="N237:Q237"/>
    <mergeCell ref="F240:M240"/>
    <mergeCell ref="W166:AB166"/>
    <mergeCell ref="AC166:AH166"/>
    <mergeCell ref="F168:M168"/>
    <mergeCell ref="N168:Q168"/>
    <mergeCell ref="R168:V168"/>
    <mergeCell ref="AC236:AH236"/>
    <mergeCell ref="AC210:AH210"/>
    <mergeCell ref="N220:Q220"/>
    <mergeCell ref="R209:V209"/>
    <mergeCell ref="AC230:AH230"/>
    <mergeCell ref="A231:E231"/>
    <mergeCell ref="F231:M231"/>
    <mergeCell ref="W214:AB214"/>
    <mergeCell ref="AC219:AH219"/>
    <mergeCell ref="A224:E224"/>
    <mergeCell ref="A223:E223"/>
    <mergeCell ref="A202:E202"/>
    <mergeCell ref="AC240:AH240"/>
    <mergeCell ref="W235:AB235"/>
    <mergeCell ref="N235:Q235"/>
    <mergeCell ref="A238:E238"/>
    <mergeCell ref="AC237:AH237"/>
    <mergeCell ref="W233:AB233"/>
    <mergeCell ref="AC233:AH233"/>
    <mergeCell ref="AC223:AH223"/>
    <mergeCell ref="R225:V225"/>
    <mergeCell ref="W225:AB225"/>
    <mergeCell ref="AC225:AH225"/>
    <mergeCell ref="N218:Q218"/>
    <mergeCell ref="A128:E128"/>
    <mergeCell ref="F128:M128"/>
    <mergeCell ref="N128:Q128"/>
    <mergeCell ref="R128:V128"/>
    <mergeCell ref="N136:Q136"/>
    <mergeCell ref="A141:E141"/>
    <mergeCell ref="R136:V136"/>
    <mergeCell ref="W136:AB136"/>
    <mergeCell ref="F141:M141"/>
    <mergeCell ref="A138:E138"/>
    <mergeCell ref="R241:V241"/>
    <mergeCell ref="W241:AB241"/>
    <mergeCell ref="N227:Q227"/>
    <mergeCell ref="N226:Q226"/>
    <mergeCell ref="R231:V231"/>
    <mergeCell ref="N241:Q241"/>
    <mergeCell ref="A241:E241"/>
    <mergeCell ref="F241:M241"/>
    <mergeCell ref="F238:M238"/>
    <mergeCell ref="N238:Q238"/>
    <mergeCell ref="R238:V238"/>
    <mergeCell ref="W238:AB238"/>
    <mergeCell ref="N217:Q217"/>
    <mergeCell ref="A217:E217"/>
    <mergeCell ref="F217:M217"/>
    <mergeCell ref="R217:V217"/>
    <mergeCell ref="W231:AB231"/>
    <mergeCell ref="N134:Q134"/>
    <mergeCell ref="R134:V134"/>
    <mergeCell ref="W134:AB134"/>
    <mergeCell ref="R153:V153"/>
    <mergeCell ref="N149:Q149"/>
    <mergeCell ref="A118:E118"/>
    <mergeCell ref="AC121:AH121"/>
    <mergeCell ref="A122:E122"/>
    <mergeCell ref="F122:M122"/>
    <mergeCell ref="N122:Q122"/>
    <mergeCell ref="N123:Q123"/>
    <mergeCell ref="R123:V123"/>
    <mergeCell ref="W123:AB123"/>
    <mergeCell ref="AC123:AH123"/>
    <mergeCell ref="A124:E124"/>
    <mergeCell ref="F124:M124"/>
    <mergeCell ref="N124:Q124"/>
    <mergeCell ref="A120:E120"/>
    <mergeCell ref="F120:M120"/>
    <mergeCell ref="N120:Q120"/>
    <mergeCell ref="R120:V120"/>
    <mergeCell ref="W120:AB120"/>
    <mergeCell ref="AC120:AH120"/>
    <mergeCell ref="A108:E108"/>
    <mergeCell ref="AC161:AH161"/>
    <mergeCell ref="N112:Q112"/>
    <mergeCell ref="A155:E155"/>
    <mergeCell ref="F154:M154"/>
    <mergeCell ref="AC146:AH146"/>
    <mergeCell ref="AC108:AH108"/>
    <mergeCell ref="R112:V112"/>
    <mergeCell ref="W112:AB112"/>
    <mergeCell ref="AC112:AH112"/>
    <mergeCell ref="A113:E113"/>
    <mergeCell ref="F113:M113"/>
    <mergeCell ref="R109:V109"/>
    <mergeCell ref="W109:AB109"/>
    <mergeCell ref="AC109:AH109"/>
    <mergeCell ref="W117:AB117"/>
    <mergeCell ref="AC117:AH117"/>
    <mergeCell ref="N118:Q118"/>
    <mergeCell ref="R118:V118"/>
    <mergeCell ref="W118:AB118"/>
    <mergeCell ref="N114:Q114"/>
    <mergeCell ref="R114:V114"/>
    <mergeCell ref="W114:AB114"/>
    <mergeCell ref="AC114:AH114"/>
    <mergeCell ref="A115:E115"/>
    <mergeCell ref="AC119:AH119"/>
    <mergeCell ref="AC129:AH129"/>
    <mergeCell ref="A136:E136"/>
    <mergeCell ref="R122:V122"/>
    <mergeCell ref="W122:AB122"/>
    <mergeCell ref="AC122:AH122"/>
    <mergeCell ref="W141:AB141"/>
    <mergeCell ref="A112:E112"/>
    <mergeCell ref="F112:M112"/>
    <mergeCell ref="W162:AB162"/>
    <mergeCell ref="W163:AB163"/>
    <mergeCell ref="A162:E162"/>
    <mergeCell ref="F162:M162"/>
    <mergeCell ref="R162:V162"/>
    <mergeCell ref="W161:AB161"/>
    <mergeCell ref="F173:M173"/>
    <mergeCell ref="AC169:AH169"/>
    <mergeCell ref="A170:E170"/>
    <mergeCell ref="F170:M170"/>
    <mergeCell ref="N170:Q170"/>
    <mergeCell ref="R170:V170"/>
    <mergeCell ref="W173:AB173"/>
    <mergeCell ref="R124:V124"/>
    <mergeCell ref="W124:AB124"/>
    <mergeCell ref="N138:Q138"/>
    <mergeCell ref="A139:E139"/>
    <mergeCell ref="N121:Q121"/>
    <mergeCell ref="W170:AB170"/>
    <mergeCell ref="AC170:AH170"/>
    <mergeCell ref="AC148:AH148"/>
    <mergeCell ref="N141:Q141"/>
    <mergeCell ref="F138:M138"/>
    <mergeCell ref="AC164:AH164"/>
    <mergeCell ref="R113:V113"/>
    <mergeCell ref="W113:AB113"/>
    <mergeCell ref="AC113:AH113"/>
    <mergeCell ref="A114:E114"/>
    <mergeCell ref="A165:E165"/>
    <mergeCell ref="F165:M165"/>
    <mergeCell ref="A77:E77"/>
    <mergeCell ref="F77:M77"/>
    <mergeCell ref="R77:V77"/>
    <mergeCell ref="W77:AB77"/>
    <mergeCell ref="AC77:AH77"/>
    <mergeCell ref="A78:E78"/>
    <mergeCell ref="F78:M78"/>
    <mergeCell ref="R78:V78"/>
    <mergeCell ref="W78:AB78"/>
    <mergeCell ref="AC78:AH78"/>
    <mergeCell ref="A79:E79"/>
    <mergeCell ref="F79:M79"/>
    <mergeCell ref="W79:AB79"/>
    <mergeCell ref="AC79:AH79"/>
    <mergeCell ref="N79:Q79"/>
    <mergeCell ref="N88:Q88"/>
    <mergeCell ref="R90:V90"/>
    <mergeCell ref="W90:AB90"/>
    <mergeCell ref="AC90:AH90"/>
    <mergeCell ref="N89:Q89"/>
    <mergeCell ref="N86:Q86"/>
    <mergeCell ref="N85:Q85"/>
    <mergeCell ref="A85:E85"/>
    <mergeCell ref="F85:M85"/>
    <mergeCell ref="R85:V85"/>
    <mergeCell ref="W85:AB85"/>
    <mergeCell ref="AC85:AH85"/>
    <mergeCell ref="A86:E86"/>
    <mergeCell ref="N87:Q87"/>
    <mergeCell ref="A87:E87"/>
    <mergeCell ref="F87:M87"/>
    <mergeCell ref="N90:Q90"/>
    <mergeCell ref="R106:V106"/>
    <mergeCell ref="R111:V111"/>
    <mergeCell ref="AC92:AH92"/>
    <mergeCell ref="N74:Q74"/>
    <mergeCell ref="A84:E84"/>
    <mergeCell ref="F84:M84"/>
    <mergeCell ref="R84:V84"/>
    <mergeCell ref="W84:AB84"/>
    <mergeCell ref="AC84:AH84"/>
    <mergeCell ref="N84:Q84"/>
    <mergeCell ref="R79:V79"/>
    <mergeCell ref="N77:Q77"/>
    <mergeCell ref="N78:Q78"/>
    <mergeCell ref="A83:E83"/>
    <mergeCell ref="F83:M83"/>
    <mergeCell ref="R83:V83"/>
    <mergeCell ref="W83:AB83"/>
    <mergeCell ref="AC111:AH111"/>
    <mergeCell ref="A109:E109"/>
    <mergeCell ref="R75:V75"/>
    <mergeCell ref="W75:AB75"/>
    <mergeCell ref="AC75:AH75"/>
    <mergeCell ref="N75:Q75"/>
    <mergeCell ref="F110:M110"/>
    <mergeCell ref="AC101:AH101"/>
    <mergeCell ref="W96:AB96"/>
    <mergeCell ref="AC96:AH96"/>
    <mergeCell ref="A97:E97"/>
    <mergeCell ref="AC104:AH104"/>
    <mergeCell ref="R108:V108"/>
    <mergeCell ref="W108:AB108"/>
    <mergeCell ref="F108:M108"/>
    <mergeCell ref="F73:M73"/>
    <mergeCell ref="R73:V73"/>
    <mergeCell ref="W73:AB73"/>
    <mergeCell ref="AC73:AH73"/>
    <mergeCell ref="R76:V76"/>
    <mergeCell ref="N82:Q82"/>
    <mergeCell ref="AC80:AH80"/>
    <mergeCell ref="A143:E143"/>
    <mergeCell ref="F139:M139"/>
    <mergeCell ref="N139:Q139"/>
    <mergeCell ref="R139:V139"/>
    <mergeCell ref="W139:AB139"/>
    <mergeCell ref="AC139:AH139"/>
    <mergeCell ref="AC142:AH142"/>
    <mergeCell ref="N142:Q142"/>
    <mergeCell ref="N106:Q106"/>
    <mergeCell ref="N107:Q107"/>
    <mergeCell ref="W110:AB110"/>
    <mergeCell ref="AC110:AH110"/>
    <mergeCell ref="A111:E111"/>
    <mergeCell ref="F111:M111"/>
    <mergeCell ref="N111:Q111"/>
    <mergeCell ref="A140:E140"/>
    <mergeCell ref="F140:M140"/>
    <mergeCell ref="R107:V107"/>
    <mergeCell ref="W143:AB143"/>
    <mergeCell ref="AC141:AH141"/>
    <mergeCell ref="R143:V143"/>
    <mergeCell ref="N143:Q143"/>
    <mergeCell ref="F143:M143"/>
    <mergeCell ref="N108:Q108"/>
    <mergeCell ref="W111:AB111"/>
    <mergeCell ref="F114:M114"/>
    <mergeCell ref="R116:V116"/>
    <mergeCell ref="W116:AB116"/>
    <mergeCell ref="AC116:AH116"/>
    <mergeCell ref="N109:Q109"/>
    <mergeCell ref="F72:M72"/>
    <mergeCell ref="R72:V72"/>
    <mergeCell ref="W76:AB76"/>
    <mergeCell ref="AC76:AH76"/>
    <mergeCell ref="N76:Q76"/>
    <mergeCell ref="A76:E76"/>
    <mergeCell ref="F76:M76"/>
    <mergeCell ref="F92:M92"/>
    <mergeCell ref="R92:V92"/>
    <mergeCell ref="AC83:AH83"/>
    <mergeCell ref="R81:V81"/>
    <mergeCell ref="A91:E91"/>
    <mergeCell ref="F91:M91"/>
    <mergeCell ref="R91:V91"/>
    <mergeCell ref="W91:AB91"/>
    <mergeCell ref="AC91:AH91"/>
    <mergeCell ref="AC72:AH72"/>
    <mergeCell ref="A73:E73"/>
    <mergeCell ref="AC87:AH87"/>
    <mergeCell ref="A88:E88"/>
    <mergeCell ref="F88:M88"/>
    <mergeCell ref="R88:V88"/>
    <mergeCell ref="W88:AB88"/>
    <mergeCell ref="AC88:AH88"/>
    <mergeCell ref="AC86:AH86"/>
    <mergeCell ref="F86:M86"/>
    <mergeCell ref="N83:Q83"/>
    <mergeCell ref="N73:Q73"/>
    <mergeCell ref="N110:Q110"/>
    <mergeCell ref="F74:M74"/>
    <mergeCell ref="R74:V74"/>
    <mergeCell ref="W74:AB74"/>
    <mergeCell ref="AC74:AH74"/>
    <mergeCell ref="A75:E75"/>
    <mergeCell ref="F75:M75"/>
    <mergeCell ref="A99:E99"/>
    <mergeCell ref="AC89:AH89"/>
    <mergeCell ref="A90:E90"/>
    <mergeCell ref="F90:M90"/>
    <mergeCell ref="F624:M624"/>
    <mergeCell ref="A71:E71"/>
    <mergeCell ref="F71:M71"/>
    <mergeCell ref="N71:Q71"/>
    <mergeCell ref="R71:V71"/>
    <mergeCell ref="W71:AB71"/>
    <mergeCell ref="AC71:AH71"/>
    <mergeCell ref="A561:E561"/>
    <mergeCell ref="F561:M561"/>
    <mergeCell ref="N561:Q561"/>
    <mergeCell ref="R561:V561"/>
    <mergeCell ref="W561:AB561"/>
    <mergeCell ref="AC561:AH561"/>
    <mergeCell ref="W559:AB559"/>
    <mergeCell ref="AC559:AH559"/>
    <mergeCell ref="W560:AB560"/>
    <mergeCell ref="AC560:AH560"/>
    <mergeCell ref="N104:Q104"/>
    <mergeCell ref="W92:AB92"/>
    <mergeCell ref="N72:Q72"/>
    <mergeCell ref="F244:M244"/>
    <mergeCell ref="W236:AB236"/>
    <mergeCell ref="A237:E237"/>
    <mergeCell ref="F237:M237"/>
    <mergeCell ref="F228:M228"/>
    <mergeCell ref="R228:V228"/>
    <mergeCell ref="N231:Q231"/>
    <mergeCell ref="F229:M229"/>
    <mergeCell ref="R229:V229"/>
    <mergeCell ref="R226:V226"/>
    <mergeCell ref="N229:Q229"/>
    <mergeCell ref="W230:AB230"/>
    <mergeCell ref="N228:Q228"/>
    <mergeCell ref="F250:M250"/>
    <mergeCell ref="R250:V250"/>
    <mergeCell ref="W264:AB264"/>
    <mergeCell ref="R247:V247"/>
    <mergeCell ref="W247:AB247"/>
    <mergeCell ref="A249:E249"/>
    <mergeCell ref="F249:M249"/>
    <mergeCell ref="R251:V251"/>
    <mergeCell ref="A245:E245"/>
    <mergeCell ref="A254:E254"/>
    <mergeCell ref="F254:M254"/>
    <mergeCell ref="A248:E248"/>
    <mergeCell ref="R254:V254"/>
    <mergeCell ref="F230:M230"/>
    <mergeCell ref="N243:Q243"/>
    <mergeCell ref="A243:E243"/>
    <mergeCell ref="F243:M243"/>
    <mergeCell ref="R243:V243"/>
    <mergeCell ref="A232:E232"/>
    <mergeCell ref="F219:M219"/>
    <mergeCell ref="F218:M218"/>
    <mergeCell ref="F224:M224"/>
    <mergeCell ref="R224:V224"/>
    <mergeCell ref="A92:E92"/>
    <mergeCell ref="R93:V93"/>
    <mergeCell ref="W105:AB105"/>
    <mergeCell ref="AC105:AH105"/>
    <mergeCell ref="N105:Q105"/>
    <mergeCell ref="W72:AB72"/>
    <mergeCell ref="A218:E218"/>
    <mergeCell ref="AC205:AH205"/>
    <mergeCell ref="N219:Q219"/>
    <mergeCell ref="F221:M221"/>
    <mergeCell ref="R221:V221"/>
    <mergeCell ref="W221:AB221"/>
    <mergeCell ref="F220:M220"/>
    <mergeCell ref="W220:AB220"/>
    <mergeCell ref="N163:Q163"/>
    <mergeCell ref="A105:E105"/>
    <mergeCell ref="A72:E72"/>
    <mergeCell ref="F105:M105"/>
    <mergeCell ref="R105:V105"/>
    <mergeCell ref="R110:V110"/>
    <mergeCell ref="F109:M109"/>
    <mergeCell ref="F118:M118"/>
    <mergeCell ref="A106:E106"/>
    <mergeCell ref="F106:M106"/>
    <mergeCell ref="A74:E74"/>
    <mergeCell ref="R223:V223"/>
    <mergeCell ref="N223:Q223"/>
    <mergeCell ref="A110:E110"/>
    <mergeCell ref="F223:M223"/>
    <mergeCell ref="N64:Q64"/>
    <mergeCell ref="R64:V64"/>
    <mergeCell ref="N66:Q66"/>
    <mergeCell ref="R66:V66"/>
    <mergeCell ref="F62:M62"/>
    <mergeCell ref="R62:V62"/>
    <mergeCell ref="W62:AB62"/>
    <mergeCell ref="AC62:AH62"/>
    <mergeCell ref="N62:Q62"/>
    <mergeCell ref="A70:E70"/>
    <mergeCell ref="F70:M70"/>
    <mergeCell ref="N70:Q70"/>
    <mergeCell ref="R70:V70"/>
    <mergeCell ref="W70:AB70"/>
    <mergeCell ref="AC70:AH70"/>
    <mergeCell ref="A65:E65"/>
    <mergeCell ref="F65:M65"/>
    <mergeCell ref="A62:E62"/>
    <mergeCell ref="A69:E69"/>
    <mergeCell ref="R213:V213"/>
    <mergeCell ref="N216:Q216"/>
    <mergeCell ref="F216:M216"/>
    <mergeCell ref="N215:Q215"/>
    <mergeCell ref="N214:Q214"/>
    <mergeCell ref="F215:M215"/>
    <mergeCell ref="R215:V215"/>
    <mergeCell ref="W215:AB215"/>
    <mergeCell ref="W217:AB217"/>
    <mergeCell ref="R175:V175"/>
    <mergeCell ref="N174:Q174"/>
    <mergeCell ref="A219:E219"/>
    <mergeCell ref="A46:E46"/>
    <mergeCell ref="AC46:AH46"/>
    <mergeCell ref="A53:E53"/>
    <mergeCell ref="F53:M53"/>
    <mergeCell ref="AC49:AH49"/>
    <mergeCell ref="A50:E50"/>
    <mergeCell ref="F69:M69"/>
    <mergeCell ref="N69:Q69"/>
    <mergeCell ref="R69:V69"/>
    <mergeCell ref="W69:AB69"/>
    <mergeCell ref="AC69:AH69"/>
    <mergeCell ref="F51:M51"/>
    <mergeCell ref="N51:Q51"/>
    <mergeCell ref="R51:V51"/>
    <mergeCell ref="W51:AB51"/>
    <mergeCell ref="AC51:AH51"/>
    <mergeCell ref="A52:E52"/>
    <mergeCell ref="F52:M52"/>
    <mergeCell ref="F55:M55"/>
    <mergeCell ref="A60:E60"/>
    <mergeCell ref="F60:M60"/>
    <mergeCell ref="N60:Q60"/>
    <mergeCell ref="R60:V60"/>
    <mergeCell ref="W60:AB60"/>
    <mergeCell ref="AC60:AH60"/>
    <mergeCell ref="A58:E58"/>
    <mergeCell ref="F58:M58"/>
    <mergeCell ref="N58:Q58"/>
    <mergeCell ref="R58:V58"/>
    <mergeCell ref="W58:AB58"/>
    <mergeCell ref="AC58:AH58"/>
    <mergeCell ref="F64:M64"/>
    <mergeCell ref="W42:AB42"/>
    <mergeCell ref="AC42:AH42"/>
    <mergeCell ref="A44:E44"/>
    <mergeCell ref="F44:M44"/>
    <mergeCell ref="N44:Q44"/>
    <mergeCell ref="R44:V44"/>
    <mergeCell ref="W44:AB44"/>
    <mergeCell ref="AC44:AH44"/>
    <mergeCell ref="F40:M40"/>
    <mergeCell ref="A41:E41"/>
    <mergeCell ref="F41:M41"/>
    <mergeCell ref="A61:E61"/>
    <mergeCell ref="F61:M61"/>
    <mergeCell ref="R61:V61"/>
    <mergeCell ref="W61:AB61"/>
    <mergeCell ref="AC61:AH61"/>
    <mergeCell ref="AC47:AH47"/>
    <mergeCell ref="A48:E48"/>
    <mergeCell ref="F48:M48"/>
    <mergeCell ref="R48:V48"/>
    <mergeCell ref="W48:AB48"/>
    <mergeCell ref="AC48:AH48"/>
    <mergeCell ref="A45:E45"/>
    <mergeCell ref="F45:M45"/>
    <mergeCell ref="N45:Q45"/>
    <mergeCell ref="R45:V45"/>
    <mergeCell ref="W45:AB45"/>
    <mergeCell ref="AC45:AH45"/>
    <mergeCell ref="A47:E47"/>
    <mergeCell ref="F47:M47"/>
    <mergeCell ref="R47:V47"/>
    <mergeCell ref="W47:AB47"/>
    <mergeCell ref="W27:AB27"/>
    <mergeCell ref="AC27:AH27"/>
    <mergeCell ref="N41:Q41"/>
    <mergeCell ref="R41:V41"/>
    <mergeCell ref="W41:AB41"/>
    <mergeCell ref="AC41:AH41"/>
    <mergeCell ref="A36:E36"/>
    <mergeCell ref="F36:M36"/>
    <mergeCell ref="R36:V36"/>
    <mergeCell ref="W36:AB36"/>
    <mergeCell ref="AC36:AH36"/>
    <mergeCell ref="A37:E37"/>
    <mergeCell ref="F37:M37"/>
    <mergeCell ref="R37:V37"/>
    <mergeCell ref="N37:Q37"/>
    <mergeCell ref="N38:Q38"/>
    <mergeCell ref="N39:Q39"/>
    <mergeCell ref="A40:E40"/>
    <mergeCell ref="F38:M38"/>
    <mergeCell ref="R38:V38"/>
    <mergeCell ref="W38:AB38"/>
    <mergeCell ref="AC38:AH38"/>
    <mergeCell ref="A39:E39"/>
    <mergeCell ref="F39:M39"/>
    <mergeCell ref="R39:V39"/>
    <mergeCell ref="W39:AB39"/>
    <mergeCell ref="AC39:AH39"/>
    <mergeCell ref="N33:Q33"/>
    <mergeCell ref="N36:Q36"/>
    <mergeCell ref="F34:M34"/>
    <mergeCell ref="R34:V34"/>
    <mergeCell ref="W34:AB34"/>
    <mergeCell ref="A24:E24"/>
    <mergeCell ref="F24:M24"/>
    <mergeCell ref="N24:Q24"/>
    <mergeCell ref="R24:V24"/>
    <mergeCell ref="W24:AB24"/>
    <mergeCell ref="AC24:AH24"/>
    <mergeCell ref="A25:E25"/>
    <mergeCell ref="F25:M25"/>
    <mergeCell ref="N25:Q25"/>
    <mergeCell ref="R25:V25"/>
    <mergeCell ref="W25:AB25"/>
    <mergeCell ref="AC25:AH25"/>
    <mergeCell ref="A26:E26"/>
    <mergeCell ref="F26:M26"/>
    <mergeCell ref="N26:Q26"/>
    <mergeCell ref="R26:V26"/>
    <mergeCell ref="W26:AB26"/>
    <mergeCell ref="AC26:AH26"/>
    <mergeCell ref="AC34:AH34"/>
    <mergeCell ref="A35:E35"/>
    <mergeCell ref="F35:M35"/>
    <mergeCell ref="N35:Q35"/>
    <mergeCell ref="R35:V35"/>
    <mergeCell ref="W35:AB35"/>
    <mergeCell ref="AC35:AH35"/>
    <mergeCell ref="A33:E33"/>
    <mergeCell ref="W37:AB37"/>
    <mergeCell ref="AC37:AH37"/>
    <mergeCell ref="A38:E38"/>
    <mergeCell ref="A28:E28"/>
    <mergeCell ref="F28:M28"/>
    <mergeCell ref="N28:Q28"/>
    <mergeCell ref="R28:V28"/>
    <mergeCell ref="W28:AB28"/>
    <mergeCell ref="AC28:AH28"/>
    <mergeCell ref="A29:E29"/>
    <mergeCell ref="F29:M29"/>
    <mergeCell ref="N29:Q29"/>
    <mergeCell ref="R29:V29"/>
    <mergeCell ref="W29:AB29"/>
    <mergeCell ref="AC29:AH29"/>
    <mergeCell ref="A30:E30"/>
    <mergeCell ref="F30:M30"/>
    <mergeCell ref="R30:V30"/>
    <mergeCell ref="W30:AB30"/>
    <mergeCell ref="AC30:AH30"/>
    <mergeCell ref="N30:Q30"/>
    <mergeCell ref="N32:Q32"/>
    <mergeCell ref="R23:V23"/>
    <mergeCell ref="W23:AB23"/>
    <mergeCell ref="AC23:AH23"/>
    <mergeCell ref="N34:Q34"/>
    <mergeCell ref="A27:E27"/>
    <mergeCell ref="F27:M27"/>
    <mergeCell ref="N27:Q27"/>
    <mergeCell ref="R27:V27"/>
    <mergeCell ref="A42:E42"/>
    <mergeCell ref="F42:M42"/>
    <mergeCell ref="N42:Q42"/>
    <mergeCell ref="R42:V42"/>
    <mergeCell ref="AC238:AH238"/>
    <mergeCell ref="R237:V237"/>
    <mergeCell ref="A31:E31"/>
    <mergeCell ref="F31:M31"/>
    <mergeCell ref="R31:V31"/>
    <mergeCell ref="W31:AB31"/>
    <mergeCell ref="AC31:AH31"/>
    <mergeCell ref="A32:E32"/>
    <mergeCell ref="F32:M32"/>
    <mergeCell ref="R32:V32"/>
    <mergeCell ref="W32:AB32"/>
    <mergeCell ref="AC32:AH32"/>
    <mergeCell ref="R40:V40"/>
    <mergeCell ref="W40:AB40"/>
    <mergeCell ref="AC40:AH40"/>
    <mergeCell ref="F33:M33"/>
    <mergeCell ref="R33:V33"/>
    <mergeCell ref="W33:AB33"/>
    <mergeCell ref="AC33:AH33"/>
    <mergeCell ref="A34:E34"/>
    <mergeCell ref="N19:Q19"/>
    <mergeCell ref="R19:V19"/>
    <mergeCell ref="W19:AB19"/>
    <mergeCell ref="AC19:AH19"/>
    <mergeCell ref="A20:E20"/>
    <mergeCell ref="F20:M20"/>
    <mergeCell ref="N20:Q20"/>
    <mergeCell ref="R20:V20"/>
    <mergeCell ref="W20:AB20"/>
    <mergeCell ref="AC20:AH20"/>
    <mergeCell ref="A17:E17"/>
    <mergeCell ref="F17:M17"/>
    <mergeCell ref="N17:Q17"/>
    <mergeCell ref="R17:V17"/>
    <mergeCell ref="A21:E21"/>
    <mergeCell ref="R240:V240"/>
    <mergeCell ref="W240:AB240"/>
    <mergeCell ref="F233:M233"/>
    <mergeCell ref="F21:M21"/>
    <mergeCell ref="N21:Q21"/>
    <mergeCell ref="R21:V21"/>
    <mergeCell ref="W21:AB21"/>
    <mergeCell ref="AC21:AH21"/>
    <mergeCell ref="A22:E22"/>
    <mergeCell ref="F22:M22"/>
    <mergeCell ref="N22:Q22"/>
    <mergeCell ref="R22:V22"/>
    <mergeCell ref="W22:AB22"/>
    <mergeCell ref="AC22:AH22"/>
    <mergeCell ref="A23:E23"/>
    <mergeCell ref="F23:M23"/>
    <mergeCell ref="N23:Q23"/>
    <mergeCell ref="N166:Q166"/>
    <mergeCell ref="A160:E160"/>
    <mergeCell ref="W209:AB209"/>
    <mergeCell ref="F210:M210"/>
    <mergeCell ref="R210:V210"/>
    <mergeCell ref="W210:AB210"/>
    <mergeCell ref="R164:V164"/>
    <mergeCell ref="W164:AB164"/>
    <mergeCell ref="N204:Q204"/>
    <mergeCell ref="N175:Q175"/>
    <mergeCell ref="N201:Q201"/>
    <mergeCell ref="R201:V201"/>
    <mergeCell ref="N205:Q205"/>
    <mergeCell ref="N162:Q162"/>
    <mergeCell ref="N161:Q161"/>
    <mergeCell ref="F197:M197"/>
    <mergeCell ref="R165:V165"/>
    <mergeCell ref="W165:AB165"/>
    <mergeCell ref="W206:AB206"/>
    <mergeCell ref="W167:AB167"/>
    <mergeCell ref="F205:M205"/>
    <mergeCell ref="R205:V205"/>
    <mergeCell ref="A188:E188"/>
    <mergeCell ref="F188:M188"/>
    <mergeCell ref="A191:E191"/>
    <mergeCell ref="N210:Q210"/>
    <mergeCell ref="N209:Q209"/>
    <mergeCell ref="N207:Q207"/>
    <mergeCell ref="A164:E164"/>
    <mergeCell ref="F164:M164"/>
    <mergeCell ref="N165:Q165"/>
    <mergeCell ref="R219:V219"/>
    <mergeCell ref="N221:Q221"/>
    <mergeCell ref="AC231:AH231"/>
    <mergeCell ref="AC227:AH227"/>
    <mergeCell ref="A220:E220"/>
    <mergeCell ref="F204:M204"/>
    <mergeCell ref="R204:V204"/>
    <mergeCell ref="R230:V230"/>
    <mergeCell ref="N225:Q225"/>
    <mergeCell ref="N224:Q224"/>
    <mergeCell ref="N230:Q230"/>
    <mergeCell ref="W224:AB224"/>
    <mergeCell ref="AC206:AH206"/>
    <mergeCell ref="A207:E207"/>
    <mergeCell ref="W222:AB222"/>
    <mergeCell ref="AC209:AH209"/>
    <mergeCell ref="A210:E210"/>
    <mergeCell ref="A216:E216"/>
    <mergeCell ref="AC216:AH216"/>
    <mergeCell ref="W226:AB226"/>
    <mergeCell ref="AC226:AH226"/>
    <mergeCell ref="A227:E227"/>
    <mergeCell ref="W227:AB227"/>
    <mergeCell ref="AC215:AH215"/>
    <mergeCell ref="AC217:AH217"/>
    <mergeCell ref="W219:AB219"/>
    <mergeCell ref="N222:Q222"/>
    <mergeCell ref="R222:V222"/>
    <mergeCell ref="R216:V216"/>
    <mergeCell ref="R214:V214"/>
    <mergeCell ref="N211:Q211"/>
    <mergeCell ref="R220:V220"/>
    <mergeCell ref="AC218:AH218"/>
    <mergeCell ref="N113:Q113"/>
    <mergeCell ref="A121:E121"/>
    <mergeCell ref="F121:M121"/>
    <mergeCell ref="F97:M97"/>
    <mergeCell ref="AC97:AH97"/>
    <mergeCell ref="A98:E98"/>
    <mergeCell ref="F98:M98"/>
    <mergeCell ref="A107:E107"/>
    <mergeCell ref="F107:M107"/>
    <mergeCell ref="N148:Q148"/>
    <mergeCell ref="N147:Q147"/>
    <mergeCell ref="R150:V150"/>
    <mergeCell ref="F201:M201"/>
    <mergeCell ref="N164:Q164"/>
    <mergeCell ref="R198:V198"/>
    <mergeCell ref="W198:AB198"/>
    <mergeCell ref="AC198:AH198"/>
    <mergeCell ref="F199:M199"/>
    <mergeCell ref="R199:V199"/>
    <mergeCell ref="W199:AB199"/>
    <mergeCell ref="AC196:AH196"/>
    <mergeCell ref="N200:Q200"/>
    <mergeCell ref="W144:AB144"/>
    <mergeCell ref="A146:E146"/>
    <mergeCell ref="R147:V147"/>
    <mergeCell ref="W147:AB147"/>
    <mergeCell ref="AC138:AH138"/>
    <mergeCell ref="F145:M145"/>
    <mergeCell ref="R145:V145"/>
    <mergeCell ref="A215:E215"/>
    <mergeCell ref="A168:E168"/>
    <mergeCell ref="W140:AB140"/>
    <mergeCell ref="AC140:AH140"/>
    <mergeCell ref="F202:M202"/>
    <mergeCell ref="N178:Q178"/>
    <mergeCell ref="R178:V178"/>
    <mergeCell ref="W178:AB178"/>
    <mergeCell ref="W187:AB187"/>
    <mergeCell ref="AC187:AH187"/>
    <mergeCell ref="AC143:AH143"/>
    <mergeCell ref="R163:V163"/>
    <mergeCell ref="AC151:AH151"/>
    <mergeCell ref="R218:V218"/>
    <mergeCell ref="W218:AB218"/>
    <mergeCell ref="F195:M195"/>
    <mergeCell ref="N195:Q195"/>
    <mergeCell ref="R195:V195"/>
    <mergeCell ref="W195:AB195"/>
    <mergeCell ref="AC195:AH195"/>
    <mergeCell ref="N176:Q176"/>
    <mergeCell ref="W205:AB205"/>
    <mergeCell ref="F163:M163"/>
    <mergeCell ref="N198:Q198"/>
    <mergeCell ref="AC207:AH207"/>
    <mergeCell ref="F208:M208"/>
    <mergeCell ref="R208:V208"/>
    <mergeCell ref="W208:AB208"/>
    <mergeCell ref="AC208:AH208"/>
    <mergeCell ref="F146:M146"/>
    <mergeCell ref="R146:V146"/>
    <mergeCell ref="W146:AB146"/>
    <mergeCell ref="AC203:AH203"/>
    <mergeCell ref="W216:AB216"/>
    <mergeCell ref="AC212:AH212"/>
    <mergeCell ref="W200:AB200"/>
    <mergeCell ref="AC200:AH200"/>
    <mergeCell ref="A151:E151"/>
    <mergeCell ref="A152:E152"/>
    <mergeCell ref="A212:E212"/>
    <mergeCell ref="A200:E200"/>
    <mergeCell ref="A194:E194"/>
    <mergeCell ref="A163:E163"/>
    <mergeCell ref="A197:E197"/>
    <mergeCell ref="A199:E199"/>
    <mergeCell ref="N199:Q199"/>
    <mergeCell ref="A198:E198"/>
    <mergeCell ref="F198:M198"/>
    <mergeCell ref="AC181:AH181"/>
    <mergeCell ref="N202:Q202"/>
    <mergeCell ref="AC168:AH168"/>
    <mergeCell ref="R166:V166"/>
    <mergeCell ref="F212:M212"/>
    <mergeCell ref="R212:V212"/>
    <mergeCell ref="W212:AB212"/>
    <mergeCell ref="A169:E169"/>
    <mergeCell ref="AC191:AH191"/>
    <mergeCell ref="AC193:AH193"/>
    <mergeCell ref="AC201:AH201"/>
    <mergeCell ref="AC176:AH176"/>
    <mergeCell ref="AC190:AH190"/>
    <mergeCell ref="F184:M184"/>
    <mergeCell ref="R177:V177"/>
    <mergeCell ref="A205:E205"/>
    <mergeCell ref="N177:Q177"/>
    <mergeCell ref="A166:E166"/>
    <mergeCell ref="AC204:AH204"/>
    <mergeCell ref="R202:V202"/>
    <mergeCell ref="W202:AB202"/>
    <mergeCell ref="AC202:AH202"/>
    <mergeCell ref="W203:AB203"/>
    <mergeCell ref="F200:M200"/>
    <mergeCell ref="W175:AB175"/>
    <mergeCell ref="N182:Q182"/>
    <mergeCell ref="R182:V182"/>
    <mergeCell ref="W182:AB182"/>
    <mergeCell ref="W191:AB191"/>
    <mergeCell ref="W194:AB194"/>
    <mergeCell ref="R197:V197"/>
    <mergeCell ref="N181:Q181"/>
    <mergeCell ref="R181:V181"/>
    <mergeCell ref="W181:AB181"/>
    <mergeCell ref="R189:V189"/>
    <mergeCell ref="W189:AB189"/>
    <mergeCell ref="AC189:AH189"/>
    <mergeCell ref="W184:AB184"/>
    <mergeCell ref="AC184:AH184"/>
    <mergeCell ref="N185:Q185"/>
    <mergeCell ref="R185:V185"/>
    <mergeCell ref="W180:AB180"/>
    <mergeCell ref="AC186:AH186"/>
    <mergeCell ref="W197:AB197"/>
    <mergeCell ref="AC197:AH197"/>
    <mergeCell ref="F175:M175"/>
    <mergeCell ref="W196:AB196"/>
    <mergeCell ref="W177:AB177"/>
    <mergeCell ref="AC177:AH177"/>
    <mergeCell ref="N160:Q160"/>
    <mergeCell ref="N159:Q159"/>
    <mergeCell ref="F153:M153"/>
    <mergeCell ref="AC149:AH149"/>
    <mergeCell ref="AC157:AH157"/>
    <mergeCell ref="F147:M147"/>
    <mergeCell ref="AC165:AH165"/>
    <mergeCell ref="AC144:AH144"/>
    <mergeCell ref="A145:E145"/>
    <mergeCell ref="A167:E167"/>
    <mergeCell ref="R187:V187"/>
    <mergeCell ref="F191:M191"/>
    <mergeCell ref="N191:Q191"/>
    <mergeCell ref="A193:E193"/>
    <mergeCell ref="F193:M193"/>
    <mergeCell ref="N193:Q193"/>
    <mergeCell ref="R193:V193"/>
    <mergeCell ref="A144:E144"/>
    <mergeCell ref="A171:E171"/>
    <mergeCell ref="F171:M171"/>
    <mergeCell ref="N171:Q171"/>
    <mergeCell ref="AC175:AH175"/>
    <mergeCell ref="AC178:AH178"/>
    <mergeCell ref="A180:E180"/>
    <mergeCell ref="A147:E147"/>
    <mergeCell ref="N167:Q167"/>
    <mergeCell ref="W148:AB148"/>
    <mergeCell ref="AC147:AH147"/>
    <mergeCell ref="A150:E150"/>
    <mergeCell ref="A172:E172"/>
    <mergeCell ref="W150:AB150"/>
    <mergeCell ref="F166:M166"/>
    <mergeCell ref="R206:V206"/>
    <mergeCell ref="F209:M209"/>
    <mergeCell ref="F203:M203"/>
    <mergeCell ref="R203:V203"/>
    <mergeCell ref="N206:Q206"/>
    <mergeCell ref="A206:E206"/>
    <mergeCell ref="F177:M177"/>
    <mergeCell ref="A190:E190"/>
    <mergeCell ref="F190:M190"/>
    <mergeCell ref="N190:Q190"/>
    <mergeCell ref="R190:V190"/>
    <mergeCell ref="W190:AB190"/>
    <mergeCell ref="A184:E184"/>
    <mergeCell ref="F172:M172"/>
    <mergeCell ref="N172:Q172"/>
    <mergeCell ref="R172:V172"/>
    <mergeCell ref="A181:E181"/>
    <mergeCell ref="F181:M181"/>
    <mergeCell ref="A176:E176"/>
    <mergeCell ref="A177:E177"/>
    <mergeCell ref="A178:E178"/>
    <mergeCell ref="W201:AB201"/>
    <mergeCell ref="R200:V200"/>
    <mergeCell ref="F194:M194"/>
    <mergeCell ref="N194:Q194"/>
    <mergeCell ref="R194:V194"/>
    <mergeCell ref="N196:Q196"/>
    <mergeCell ref="R196:V196"/>
    <mergeCell ref="N189:Q189"/>
    <mergeCell ref="W204:AB204"/>
    <mergeCell ref="N98:Q98"/>
    <mergeCell ref="R98:V98"/>
    <mergeCell ref="R97:V97"/>
    <mergeCell ref="W97:AB97"/>
    <mergeCell ref="A93:E93"/>
    <mergeCell ref="F93:M93"/>
    <mergeCell ref="N93:Q93"/>
    <mergeCell ref="AC98:AH98"/>
    <mergeCell ref="F96:M96"/>
    <mergeCell ref="N96:Q96"/>
    <mergeCell ref="R96:V96"/>
    <mergeCell ref="W93:AB93"/>
    <mergeCell ref="AC93:AH93"/>
    <mergeCell ref="A94:E94"/>
    <mergeCell ref="F94:M94"/>
    <mergeCell ref="R94:V94"/>
    <mergeCell ref="W94:AB94"/>
    <mergeCell ref="AC94:AH94"/>
    <mergeCell ref="A95:E95"/>
    <mergeCell ref="F95:M95"/>
    <mergeCell ref="N95:Q95"/>
    <mergeCell ref="R95:V95"/>
    <mergeCell ref="W95:AB95"/>
    <mergeCell ref="AC95:AH95"/>
    <mergeCell ref="A96:E96"/>
    <mergeCell ref="F49:M49"/>
    <mergeCell ref="N49:Q49"/>
    <mergeCell ref="R49:V49"/>
    <mergeCell ref="W49:AB49"/>
    <mergeCell ref="N7:Q7"/>
    <mergeCell ref="R7:V7"/>
    <mergeCell ref="W7:AB7"/>
    <mergeCell ref="W98:AB98"/>
    <mergeCell ref="A103:E103"/>
    <mergeCell ref="F103:M103"/>
    <mergeCell ref="A201:E201"/>
    <mergeCell ref="F144:M144"/>
    <mergeCell ref="W153:AB153"/>
    <mergeCell ref="N145:Q145"/>
    <mergeCell ref="F167:M167"/>
    <mergeCell ref="N52:Q52"/>
    <mergeCell ref="R52:V52"/>
    <mergeCell ref="W52:AB52"/>
    <mergeCell ref="R46:V46"/>
    <mergeCell ref="W46:AB46"/>
    <mergeCell ref="R87:V87"/>
    <mergeCell ref="W87:AB87"/>
    <mergeCell ref="W193:AB193"/>
    <mergeCell ref="A195:E195"/>
    <mergeCell ref="A196:E196"/>
    <mergeCell ref="F196:M196"/>
    <mergeCell ref="W169:AB169"/>
    <mergeCell ref="R142:V142"/>
    <mergeCell ref="N94:Q94"/>
    <mergeCell ref="R138:V138"/>
    <mergeCell ref="W152:AB152"/>
    <mergeCell ref="A159:E159"/>
    <mergeCell ref="F46:M46"/>
    <mergeCell ref="N46:Q46"/>
    <mergeCell ref="A51:E51"/>
    <mergeCell ref="N47:Q47"/>
    <mergeCell ref="A49:E49"/>
    <mergeCell ref="N61:Q61"/>
    <mergeCell ref="N40:Q40"/>
    <mergeCell ref="AC7:AH7"/>
    <mergeCell ref="A8:E8"/>
    <mergeCell ref="A81:E81"/>
    <mergeCell ref="F81:M81"/>
    <mergeCell ref="AC81:AH81"/>
    <mergeCell ref="A82:E82"/>
    <mergeCell ref="F82:M82"/>
    <mergeCell ref="R82:V82"/>
    <mergeCell ref="W82:AB82"/>
    <mergeCell ref="AC82:AH82"/>
    <mergeCell ref="N80:Q80"/>
    <mergeCell ref="N81:Q81"/>
    <mergeCell ref="A80:E80"/>
    <mergeCell ref="F80:M80"/>
    <mergeCell ref="R80:V80"/>
    <mergeCell ref="W80:AB80"/>
    <mergeCell ref="R55:V55"/>
    <mergeCell ref="W55:AB55"/>
    <mergeCell ref="AC59:AH59"/>
    <mergeCell ref="A56:E56"/>
    <mergeCell ref="F56:M56"/>
    <mergeCell ref="N56:Q56"/>
    <mergeCell ref="R56:V56"/>
    <mergeCell ref="W56:AB56"/>
    <mergeCell ref="AC56:AH56"/>
    <mergeCell ref="F8:M8"/>
    <mergeCell ref="N8:Q8"/>
    <mergeCell ref="R8:V8"/>
    <mergeCell ref="W8:AB8"/>
    <mergeCell ref="AC8:AH8"/>
    <mergeCell ref="A9:E9"/>
    <mergeCell ref="F9:M9"/>
    <mergeCell ref="N9:Q9"/>
    <mergeCell ref="R9:V9"/>
    <mergeCell ref="W9:AB9"/>
    <mergeCell ref="AC9:AH9"/>
    <mergeCell ref="A11:E11"/>
    <mergeCell ref="F11:M11"/>
    <mergeCell ref="R13:V13"/>
    <mergeCell ref="W13:AB13"/>
    <mergeCell ref="AC13:AH13"/>
    <mergeCell ref="A43:E43"/>
    <mergeCell ref="F43:M43"/>
    <mergeCell ref="N43:Q43"/>
    <mergeCell ref="R43:V43"/>
    <mergeCell ref="W43:AB43"/>
    <mergeCell ref="AC43:AH43"/>
    <mergeCell ref="W17:AB17"/>
    <mergeCell ref="AC17:AH17"/>
    <mergeCell ref="A18:E18"/>
    <mergeCell ref="F18:M18"/>
    <mergeCell ref="N18:Q18"/>
    <mergeCell ref="R18:V18"/>
    <mergeCell ref="W18:AB18"/>
    <mergeCell ref="AC18:AH18"/>
    <mergeCell ref="A19:E19"/>
    <mergeCell ref="F19:M19"/>
    <mergeCell ref="A1:N1"/>
    <mergeCell ref="O1:P1"/>
    <mergeCell ref="Q1:Y1"/>
    <mergeCell ref="Z1:AH1"/>
    <mergeCell ref="A2:N2"/>
    <mergeCell ref="O2:P2"/>
    <mergeCell ref="Q2:Y2"/>
    <mergeCell ref="Z2:AH2"/>
    <mergeCell ref="N31:Q31"/>
    <mergeCell ref="A5:AH5"/>
    <mergeCell ref="A3:AH3"/>
    <mergeCell ref="N11:Q11"/>
    <mergeCell ref="R11:V11"/>
    <mergeCell ref="W11:AB11"/>
    <mergeCell ref="AC11:AH11"/>
    <mergeCell ref="A12:E12"/>
    <mergeCell ref="F12:M12"/>
    <mergeCell ref="N12:Q12"/>
    <mergeCell ref="R12:V12"/>
    <mergeCell ref="W12:AB12"/>
    <mergeCell ref="AC12:AH12"/>
    <mergeCell ref="A13:E13"/>
    <mergeCell ref="F13:M13"/>
    <mergeCell ref="N13:Q13"/>
    <mergeCell ref="A6:E6"/>
    <mergeCell ref="F6:M6"/>
    <mergeCell ref="N6:Q6"/>
    <mergeCell ref="R6:V6"/>
    <mergeCell ref="W6:AB6"/>
    <mergeCell ref="AC6:AH6"/>
    <mergeCell ref="A7:E7"/>
    <mergeCell ref="F7:M7"/>
    <mergeCell ref="AC106:AH106"/>
    <mergeCell ref="AC107:AH107"/>
    <mergeCell ref="AC100:AH100"/>
    <mergeCell ref="N101:Q101"/>
    <mergeCell ref="R101:V101"/>
    <mergeCell ref="W101:AB101"/>
    <mergeCell ref="W207:AB207"/>
    <mergeCell ref="A102:E102"/>
    <mergeCell ref="F102:M102"/>
    <mergeCell ref="N102:Q102"/>
    <mergeCell ref="R102:V102"/>
    <mergeCell ref="R183:V183"/>
    <mergeCell ref="W183:AB183"/>
    <mergeCell ref="A175:E175"/>
    <mergeCell ref="F178:M178"/>
    <mergeCell ref="A179:E179"/>
    <mergeCell ref="F179:M179"/>
    <mergeCell ref="N179:Q179"/>
    <mergeCell ref="R179:V179"/>
    <mergeCell ref="W179:AB179"/>
    <mergeCell ref="AC179:AH179"/>
    <mergeCell ref="A182:E182"/>
    <mergeCell ref="F182:M182"/>
    <mergeCell ref="AC199:AH199"/>
    <mergeCell ref="A203:E203"/>
    <mergeCell ref="W107:AB107"/>
    <mergeCell ref="W138:AB138"/>
    <mergeCell ref="F152:M152"/>
    <mergeCell ref="R152:V152"/>
    <mergeCell ref="F159:M159"/>
    <mergeCell ref="A142:E142"/>
    <mergeCell ref="R148:V148"/>
    <mergeCell ref="W81:AB81"/>
    <mergeCell ref="R86:V86"/>
    <mergeCell ref="W86:AB86"/>
    <mergeCell ref="A89:E89"/>
    <mergeCell ref="F89:M89"/>
    <mergeCell ref="R89:V89"/>
    <mergeCell ref="W89:AB89"/>
    <mergeCell ref="A104:E104"/>
    <mergeCell ref="F104:M104"/>
    <mergeCell ref="R104:V104"/>
    <mergeCell ref="W104:AB104"/>
    <mergeCell ref="F206:M206"/>
    <mergeCell ref="N97:Q97"/>
    <mergeCell ref="N325:Q325"/>
    <mergeCell ref="R325:V325"/>
    <mergeCell ref="F252:M252"/>
    <mergeCell ref="F148:M148"/>
    <mergeCell ref="A186:E186"/>
    <mergeCell ref="W100:AB100"/>
    <mergeCell ref="A101:E101"/>
    <mergeCell ref="F101:M101"/>
    <mergeCell ref="N213:Q213"/>
    <mergeCell ref="F185:M185"/>
    <mergeCell ref="N140:Q140"/>
    <mergeCell ref="R140:V140"/>
    <mergeCell ref="A148:E148"/>
    <mergeCell ref="A149:E149"/>
    <mergeCell ref="N146:Q146"/>
    <mergeCell ref="W151:AB151"/>
    <mergeCell ref="N144:Q144"/>
    <mergeCell ref="N92:Q92"/>
    <mergeCell ref="N91:Q91"/>
    <mergeCell ref="A328:E328"/>
    <mergeCell ref="F328:M328"/>
    <mergeCell ref="N328:Q328"/>
    <mergeCell ref="R328:V328"/>
    <mergeCell ref="W328:AB328"/>
    <mergeCell ref="AC328:AH328"/>
    <mergeCell ref="W555:AB555"/>
    <mergeCell ref="AC555:AH555"/>
    <mergeCell ref="A559:E559"/>
    <mergeCell ref="F559:M559"/>
    <mergeCell ref="N559:Q559"/>
    <mergeCell ref="R559:V559"/>
    <mergeCell ref="A560:E560"/>
    <mergeCell ref="N360:Q360"/>
    <mergeCell ref="R360:V360"/>
    <mergeCell ref="W360:AB360"/>
    <mergeCell ref="AC360:AH360"/>
    <mergeCell ref="A356:E356"/>
    <mergeCell ref="F356:M356"/>
    <mergeCell ref="N356:Q356"/>
    <mergeCell ref="R356:V356"/>
    <mergeCell ref="W356:AB356"/>
    <mergeCell ref="A352:E352"/>
    <mergeCell ref="F352:M352"/>
    <mergeCell ref="N352:Q352"/>
    <mergeCell ref="R352:V352"/>
    <mergeCell ref="W352:AB352"/>
    <mergeCell ref="F331:M331"/>
    <mergeCell ref="N331:Q331"/>
    <mergeCell ref="R331:V331"/>
    <mergeCell ref="W331:AB331"/>
    <mergeCell ref="AC331:AH331"/>
    <mergeCell ref="AC220:AH220"/>
    <mergeCell ref="F99:M99"/>
    <mergeCell ref="N99:Q99"/>
    <mergeCell ref="R99:V99"/>
    <mergeCell ref="W99:AB99"/>
    <mergeCell ref="AC99:AH99"/>
    <mergeCell ref="A100:E100"/>
    <mergeCell ref="F100:M100"/>
    <mergeCell ref="N100:Q100"/>
    <mergeCell ref="R100:V100"/>
    <mergeCell ref="R176:V176"/>
    <mergeCell ref="W176:AB176"/>
    <mergeCell ref="R171:V171"/>
    <mergeCell ref="W171:AB171"/>
    <mergeCell ref="R167:V167"/>
    <mergeCell ref="AC182:AH182"/>
    <mergeCell ref="A173:E173"/>
    <mergeCell ref="AC173:AH173"/>
    <mergeCell ref="AC102:AH102"/>
    <mergeCell ref="N103:Q103"/>
    <mergeCell ref="R103:V103"/>
    <mergeCell ref="W103:AB103"/>
    <mergeCell ref="AC103:AH103"/>
    <mergeCell ref="W106:AB106"/>
    <mergeCell ref="N208:Q208"/>
    <mergeCell ref="A208:E208"/>
    <mergeCell ref="W102:AB102"/>
    <mergeCell ref="A204:E204"/>
    <mergeCell ref="N203:Q203"/>
    <mergeCell ref="A174:E174"/>
    <mergeCell ref="F183:M183"/>
    <mergeCell ref="N183:Q183"/>
    <mergeCell ref="AC213:AH213"/>
    <mergeCell ref="A214:E214"/>
    <mergeCell ref="F214:M214"/>
    <mergeCell ref="A183:E183"/>
    <mergeCell ref="A192:E192"/>
    <mergeCell ref="F192:M192"/>
    <mergeCell ref="N192:Q192"/>
    <mergeCell ref="R192:V192"/>
    <mergeCell ref="AC192:AH192"/>
    <mergeCell ref="AC194:AH194"/>
    <mergeCell ref="AC183:AH183"/>
    <mergeCell ref="W185:AB185"/>
    <mergeCell ref="AC185:AH185"/>
    <mergeCell ref="F207:M207"/>
    <mergeCell ref="R207:V207"/>
    <mergeCell ref="W211:AB211"/>
    <mergeCell ref="AC211:AH211"/>
    <mergeCell ref="A209:E209"/>
    <mergeCell ref="AC214:AH214"/>
    <mergeCell ref="A211:E211"/>
    <mergeCell ref="F211:M211"/>
    <mergeCell ref="R211:V211"/>
    <mergeCell ref="W213:AB213"/>
    <mergeCell ref="A187:E187"/>
    <mergeCell ref="F187:M187"/>
    <mergeCell ref="N187:Q187"/>
    <mergeCell ref="F186:M186"/>
    <mergeCell ref="N186:Q186"/>
    <mergeCell ref="W192:AB192"/>
    <mergeCell ref="R191:V191"/>
    <mergeCell ref="N212:Q212"/>
    <mergeCell ref="A185:E185"/>
    <mergeCell ref="R259:V259"/>
    <mergeCell ref="W259:AB259"/>
    <mergeCell ref="AC259:AH259"/>
    <mergeCell ref="A258:E258"/>
    <mergeCell ref="F258:M258"/>
    <mergeCell ref="N258:Q258"/>
    <mergeCell ref="R258:V258"/>
    <mergeCell ref="W258:AB258"/>
    <mergeCell ref="A278:E278"/>
    <mergeCell ref="F278:M278"/>
    <mergeCell ref="N278:Q278"/>
    <mergeCell ref="R278:V278"/>
    <mergeCell ref="W278:AB278"/>
    <mergeCell ref="A267:E267"/>
    <mergeCell ref="F267:M267"/>
    <mergeCell ref="N267:Q267"/>
    <mergeCell ref="R267:V267"/>
    <mergeCell ref="W267:AB267"/>
    <mergeCell ref="AC267:AH267"/>
    <mergeCell ref="N259:Q259"/>
    <mergeCell ref="F273:M273"/>
    <mergeCell ref="N273:Q273"/>
    <mergeCell ref="R273:V273"/>
    <mergeCell ref="W273:AB273"/>
    <mergeCell ref="A268:E268"/>
    <mergeCell ref="F268:M268"/>
    <mergeCell ref="N272:Q272"/>
    <mergeCell ref="AC269:AH269"/>
    <mergeCell ref="AC262:AH262"/>
    <mergeCell ref="N260:Q260"/>
    <mergeCell ref="R260:V260"/>
    <mergeCell ref="W260:AB260"/>
    <mergeCell ref="R320:V320"/>
    <mergeCell ref="W320:AB320"/>
    <mergeCell ref="W325:AB325"/>
    <mergeCell ref="AC325:AH325"/>
    <mergeCell ref="A269:E269"/>
    <mergeCell ref="F269:M269"/>
    <mergeCell ref="A270:E270"/>
    <mergeCell ref="F270:M270"/>
    <mergeCell ref="N270:Q270"/>
    <mergeCell ref="R270:V270"/>
    <mergeCell ref="W270:AB270"/>
    <mergeCell ref="AC270:AH270"/>
    <mergeCell ref="W306:AB306"/>
    <mergeCell ref="AC306:AH306"/>
    <mergeCell ref="A277:E277"/>
    <mergeCell ref="W281:AB281"/>
    <mergeCell ref="A282:E282"/>
    <mergeCell ref="AC320:AH320"/>
    <mergeCell ref="A313:E313"/>
    <mergeCell ref="F313:M313"/>
    <mergeCell ref="N313:Q313"/>
    <mergeCell ref="R313:V313"/>
    <mergeCell ref="W313:AB313"/>
    <mergeCell ref="AC313:AH313"/>
    <mergeCell ref="A314:E314"/>
    <mergeCell ref="F314:M314"/>
    <mergeCell ref="N314:Q314"/>
    <mergeCell ref="R314:V314"/>
    <mergeCell ref="W314:AB314"/>
    <mergeCell ref="AC314:AH314"/>
    <mergeCell ref="A315:E315"/>
    <mergeCell ref="F315:M315"/>
    <mergeCell ref="A312:E312"/>
    <mergeCell ref="F312:M312"/>
    <mergeCell ref="N312:Q312"/>
    <mergeCell ref="R312:V312"/>
    <mergeCell ref="W312:AB312"/>
    <mergeCell ref="A279:E279"/>
    <mergeCell ref="F279:M279"/>
    <mergeCell ref="N279:Q279"/>
    <mergeCell ref="R279:V279"/>
    <mergeCell ref="W279:AB279"/>
    <mergeCell ref="A280:E280"/>
    <mergeCell ref="F280:M280"/>
    <mergeCell ref="N280:Q280"/>
    <mergeCell ref="R280:V280"/>
    <mergeCell ref="W280:AB280"/>
    <mergeCell ref="A281:E281"/>
    <mergeCell ref="N305:Q305"/>
    <mergeCell ref="N311:Q311"/>
    <mergeCell ref="R311:V311"/>
    <mergeCell ref="W305:AB305"/>
    <mergeCell ref="A290:E290"/>
    <mergeCell ref="F290:M290"/>
    <mergeCell ref="N290:Q290"/>
    <mergeCell ref="R290:V290"/>
    <mergeCell ref="W290:AB290"/>
    <mergeCell ref="R303:V303"/>
    <mergeCell ref="W303:AB303"/>
    <mergeCell ref="A301:E301"/>
    <mergeCell ref="F283:M283"/>
    <mergeCell ref="N283:Q283"/>
    <mergeCell ref="A283:E283"/>
    <mergeCell ref="A253:E253"/>
    <mergeCell ref="R248:V248"/>
    <mergeCell ref="F248:M248"/>
    <mergeCell ref="F253:M253"/>
    <mergeCell ref="A255:E255"/>
    <mergeCell ref="F262:M262"/>
    <mergeCell ref="N262:Q262"/>
    <mergeCell ref="R262:V262"/>
    <mergeCell ref="W262:AB262"/>
    <mergeCell ref="A263:E263"/>
    <mergeCell ref="N266:Q266"/>
    <mergeCell ref="W255:AB255"/>
    <mergeCell ref="AC255:AH255"/>
    <mergeCell ref="F260:M260"/>
    <mergeCell ref="W257:AB257"/>
    <mergeCell ref="AC257:AH257"/>
    <mergeCell ref="F259:M259"/>
    <mergeCell ref="AC254:AH254"/>
    <mergeCell ref="AC253:AH253"/>
    <mergeCell ref="F256:M256"/>
    <mergeCell ref="N256:Q256"/>
    <mergeCell ref="R256:V256"/>
    <mergeCell ref="W256:AB256"/>
    <mergeCell ref="AC256:AH256"/>
    <mergeCell ref="A257:E257"/>
    <mergeCell ref="F257:M257"/>
    <mergeCell ref="N257:Q257"/>
    <mergeCell ref="R257:V257"/>
    <mergeCell ref="AC264:AH264"/>
    <mergeCell ref="A265:E265"/>
    <mergeCell ref="F263:M263"/>
    <mergeCell ref="N263:Q263"/>
    <mergeCell ref="R365:V365"/>
    <mergeCell ref="W359:AB359"/>
    <mergeCell ref="AC301:AH301"/>
    <mergeCell ref="N304:Q304"/>
    <mergeCell ref="R304:V304"/>
    <mergeCell ref="N364:Q364"/>
    <mergeCell ref="A221:E221"/>
    <mergeCell ref="A234:E234"/>
    <mergeCell ref="F234:M234"/>
    <mergeCell ref="F236:M236"/>
    <mergeCell ref="R236:V236"/>
    <mergeCell ref="AC224:AH224"/>
    <mergeCell ref="A225:E225"/>
    <mergeCell ref="F225:M225"/>
    <mergeCell ref="W232:AB232"/>
    <mergeCell ref="F255:M255"/>
    <mergeCell ref="R255:V255"/>
    <mergeCell ref="R253:V253"/>
    <mergeCell ref="N248:Q248"/>
    <mergeCell ref="A230:E230"/>
    <mergeCell ref="A226:E226"/>
    <mergeCell ref="F226:M226"/>
    <mergeCell ref="N252:Q252"/>
    <mergeCell ref="R277:V277"/>
    <mergeCell ref="W277:AB277"/>
    <mergeCell ref="AC279:AH279"/>
    <mergeCell ref="AC280:AH280"/>
    <mergeCell ref="W283:AB283"/>
    <mergeCell ref="AC283:AH283"/>
    <mergeCell ref="W263:AB263"/>
    <mergeCell ref="AC263:AH263"/>
    <mergeCell ref="AC281:AH281"/>
    <mergeCell ref="R227:V227"/>
    <mergeCell ref="AC312:AH312"/>
    <mergeCell ref="A228:E228"/>
    <mergeCell ref="W228:AB228"/>
    <mergeCell ref="F227:M227"/>
    <mergeCell ref="W548:AB548"/>
    <mergeCell ref="AC548:AH548"/>
    <mergeCell ref="AC266:AH266"/>
    <mergeCell ref="F245:M245"/>
    <mergeCell ref="R245:V245"/>
    <mergeCell ref="W245:AB245"/>
    <mergeCell ref="W251:AB251"/>
    <mergeCell ref="AC251:AH251"/>
    <mergeCell ref="F369:M369"/>
    <mergeCell ref="W371:AB371"/>
    <mergeCell ref="AC371:AH371"/>
    <mergeCell ref="N371:Q371"/>
    <mergeCell ref="R371:V371"/>
    <mergeCell ref="A363:E363"/>
    <mergeCell ref="F363:M363"/>
    <mergeCell ref="N363:Q363"/>
    <mergeCell ref="R363:V363"/>
    <mergeCell ref="W363:AB363"/>
    <mergeCell ref="AC363:AH363"/>
    <mergeCell ref="A364:E364"/>
    <mergeCell ref="AC258:AH258"/>
    <mergeCell ref="W362:AB362"/>
    <mergeCell ref="A259:E259"/>
    <mergeCell ref="AC362:AH362"/>
    <mergeCell ref="A365:E365"/>
    <mergeCell ref="F365:M365"/>
    <mergeCell ref="N365:Q365"/>
    <mergeCell ref="A362:E362"/>
    <mergeCell ref="F364:M364"/>
    <mergeCell ref="AC359:AH359"/>
    <mergeCell ref="AC361:AH361"/>
    <mergeCell ref="N361:Q361"/>
    <mergeCell ref="R361:V361"/>
    <mergeCell ref="AC272:AH272"/>
    <mergeCell ref="W315:AB315"/>
    <mergeCell ref="AC315:AH315"/>
    <mergeCell ref="F308:M308"/>
    <mergeCell ref="N308:Q308"/>
    <mergeCell ref="R308:V308"/>
    <mergeCell ref="R263:V263"/>
    <mergeCell ref="AC265:AH265"/>
    <mergeCell ref="A262:E262"/>
    <mergeCell ref="R266:V266"/>
    <mergeCell ref="W266:AB266"/>
    <mergeCell ref="N264:Q264"/>
    <mergeCell ref="F282:M282"/>
    <mergeCell ref="N282:Q282"/>
    <mergeCell ref="R282:V282"/>
    <mergeCell ref="F272:M272"/>
    <mergeCell ref="F310:M310"/>
    <mergeCell ref="N310:Q310"/>
    <mergeCell ref="R310:V310"/>
    <mergeCell ref="W310:AB310"/>
    <mergeCell ref="AC310:AH310"/>
    <mergeCell ref="AC278:AH278"/>
    <mergeCell ref="R271:V271"/>
    <mergeCell ref="W271:AB271"/>
    <mergeCell ref="AC271:AH271"/>
    <mergeCell ref="F265:M265"/>
    <mergeCell ref="R368:V368"/>
    <mergeCell ref="W368:AB368"/>
    <mergeCell ref="A623:E623"/>
    <mergeCell ref="A555:E555"/>
    <mergeCell ref="F555:M555"/>
    <mergeCell ref="A567:E567"/>
    <mergeCell ref="A630:E630"/>
    <mergeCell ref="F630:M630"/>
    <mergeCell ref="N630:Q630"/>
    <mergeCell ref="R630:V630"/>
    <mergeCell ref="W630:AB630"/>
    <mergeCell ref="AC630:AH630"/>
    <mergeCell ref="AC566:AH566"/>
    <mergeCell ref="A549:E549"/>
    <mergeCell ref="F549:M549"/>
    <mergeCell ref="A626:E626"/>
    <mergeCell ref="F626:M626"/>
    <mergeCell ref="N626:Q626"/>
    <mergeCell ref="R626:V626"/>
    <mergeCell ref="W626:AB626"/>
    <mergeCell ref="AC626:AH626"/>
    <mergeCell ref="N624:Q624"/>
    <mergeCell ref="R624:V624"/>
    <mergeCell ref="W624:AB624"/>
    <mergeCell ref="AC624:AH624"/>
    <mergeCell ref="A373:E373"/>
    <mergeCell ref="F373:M373"/>
    <mergeCell ref="N373:Q373"/>
    <mergeCell ref="R373:V373"/>
    <mergeCell ref="W373:AB373"/>
    <mergeCell ref="AC373:AH373"/>
    <mergeCell ref="A374:E374"/>
    <mergeCell ref="W365:AB365"/>
    <mergeCell ref="AC365:AH365"/>
    <mergeCell ref="A366:E366"/>
    <mergeCell ref="F366:M366"/>
    <mergeCell ref="N366:Q366"/>
    <mergeCell ref="R366:V366"/>
    <mergeCell ref="A367:E367"/>
    <mergeCell ref="F367:M367"/>
    <mergeCell ref="N367:Q367"/>
    <mergeCell ref="R367:V367"/>
    <mergeCell ref="W367:AB367"/>
    <mergeCell ref="AC367:AH367"/>
    <mergeCell ref="A625:E625"/>
    <mergeCell ref="F625:M625"/>
    <mergeCell ref="N625:Q625"/>
    <mergeCell ref="R625:V625"/>
    <mergeCell ref="W625:AB625"/>
    <mergeCell ref="AC625:AH625"/>
    <mergeCell ref="F623:M623"/>
    <mergeCell ref="R623:V623"/>
    <mergeCell ref="W623:AB623"/>
    <mergeCell ref="AC623:AH623"/>
    <mergeCell ref="W366:AB366"/>
    <mergeCell ref="W370:AB370"/>
    <mergeCell ref="AC370:AH370"/>
    <mergeCell ref="A371:E371"/>
    <mergeCell ref="F371:M371"/>
    <mergeCell ref="A368:E368"/>
    <mergeCell ref="R369:V369"/>
    <mergeCell ref="A369:E369"/>
    <mergeCell ref="A624:E624"/>
    <mergeCell ref="N368:Q368"/>
    <mergeCell ref="W57:AB57"/>
    <mergeCell ref="AC57:AH57"/>
    <mergeCell ref="N55:Q55"/>
    <mergeCell ref="F50:M50"/>
    <mergeCell ref="N50:Q50"/>
    <mergeCell ref="R50:V50"/>
    <mergeCell ref="W50:AB50"/>
    <mergeCell ref="AC50:AH50"/>
    <mergeCell ref="W59:AB59"/>
    <mergeCell ref="AC55:AH55"/>
    <mergeCell ref="A629:E629"/>
    <mergeCell ref="F629:M629"/>
    <mergeCell ref="N629:Q629"/>
    <mergeCell ref="R629:V629"/>
    <mergeCell ref="R569:V569"/>
    <mergeCell ref="W569:AB569"/>
    <mergeCell ref="AC569:AH569"/>
    <mergeCell ref="W369:AB369"/>
    <mergeCell ref="AC369:AH369"/>
    <mergeCell ref="AC368:AH368"/>
    <mergeCell ref="N623:Q623"/>
    <mergeCell ref="N369:Q369"/>
    <mergeCell ref="A370:E370"/>
    <mergeCell ref="F370:M370"/>
    <mergeCell ref="N370:Q370"/>
    <mergeCell ref="R370:V370"/>
    <mergeCell ref="N188:Q188"/>
    <mergeCell ref="R188:V188"/>
    <mergeCell ref="W188:AB188"/>
    <mergeCell ref="AC188:AH188"/>
    <mergeCell ref="A189:E189"/>
    <mergeCell ref="F189:M189"/>
    <mergeCell ref="W361:AB361"/>
    <mergeCell ref="N362:Q362"/>
    <mergeCell ref="R362:V362"/>
    <mergeCell ref="F362:M362"/>
    <mergeCell ref="A310:E310"/>
    <mergeCell ref="AC52:AH52"/>
    <mergeCell ref="N48:Q48"/>
    <mergeCell ref="N53:Q53"/>
    <mergeCell ref="R53:V53"/>
    <mergeCell ref="W53:AB53"/>
    <mergeCell ref="AC53:AH53"/>
    <mergeCell ref="A54:E54"/>
    <mergeCell ref="F54:M54"/>
    <mergeCell ref="N54:Q54"/>
    <mergeCell ref="R54:V54"/>
    <mergeCell ref="W54:AB54"/>
    <mergeCell ref="AC54:AH54"/>
    <mergeCell ref="A55:E55"/>
    <mergeCell ref="A59:E59"/>
    <mergeCell ref="F59:M59"/>
    <mergeCell ref="N59:Q59"/>
    <mergeCell ref="R59:V59"/>
    <mergeCell ref="A57:E57"/>
    <mergeCell ref="F57:M57"/>
    <mergeCell ref="N57:Q57"/>
    <mergeCell ref="R57:V57"/>
    <mergeCell ref="A213:E213"/>
    <mergeCell ref="F213:M213"/>
    <mergeCell ref="A311:E311"/>
    <mergeCell ref="A305:E305"/>
    <mergeCell ref="F305:M305"/>
    <mergeCell ref="R305:V305"/>
    <mergeCell ref="AC305:AH305"/>
    <mergeCell ref="W307:AB307"/>
    <mergeCell ref="AC307:AH307"/>
    <mergeCell ref="A308:E308"/>
    <mergeCell ref="A323:E323"/>
    <mergeCell ref="F323:M323"/>
    <mergeCell ref="N323:Q323"/>
    <mergeCell ref="R323:V323"/>
    <mergeCell ref="W323:AB323"/>
    <mergeCell ref="AC323:AH323"/>
    <mergeCell ref="AC277:AH277"/>
    <mergeCell ref="N268:Q268"/>
    <mergeCell ref="R268:V268"/>
    <mergeCell ref="A306:E306"/>
    <mergeCell ref="W308:AB308"/>
    <mergeCell ref="AC308:AH308"/>
    <mergeCell ref="A307:E307"/>
    <mergeCell ref="F307:M307"/>
    <mergeCell ref="N307:Q307"/>
    <mergeCell ref="R307:V307"/>
    <mergeCell ref="F306:M306"/>
    <mergeCell ref="N306:Q306"/>
    <mergeCell ref="R306:V306"/>
    <mergeCell ref="A272:E272"/>
    <mergeCell ref="F277:M277"/>
    <mergeCell ref="N277:Q277"/>
    <mergeCell ref="W311:AB311"/>
    <mergeCell ref="A320:E320"/>
    <mergeCell ref="F320:M320"/>
    <mergeCell ref="N320:Q320"/>
    <mergeCell ref="R272:V272"/>
    <mergeCell ref="W272:AB272"/>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361"/>
  <sheetViews>
    <sheetView workbookViewId="0">
      <selection activeCell="CD44" sqref="CD44"/>
    </sheetView>
  </sheetViews>
  <sheetFormatPr defaultColWidth="2.75" defaultRowHeight="16.5"/>
  <cols>
    <col min="1" max="34" width="2.75" style="4"/>
    <col min="35" max="35" width="2.75" style="4" hidden="1" customWidth="1"/>
    <col min="36" max="68" width="0" style="4" hidden="1" customWidth="1"/>
    <col min="69" max="16384" width="2.75" style="4"/>
  </cols>
  <sheetData>
    <row r="1" spans="1:34" ht="35.1" customHeight="1">
      <c r="A1" s="135" t="s">
        <v>84</v>
      </c>
      <c r="B1" s="135"/>
      <c r="C1" s="135"/>
      <c r="D1" s="135"/>
      <c r="E1" s="135"/>
      <c r="F1" s="135"/>
      <c r="G1" s="135"/>
      <c r="H1" s="135"/>
      <c r="I1" s="135"/>
      <c r="J1" s="135"/>
      <c r="K1" s="135"/>
      <c r="L1" s="135"/>
      <c r="M1" s="135"/>
      <c r="N1" s="135"/>
      <c r="O1" s="111"/>
      <c r="P1" s="111"/>
      <c r="Q1" s="137" t="s">
        <v>243</v>
      </c>
      <c r="R1" s="137"/>
      <c r="S1" s="137"/>
      <c r="T1" s="137"/>
      <c r="U1" s="137"/>
      <c r="V1" s="137"/>
      <c r="W1" s="137"/>
      <c r="X1" s="137"/>
      <c r="Y1" s="137"/>
      <c r="Z1" s="138" t="s">
        <v>139</v>
      </c>
      <c r="AA1" s="138"/>
      <c r="AB1" s="138"/>
      <c r="AC1" s="138"/>
      <c r="AD1" s="138"/>
      <c r="AE1" s="138"/>
      <c r="AF1" s="138"/>
      <c r="AG1" s="138"/>
      <c r="AH1" s="138"/>
    </row>
    <row r="2" spans="1:34" ht="26.1" customHeight="1">
      <c r="A2" s="139" t="s">
        <v>4</v>
      </c>
      <c r="B2" s="139"/>
      <c r="C2" s="139"/>
      <c r="D2" s="139"/>
      <c r="E2" s="139"/>
      <c r="F2" s="139"/>
      <c r="G2" s="139"/>
      <c r="H2" s="139"/>
      <c r="I2" s="139"/>
      <c r="J2" s="139"/>
      <c r="K2" s="139"/>
      <c r="L2" s="139"/>
      <c r="M2" s="139"/>
      <c r="N2" s="139"/>
      <c r="O2" s="111"/>
      <c r="P2" s="111"/>
      <c r="Q2" s="140" t="s">
        <v>244</v>
      </c>
      <c r="R2" s="140"/>
      <c r="S2" s="140"/>
      <c r="T2" s="140"/>
      <c r="U2" s="140"/>
      <c r="V2" s="140"/>
      <c r="W2" s="140"/>
      <c r="X2" s="140"/>
      <c r="Y2" s="140"/>
      <c r="Z2" s="141" t="s">
        <v>140</v>
      </c>
      <c r="AA2" s="141"/>
      <c r="AB2" s="141"/>
      <c r="AC2" s="141"/>
      <c r="AD2" s="141"/>
      <c r="AE2" s="141"/>
      <c r="AF2" s="141"/>
      <c r="AG2" s="141"/>
      <c r="AH2" s="141"/>
    </row>
    <row r="3" spans="1:3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34"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34" ht="9.9499999999999993" customHeight="1" thickBo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row>
    <row r="6" spans="1:34" s="2" customFormat="1" ht="20.100000000000001" customHeight="1">
      <c r="A6" s="539" t="s">
        <v>871</v>
      </c>
      <c r="B6" s="540"/>
      <c r="C6" s="540"/>
      <c r="D6" s="540"/>
      <c r="E6" s="540"/>
      <c r="F6" s="540"/>
      <c r="G6" s="540" t="s">
        <v>199</v>
      </c>
      <c r="H6" s="540"/>
      <c r="I6" s="540"/>
      <c r="J6" s="540"/>
      <c r="K6" s="540"/>
      <c r="L6" s="540"/>
      <c r="M6" s="540"/>
      <c r="N6" s="540"/>
      <c r="O6" s="540" t="s">
        <v>200</v>
      </c>
      <c r="P6" s="540"/>
      <c r="Q6" s="540"/>
      <c r="R6" s="540"/>
      <c r="S6" s="540" t="s">
        <v>872</v>
      </c>
      <c r="T6" s="540"/>
      <c r="U6" s="540"/>
      <c r="V6" s="540"/>
      <c r="W6" s="540"/>
      <c r="X6" s="540" t="s">
        <v>873</v>
      </c>
      <c r="Y6" s="540"/>
      <c r="Z6" s="540"/>
      <c r="AA6" s="540"/>
      <c r="AB6" s="540"/>
      <c r="AC6" s="540"/>
      <c r="AD6" s="540" t="s">
        <v>874</v>
      </c>
      <c r="AE6" s="540"/>
      <c r="AF6" s="540"/>
      <c r="AG6" s="540"/>
      <c r="AH6" s="541"/>
    </row>
    <row r="7" spans="1:34" s="44" customFormat="1" ht="20.100000000000001" customHeight="1">
      <c r="A7" s="542"/>
      <c r="B7" s="543"/>
      <c r="C7" s="543"/>
      <c r="D7" s="543"/>
      <c r="E7" s="543"/>
      <c r="F7" s="543"/>
      <c r="G7" s="544"/>
      <c r="H7" s="545"/>
      <c r="I7" s="545"/>
      <c r="J7" s="545"/>
      <c r="K7" s="545"/>
      <c r="L7" s="545"/>
      <c r="M7" s="545"/>
      <c r="N7" s="546"/>
      <c r="O7" s="544"/>
      <c r="P7" s="545"/>
      <c r="Q7" s="545"/>
      <c r="R7" s="546"/>
      <c r="S7" s="547"/>
      <c r="T7" s="547"/>
      <c r="U7" s="547"/>
      <c r="V7" s="547"/>
      <c r="W7" s="547"/>
      <c r="X7" s="547"/>
      <c r="Y7" s="547"/>
      <c r="Z7" s="547"/>
      <c r="AA7" s="547"/>
      <c r="AB7" s="547"/>
      <c r="AC7" s="547"/>
      <c r="AD7" s="547"/>
      <c r="AE7" s="547"/>
      <c r="AF7" s="547"/>
      <c r="AG7" s="547"/>
      <c r="AH7" s="550"/>
    </row>
    <row r="8" spans="1:34" ht="20.100000000000001" customHeight="1">
      <c r="A8" s="116" t="s">
        <v>875</v>
      </c>
      <c r="B8" s="106"/>
      <c r="C8" s="106"/>
      <c r="D8" s="106"/>
      <c r="E8" s="106"/>
      <c r="F8" s="106"/>
      <c r="G8" s="106" t="s">
        <v>863</v>
      </c>
      <c r="H8" s="106"/>
      <c r="I8" s="106"/>
      <c r="J8" s="106"/>
      <c r="K8" s="106"/>
      <c r="L8" s="106"/>
      <c r="M8" s="106" t="s">
        <v>864</v>
      </c>
      <c r="N8" s="106"/>
      <c r="O8" s="543"/>
      <c r="P8" s="543"/>
      <c r="Q8" s="543"/>
      <c r="R8" s="543"/>
      <c r="S8" s="543" t="s">
        <v>876</v>
      </c>
      <c r="T8" s="543"/>
      <c r="U8" s="543"/>
      <c r="V8" s="543"/>
      <c r="W8" s="543"/>
      <c r="X8" s="543" t="s">
        <v>877</v>
      </c>
      <c r="Y8" s="543"/>
      <c r="Z8" s="543"/>
      <c r="AA8" s="543"/>
      <c r="AB8" s="543"/>
      <c r="AC8" s="543"/>
      <c r="AD8" s="543" t="s">
        <v>878</v>
      </c>
      <c r="AE8" s="543"/>
      <c r="AF8" s="543"/>
      <c r="AG8" s="543"/>
      <c r="AH8" s="551"/>
    </row>
    <row r="9" spans="1:34" ht="20.100000000000001" customHeight="1" thickBot="1">
      <c r="A9" s="548"/>
      <c r="B9" s="549"/>
      <c r="C9" s="549"/>
      <c r="D9" s="549"/>
      <c r="E9" s="549"/>
      <c r="F9" s="549"/>
      <c r="G9" s="549"/>
      <c r="H9" s="549"/>
      <c r="I9" s="549"/>
      <c r="J9" s="549"/>
      <c r="K9" s="549"/>
      <c r="L9" s="549"/>
      <c r="M9" s="549"/>
      <c r="N9" s="549"/>
      <c r="O9" s="554"/>
      <c r="P9" s="554"/>
      <c r="Q9" s="554"/>
      <c r="R9" s="554"/>
      <c r="S9" s="552"/>
      <c r="T9" s="552"/>
      <c r="U9" s="552"/>
      <c r="V9" s="552"/>
      <c r="W9" s="552"/>
      <c r="X9" s="552"/>
      <c r="Y9" s="552"/>
      <c r="Z9" s="552"/>
      <c r="AA9" s="552"/>
      <c r="AB9" s="552"/>
      <c r="AC9" s="552"/>
      <c r="AD9" s="552"/>
      <c r="AE9" s="552"/>
      <c r="AF9" s="552"/>
      <c r="AG9" s="552"/>
      <c r="AH9" s="553"/>
    </row>
    <row r="10" spans="1:34" ht="8.1" customHeight="1" thickBot="1">
      <c r="A10" s="538"/>
      <c r="B10" s="538"/>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row>
    <row r="11" spans="1:34" s="2" customFormat="1" ht="20.100000000000001" customHeight="1">
      <c r="A11" s="539" t="s">
        <v>871</v>
      </c>
      <c r="B11" s="540"/>
      <c r="C11" s="540"/>
      <c r="D11" s="540"/>
      <c r="E11" s="540"/>
      <c r="F11" s="540"/>
      <c r="G11" s="540" t="s">
        <v>199</v>
      </c>
      <c r="H11" s="540"/>
      <c r="I11" s="540"/>
      <c r="J11" s="540"/>
      <c r="K11" s="540"/>
      <c r="L11" s="540"/>
      <c r="M11" s="540"/>
      <c r="N11" s="540"/>
      <c r="O11" s="540" t="s">
        <v>200</v>
      </c>
      <c r="P11" s="540"/>
      <c r="Q11" s="540"/>
      <c r="R11" s="540"/>
      <c r="S11" s="540" t="s">
        <v>872</v>
      </c>
      <c r="T11" s="540"/>
      <c r="U11" s="540"/>
      <c r="V11" s="540"/>
      <c r="W11" s="540"/>
      <c r="X11" s="540" t="s">
        <v>873</v>
      </c>
      <c r="Y11" s="540"/>
      <c r="Z11" s="540"/>
      <c r="AA11" s="540"/>
      <c r="AB11" s="540"/>
      <c r="AC11" s="540"/>
      <c r="AD11" s="540" t="s">
        <v>874</v>
      </c>
      <c r="AE11" s="540"/>
      <c r="AF11" s="540"/>
      <c r="AG11" s="540"/>
      <c r="AH11" s="541"/>
    </row>
    <row r="12" spans="1:34" s="44" customFormat="1" ht="20.100000000000001" customHeight="1">
      <c r="A12" s="542"/>
      <c r="B12" s="543"/>
      <c r="C12" s="543"/>
      <c r="D12" s="543"/>
      <c r="E12" s="543"/>
      <c r="F12" s="543"/>
      <c r="G12" s="544"/>
      <c r="H12" s="545"/>
      <c r="I12" s="545"/>
      <c r="J12" s="545"/>
      <c r="K12" s="545"/>
      <c r="L12" s="545"/>
      <c r="M12" s="545"/>
      <c r="N12" s="546"/>
      <c r="O12" s="544"/>
      <c r="P12" s="545"/>
      <c r="Q12" s="545"/>
      <c r="R12" s="546"/>
      <c r="S12" s="547"/>
      <c r="T12" s="547"/>
      <c r="U12" s="547"/>
      <c r="V12" s="547"/>
      <c r="W12" s="547"/>
      <c r="X12" s="547"/>
      <c r="Y12" s="547"/>
      <c r="Z12" s="547"/>
      <c r="AA12" s="547"/>
      <c r="AB12" s="547"/>
      <c r="AC12" s="547"/>
      <c r="AD12" s="547"/>
      <c r="AE12" s="547"/>
      <c r="AF12" s="547"/>
      <c r="AG12" s="547"/>
      <c r="AH12" s="550"/>
    </row>
    <row r="13" spans="1:34" ht="20.100000000000001" customHeight="1">
      <c r="A13" s="116" t="s">
        <v>875</v>
      </c>
      <c r="B13" s="106"/>
      <c r="C13" s="106"/>
      <c r="D13" s="106"/>
      <c r="E13" s="106"/>
      <c r="F13" s="106"/>
      <c r="G13" s="106" t="s">
        <v>863</v>
      </c>
      <c r="H13" s="106"/>
      <c r="I13" s="106"/>
      <c r="J13" s="106"/>
      <c r="K13" s="106"/>
      <c r="L13" s="106"/>
      <c r="M13" s="106" t="s">
        <v>864</v>
      </c>
      <c r="N13" s="106"/>
      <c r="O13" s="543"/>
      <c r="P13" s="543"/>
      <c r="Q13" s="543"/>
      <c r="R13" s="543"/>
      <c r="S13" s="543" t="s">
        <v>876</v>
      </c>
      <c r="T13" s="543"/>
      <c r="U13" s="543"/>
      <c r="V13" s="543"/>
      <c r="W13" s="543"/>
      <c r="X13" s="543" t="s">
        <v>877</v>
      </c>
      <c r="Y13" s="543"/>
      <c r="Z13" s="543"/>
      <c r="AA13" s="543"/>
      <c r="AB13" s="543"/>
      <c r="AC13" s="543"/>
      <c r="AD13" s="543" t="s">
        <v>878</v>
      </c>
      <c r="AE13" s="543"/>
      <c r="AF13" s="543"/>
      <c r="AG13" s="543"/>
      <c r="AH13" s="551"/>
    </row>
    <row r="14" spans="1:34" ht="20.100000000000001" customHeight="1" thickBot="1">
      <c r="A14" s="548"/>
      <c r="B14" s="549"/>
      <c r="C14" s="549"/>
      <c r="D14" s="549"/>
      <c r="E14" s="549"/>
      <c r="F14" s="549"/>
      <c r="G14" s="549"/>
      <c r="H14" s="549"/>
      <c r="I14" s="549"/>
      <c r="J14" s="549"/>
      <c r="K14" s="549"/>
      <c r="L14" s="549"/>
      <c r="M14" s="549"/>
      <c r="N14" s="549"/>
      <c r="O14" s="554"/>
      <c r="P14" s="554"/>
      <c r="Q14" s="554"/>
      <c r="R14" s="554"/>
      <c r="S14" s="552"/>
      <c r="T14" s="552"/>
      <c r="U14" s="552"/>
      <c r="V14" s="552"/>
      <c r="W14" s="552"/>
      <c r="X14" s="552"/>
      <c r="Y14" s="552"/>
      <c r="Z14" s="552"/>
      <c r="AA14" s="552"/>
      <c r="AB14" s="552"/>
      <c r="AC14" s="552"/>
      <c r="AD14" s="552"/>
      <c r="AE14" s="552"/>
      <c r="AF14" s="552"/>
      <c r="AG14" s="552"/>
      <c r="AH14" s="553"/>
    </row>
    <row r="15" spans="1:34" ht="8.1" customHeight="1" thickBot="1">
      <c r="A15" s="538"/>
      <c r="B15" s="538"/>
      <c r="C15" s="538"/>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row>
    <row r="16" spans="1:34" s="2" customFormat="1" ht="20.100000000000001" customHeight="1">
      <c r="A16" s="539" t="s">
        <v>871</v>
      </c>
      <c r="B16" s="540"/>
      <c r="C16" s="540"/>
      <c r="D16" s="540"/>
      <c r="E16" s="540"/>
      <c r="F16" s="540"/>
      <c r="G16" s="540" t="s">
        <v>199</v>
      </c>
      <c r="H16" s="540"/>
      <c r="I16" s="540"/>
      <c r="J16" s="540"/>
      <c r="K16" s="540"/>
      <c r="L16" s="540"/>
      <c r="M16" s="540"/>
      <c r="N16" s="540"/>
      <c r="O16" s="540" t="s">
        <v>200</v>
      </c>
      <c r="P16" s="540"/>
      <c r="Q16" s="540"/>
      <c r="R16" s="540"/>
      <c r="S16" s="540" t="s">
        <v>872</v>
      </c>
      <c r="T16" s="540"/>
      <c r="U16" s="540"/>
      <c r="V16" s="540"/>
      <c r="W16" s="540"/>
      <c r="X16" s="540" t="s">
        <v>873</v>
      </c>
      <c r="Y16" s="540"/>
      <c r="Z16" s="540"/>
      <c r="AA16" s="540"/>
      <c r="AB16" s="540"/>
      <c r="AC16" s="540"/>
      <c r="AD16" s="540" t="s">
        <v>874</v>
      </c>
      <c r="AE16" s="540"/>
      <c r="AF16" s="540"/>
      <c r="AG16" s="540"/>
      <c r="AH16" s="541"/>
    </row>
    <row r="17" spans="1:34" s="44" customFormat="1" ht="20.100000000000001" customHeight="1">
      <c r="A17" s="542"/>
      <c r="B17" s="543"/>
      <c r="C17" s="543"/>
      <c r="D17" s="543"/>
      <c r="E17" s="543"/>
      <c r="F17" s="543"/>
      <c r="G17" s="544"/>
      <c r="H17" s="545"/>
      <c r="I17" s="545"/>
      <c r="J17" s="545"/>
      <c r="K17" s="545"/>
      <c r="L17" s="545"/>
      <c r="M17" s="545"/>
      <c r="N17" s="546"/>
      <c r="O17" s="544"/>
      <c r="P17" s="545"/>
      <c r="Q17" s="545"/>
      <c r="R17" s="546"/>
      <c r="S17" s="547"/>
      <c r="T17" s="547"/>
      <c r="U17" s="547"/>
      <c r="V17" s="547"/>
      <c r="W17" s="547"/>
      <c r="X17" s="547"/>
      <c r="Y17" s="547"/>
      <c r="Z17" s="547"/>
      <c r="AA17" s="547"/>
      <c r="AB17" s="547"/>
      <c r="AC17" s="547"/>
      <c r="AD17" s="547"/>
      <c r="AE17" s="547"/>
      <c r="AF17" s="547"/>
      <c r="AG17" s="547"/>
      <c r="AH17" s="550"/>
    </row>
    <row r="18" spans="1:34" ht="20.100000000000001" customHeight="1">
      <c r="A18" s="116" t="s">
        <v>875</v>
      </c>
      <c r="B18" s="106"/>
      <c r="C18" s="106"/>
      <c r="D18" s="106"/>
      <c r="E18" s="106"/>
      <c r="F18" s="106"/>
      <c r="G18" s="106" t="s">
        <v>863</v>
      </c>
      <c r="H18" s="106"/>
      <c r="I18" s="106"/>
      <c r="J18" s="106"/>
      <c r="K18" s="106"/>
      <c r="L18" s="106"/>
      <c r="M18" s="106" t="s">
        <v>864</v>
      </c>
      <c r="N18" s="106"/>
      <c r="O18" s="543"/>
      <c r="P18" s="543"/>
      <c r="Q18" s="543"/>
      <c r="R18" s="543"/>
      <c r="S18" s="543" t="s">
        <v>876</v>
      </c>
      <c r="T18" s="543"/>
      <c r="U18" s="543"/>
      <c r="V18" s="543"/>
      <c r="W18" s="543"/>
      <c r="X18" s="543" t="s">
        <v>877</v>
      </c>
      <c r="Y18" s="543"/>
      <c r="Z18" s="543"/>
      <c r="AA18" s="543"/>
      <c r="AB18" s="543"/>
      <c r="AC18" s="543"/>
      <c r="AD18" s="543" t="s">
        <v>878</v>
      </c>
      <c r="AE18" s="543"/>
      <c r="AF18" s="543"/>
      <c r="AG18" s="543"/>
      <c r="AH18" s="551"/>
    </row>
    <row r="19" spans="1:34" ht="20.100000000000001" customHeight="1" thickBot="1">
      <c r="A19" s="548"/>
      <c r="B19" s="549"/>
      <c r="C19" s="549"/>
      <c r="D19" s="549"/>
      <c r="E19" s="549"/>
      <c r="F19" s="549"/>
      <c r="G19" s="549"/>
      <c r="H19" s="549"/>
      <c r="I19" s="549"/>
      <c r="J19" s="549"/>
      <c r="K19" s="549"/>
      <c r="L19" s="549"/>
      <c r="M19" s="549"/>
      <c r="N19" s="549"/>
      <c r="O19" s="554"/>
      <c r="P19" s="554"/>
      <c r="Q19" s="554"/>
      <c r="R19" s="554"/>
      <c r="S19" s="552"/>
      <c r="T19" s="552"/>
      <c r="U19" s="552"/>
      <c r="V19" s="552"/>
      <c r="W19" s="552"/>
      <c r="X19" s="552"/>
      <c r="Y19" s="552"/>
      <c r="Z19" s="552"/>
      <c r="AA19" s="552"/>
      <c r="AB19" s="552"/>
      <c r="AC19" s="552"/>
      <c r="AD19" s="552"/>
      <c r="AE19" s="552"/>
      <c r="AF19" s="552"/>
      <c r="AG19" s="552"/>
      <c r="AH19" s="553"/>
    </row>
    <row r="20" spans="1:34" ht="8.1" customHeight="1" thickBot="1">
      <c r="A20" s="538"/>
      <c r="B20" s="538"/>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row>
    <row r="21" spans="1:34" s="2" customFormat="1" ht="20.100000000000001" customHeight="1">
      <c r="A21" s="539" t="s">
        <v>871</v>
      </c>
      <c r="B21" s="540"/>
      <c r="C21" s="540"/>
      <c r="D21" s="540"/>
      <c r="E21" s="540"/>
      <c r="F21" s="540"/>
      <c r="G21" s="540" t="s">
        <v>199</v>
      </c>
      <c r="H21" s="540"/>
      <c r="I21" s="540"/>
      <c r="J21" s="540"/>
      <c r="K21" s="540"/>
      <c r="L21" s="540"/>
      <c r="M21" s="540"/>
      <c r="N21" s="540"/>
      <c r="O21" s="540" t="s">
        <v>200</v>
      </c>
      <c r="P21" s="540"/>
      <c r="Q21" s="540"/>
      <c r="R21" s="540"/>
      <c r="S21" s="540" t="s">
        <v>872</v>
      </c>
      <c r="T21" s="540"/>
      <c r="U21" s="540"/>
      <c r="V21" s="540"/>
      <c r="W21" s="540"/>
      <c r="X21" s="540" t="s">
        <v>873</v>
      </c>
      <c r="Y21" s="540"/>
      <c r="Z21" s="540"/>
      <c r="AA21" s="540"/>
      <c r="AB21" s="540"/>
      <c r="AC21" s="540"/>
      <c r="AD21" s="540" t="s">
        <v>874</v>
      </c>
      <c r="AE21" s="540"/>
      <c r="AF21" s="540"/>
      <c r="AG21" s="540"/>
      <c r="AH21" s="541"/>
    </row>
    <row r="22" spans="1:34" s="44" customFormat="1" ht="20.100000000000001" customHeight="1">
      <c r="A22" s="542"/>
      <c r="B22" s="543"/>
      <c r="C22" s="543"/>
      <c r="D22" s="543"/>
      <c r="E22" s="543"/>
      <c r="F22" s="543"/>
      <c r="G22" s="544"/>
      <c r="H22" s="545"/>
      <c r="I22" s="545"/>
      <c r="J22" s="545"/>
      <c r="K22" s="545"/>
      <c r="L22" s="545"/>
      <c r="M22" s="545"/>
      <c r="N22" s="546"/>
      <c r="O22" s="544"/>
      <c r="P22" s="545"/>
      <c r="Q22" s="545"/>
      <c r="R22" s="546"/>
      <c r="S22" s="547"/>
      <c r="T22" s="547"/>
      <c r="U22" s="547"/>
      <c r="V22" s="547"/>
      <c r="W22" s="547"/>
      <c r="X22" s="547"/>
      <c r="Y22" s="547"/>
      <c r="Z22" s="547"/>
      <c r="AA22" s="547"/>
      <c r="AB22" s="547"/>
      <c r="AC22" s="547"/>
      <c r="AD22" s="547"/>
      <c r="AE22" s="547"/>
      <c r="AF22" s="547"/>
      <c r="AG22" s="547"/>
      <c r="AH22" s="550"/>
    </row>
    <row r="23" spans="1:34" ht="20.100000000000001" customHeight="1">
      <c r="A23" s="116" t="s">
        <v>875</v>
      </c>
      <c r="B23" s="106"/>
      <c r="C23" s="106"/>
      <c r="D23" s="106"/>
      <c r="E23" s="106"/>
      <c r="F23" s="106"/>
      <c r="G23" s="106" t="s">
        <v>863</v>
      </c>
      <c r="H23" s="106"/>
      <c r="I23" s="106"/>
      <c r="J23" s="106"/>
      <c r="K23" s="106"/>
      <c r="L23" s="106"/>
      <c r="M23" s="106" t="s">
        <v>864</v>
      </c>
      <c r="N23" s="106"/>
      <c r="O23" s="543"/>
      <c r="P23" s="543"/>
      <c r="Q23" s="543"/>
      <c r="R23" s="543"/>
      <c r="S23" s="543" t="s">
        <v>876</v>
      </c>
      <c r="T23" s="543"/>
      <c r="U23" s="543"/>
      <c r="V23" s="543"/>
      <c r="W23" s="543"/>
      <c r="X23" s="543" t="s">
        <v>877</v>
      </c>
      <c r="Y23" s="543"/>
      <c r="Z23" s="543"/>
      <c r="AA23" s="543"/>
      <c r="AB23" s="543"/>
      <c r="AC23" s="543"/>
      <c r="AD23" s="543" t="s">
        <v>878</v>
      </c>
      <c r="AE23" s="543"/>
      <c r="AF23" s="543"/>
      <c r="AG23" s="543"/>
      <c r="AH23" s="551"/>
    </row>
    <row r="24" spans="1:34" ht="20.100000000000001" customHeight="1" thickBot="1">
      <c r="A24" s="548"/>
      <c r="B24" s="549"/>
      <c r="C24" s="549"/>
      <c r="D24" s="549"/>
      <c r="E24" s="549"/>
      <c r="F24" s="549"/>
      <c r="G24" s="549"/>
      <c r="H24" s="549"/>
      <c r="I24" s="549"/>
      <c r="J24" s="549"/>
      <c r="K24" s="549"/>
      <c r="L24" s="549"/>
      <c r="M24" s="549"/>
      <c r="N24" s="549"/>
      <c r="O24" s="554"/>
      <c r="P24" s="554"/>
      <c r="Q24" s="554"/>
      <c r="R24" s="554"/>
      <c r="S24" s="552"/>
      <c r="T24" s="552"/>
      <c r="U24" s="552"/>
      <c r="V24" s="552"/>
      <c r="W24" s="552"/>
      <c r="X24" s="552"/>
      <c r="Y24" s="552"/>
      <c r="Z24" s="552"/>
      <c r="AA24" s="552"/>
      <c r="AB24" s="552"/>
      <c r="AC24" s="552"/>
      <c r="AD24" s="552"/>
      <c r="AE24" s="552"/>
      <c r="AF24" s="552"/>
      <c r="AG24" s="552"/>
      <c r="AH24" s="553"/>
    </row>
    <row r="25" spans="1:34" ht="8.1" customHeight="1" thickBot="1">
      <c r="A25" s="538"/>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row>
    <row r="26" spans="1:34" s="2" customFormat="1" ht="20.100000000000001" customHeight="1">
      <c r="A26" s="539" t="s">
        <v>871</v>
      </c>
      <c r="B26" s="540"/>
      <c r="C26" s="540"/>
      <c r="D26" s="540"/>
      <c r="E26" s="540"/>
      <c r="F26" s="540"/>
      <c r="G26" s="540" t="s">
        <v>199</v>
      </c>
      <c r="H26" s="540"/>
      <c r="I26" s="540"/>
      <c r="J26" s="540"/>
      <c r="K26" s="540"/>
      <c r="L26" s="540"/>
      <c r="M26" s="540"/>
      <c r="N26" s="540"/>
      <c r="O26" s="540" t="s">
        <v>200</v>
      </c>
      <c r="P26" s="540"/>
      <c r="Q26" s="540"/>
      <c r="R26" s="540"/>
      <c r="S26" s="540" t="s">
        <v>872</v>
      </c>
      <c r="T26" s="540"/>
      <c r="U26" s="540"/>
      <c r="V26" s="540"/>
      <c r="W26" s="540"/>
      <c r="X26" s="540" t="s">
        <v>873</v>
      </c>
      <c r="Y26" s="540"/>
      <c r="Z26" s="540"/>
      <c r="AA26" s="540"/>
      <c r="AB26" s="540"/>
      <c r="AC26" s="540"/>
      <c r="AD26" s="540" t="s">
        <v>874</v>
      </c>
      <c r="AE26" s="540"/>
      <c r="AF26" s="540"/>
      <c r="AG26" s="540"/>
      <c r="AH26" s="541"/>
    </row>
    <row r="27" spans="1:34" s="44" customFormat="1" ht="20.100000000000001" customHeight="1">
      <c r="A27" s="542"/>
      <c r="B27" s="543"/>
      <c r="C27" s="543"/>
      <c r="D27" s="543"/>
      <c r="E27" s="543"/>
      <c r="F27" s="543"/>
      <c r="G27" s="544"/>
      <c r="H27" s="545"/>
      <c r="I27" s="545"/>
      <c r="J27" s="545"/>
      <c r="K27" s="545"/>
      <c r="L27" s="545"/>
      <c r="M27" s="545"/>
      <c r="N27" s="546"/>
      <c r="O27" s="544"/>
      <c r="P27" s="545"/>
      <c r="Q27" s="545"/>
      <c r="R27" s="546"/>
      <c r="S27" s="547"/>
      <c r="T27" s="547"/>
      <c r="U27" s="547"/>
      <c r="V27" s="547"/>
      <c r="W27" s="547"/>
      <c r="X27" s="547"/>
      <c r="Y27" s="547"/>
      <c r="Z27" s="547"/>
      <c r="AA27" s="547"/>
      <c r="AB27" s="547"/>
      <c r="AC27" s="547"/>
      <c r="AD27" s="547"/>
      <c r="AE27" s="547"/>
      <c r="AF27" s="547"/>
      <c r="AG27" s="547"/>
      <c r="AH27" s="550"/>
    </row>
    <row r="28" spans="1:34" ht="20.100000000000001" customHeight="1">
      <c r="A28" s="116" t="s">
        <v>875</v>
      </c>
      <c r="B28" s="106"/>
      <c r="C28" s="106"/>
      <c r="D28" s="106"/>
      <c r="E28" s="106"/>
      <c r="F28" s="106"/>
      <c r="G28" s="106" t="s">
        <v>863</v>
      </c>
      <c r="H28" s="106"/>
      <c r="I28" s="106"/>
      <c r="J28" s="106"/>
      <c r="K28" s="106"/>
      <c r="L28" s="106"/>
      <c r="M28" s="106" t="s">
        <v>864</v>
      </c>
      <c r="N28" s="106"/>
      <c r="O28" s="543"/>
      <c r="P28" s="543"/>
      <c r="Q28" s="543"/>
      <c r="R28" s="543"/>
      <c r="S28" s="543" t="s">
        <v>876</v>
      </c>
      <c r="T28" s="543"/>
      <c r="U28" s="543"/>
      <c r="V28" s="543"/>
      <c r="W28" s="543"/>
      <c r="X28" s="543" t="s">
        <v>877</v>
      </c>
      <c r="Y28" s="543"/>
      <c r="Z28" s="543"/>
      <c r="AA28" s="543"/>
      <c r="AB28" s="543"/>
      <c r="AC28" s="543"/>
      <c r="AD28" s="543" t="s">
        <v>878</v>
      </c>
      <c r="AE28" s="543"/>
      <c r="AF28" s="543"/>
      <c r="AG28" s="543"/>
      <c r="AH28" s="551"/>
    </row>
    <row r="29" spans="1:34" ht="20.100000000000001" customHeight="1" thickBot="1">
      <c r="A29" s="548"/>
      <c r="B29" s="549"/>
      <c r="C29" s="549"/>
      <c r="D29" s="549"/>
      <c r="E29" s="549"/>
      <c r="F29" s="549"/>
      <c r="G29" s="549"/>
      <c r="H29" s="549"/>
      <c r="I29" s="549"/>
      <c r="J29" s="549"/>
      <c r="K29" s="549"/>
      <c r="L29" s="549"/>
      <c r="M29" s="549"/>
      <c r="N29" s="549"/>
      <c r="O29" s="554"/>
      <c r="P29" s="554"/>
      <c r="Q29" s="554"/>
      <c r="R29" s="554"/>
      <c r="S29" s="552"/>
      <c r="T29" s="552"/>
      <c r="U29" s="552"/>
      <c r="V29" s="552"/>
      <c r="W29" s="552"/>
      <c r="X29" s="552"/>
      <c r="Y29" s="552"/>
      <c r="Z29" s="552"/>
      <c r="AA29" s="552"/>
      <c r="AB29" s="552"/>
      <c r="AC29" s="552"/>
      <c r="AD29" s="552"/>
      <c r="AE29" s="552"/>
      <c r="AF29" s="552"/>
      <c r="AG29" s="552"/>
      <c r="AH29" s="553"/>
    </row>
    <row r="30" spans="1:34" ht="8.1" customHeight="1" thickBot="1">
      <c r="A30" s="538"/>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row>
    <row r="31" spans="1:34" s="2" customFormat="1" ht="20.100000000000001" customHeight="1">
      <c r="A31" s="539" t="s">
        <v>871</v>
      </c>
      <c r="B31" s="540"/>
      <c r="C31" s="540"/>
      <c r="D31" s="540"/>
      <c r="E31" s="540"/>
      <c r="F31" s="540"/>
      <c r="G31" s="540" t="s">
        <v>199</v>
      </c>
      <c r="H31" s="540"/>
      <c r="I31" s="540"/>
      <c r="J31" s="540"/>
      <c r="K31" s="540"/>
      <c r="L31" s="540"/>
      <c r="M31" s="540"/>
      <c r="N31" s="540"/>
      <c r="O31" s="540" t="s">
        <v>200</v>
      </c>
      <c r="P31" s="540"/>
      <c r="Q31" s="540"/>
      <c r="R31" s="540"/>
      <c r="S31" s="540" t="s">
        <v>872</v>
      </c>
      <c r="T31" s="540"/>
      <c r="U31" s="540"/>
      <c r="V31" s="540"/>
      <c r="W31" s="540"/>
      <c r="X31" s="540" t="s">
        <v>873</v>
      </c>
      <c r="Y31" s="540"/>
      <c r="Z31" s="540"/>
      <c r="AA31" s="540"/>
      <c r="AB31" s="540"/>
      <c r="AC31" s="540"/>
      <c r="AD31" s="540" t="s">
        <v>874</v>
      </c>
      <c r="AE31" s="540"/>
      <c r="AF31" s="540"/>
      <c r="AG31" s="540"/>
      <c r="AH31" s="541"/>
    </row>
    <row r="32" spans="1:34" s="44" customFormat="1" ht="20.100000000000001" customHeight="1">
      <c r="A32" s="542"/>
      <c r="B32" s="543"/>
      <c r="C32" s="543"/>
      <c r="D32" s="543"/>
      <c r="E32" s="543"/>
      <c r="F32" s="543"/>
      <c r="G32" s="544"/>
      <c r="H32" s="545"/>
      <c r="I32" s="545"/>
      <c r="J32" s="545"/>
      <c r="K32" s="545"/>
      <c r="L32" s="545"/>
      <c r="M32" s="545"/>
      <c r="N32" s="546"/>
      <c r="O32" s="544"/>
      <c r="P32" s="545"/>
      <c r="Q32" s="545"/>
      <c r="R32" s="546"/>
      <c r="S32" s="547"/>
      <c r="T32" s="547"/>
      <c r="U32" s="547"/>
      <c r="V32" s="547"/>
      <c r="W32" s="547"/>
      <c r="X32" s="547"/>
      <c r="Y32" s="547"/>
      <c r="Z32" s="547"/>
      <c r="AA32" s="547"/>
      <c r="AB32" s="547"/>
      <c r="AC32" s="547"/>
      <c r="AD32" s="547"/>
      <c r="AE32" s="547"/>
      <c r="AF32" s="547"/>
      <c r="AG32" s="547"/>
      <c r="AH32" s="550"/>
    </row>
    <row r="33" spans="1:34" ht="20.100000000000001" customHeight="1">
      <c r="A33" s="116" t="s">
        <v>875</v>
      </c>
      <c r="B33" s="106"/>
      <c r="C33" s="106"/>
      <c r="D33" s="106"/>
      <c r="E33" s="106"/>
      <c r="F33" s="106"/>
      <c r="G33" s="106" t="s">
        <v>863</v>
      </c>
      <c r="H33" s="106"/>
      <c r="I33" s="106"/>
      <c r="J33" s="106"/>
      <c r="K33" s="106"/>
      <c r="L33" s="106"/>
      <c r="M33" s="106" t="s">
        <v>864</v>
      </c>
      <c r="N33" s="106"/>
      <c r="O33" s="543"/>
      <c r="P33" s="543"/>
      <c r="Q33" s="543"/>
      <c r="R33" s="543"/>
      <c r="S33" s="543" t="s">
        <v>876</v>
      </c>
      <c r="T33" s="543"/>
      <c r="U33" s="543"/>
      <c r="V33" s="543"/>
      <c r="W33" s="543"/>
      <c r="X33" s="543" t="s">
        <v>877</v>
      </c>
      <c r="Y33" s="543"/>
      <c r="Z33" s="543"/>
      <c r="AA33" s="543"/>
      <c r="AB33" s="543"/>
      <c r="AC33" s="543"/>
      <c r="AD33" s="543" t="s">
        <v>878</v>
      </c>
      <c r="AE33" s="543"/>
      <c r="AF33" s="543"/>
      <c r="AG33" s="543"/>
      <c r="AH33" s="551"/>
    </row>
    <row r="34" spans="1:34" ht="20.100000000000001" customHeight="1" thickBot="1">
      <c r="A34" s="548"/>
      <c r="B34" s="549"/>
      <c r="C34" s="549"/>
      <c r="D34" s="549"/>
      <c r="E34" s="549"/>
      <c r="F34" s="549"/>
      <c r="G34" s="549"/>
      <c r="H34" s="549"/>
      <c r="I34" s="549"/>
      <c r="J34" s="549"/>
      <c r="K34" s="549"/>
      <c r="L34" s="549"/>
      <c r="M34" s="549"/>
      <c r="N34" s="549"/>
      <c r="O34" s="554"/>
      <c r="P34" s="554"/>
      <c r="Q34" s="554"/>
      <c r="R34" s="554"/>
      <c r="S34" s="552"/>
      <c r="T34" s="552"/>
      <c r="U34" s="552"/>
      <c r="V34" s="552"/>
      <c r="W34" s="552"/>
      <c r="X34" s="552"/>
      <c r="Y34" s="552"/>
      <c r="Z34" s="552"/>
      <c r="AA34" s="552"/>
      <c r="AB34" s="552"/>
      <c r="AC34" s="552"/>
      <c r="AD34" s="552"/>
      <c r="AE34" s="552"/>
      <c r="AF34" s="552"/>
      <c r="AG34" s="552"/>
      <c r="AH34" s="553"/>
    </row>
    <row r="35" spans="1:34" ht="8.1" customHeight="1" thickBot="1">
      <c r="A35" s="538"/>
      <c r="B35" s="538"/>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row>
    <row r="36" spans="1:34" s="2" customFormat="1" ht="20.100000000000001" customHeight="1">
      <c r="A36" s="539" t="s">
        <v>871</v>
      </c>
      <c r="B36" s="540"/>
      <c r="C36" s="540"/>
      <c r="D36" s="540"/>
      <c r="E36" s="540"/>
      <c r="F36" s="540"/>
      <c r="G36" s="540" t="s">
        <v>199</v>
      </c>
      <c r="H36" s="540"/>
      <c r="I36" s="540"/>
      <c r="J36" s="540"/>
      <c r="K36" s="540"/>
      <c r="L36" s="540"/>
      <c r="M36" s="540"/>
      <c r="N36" s="540"/>
      <c r="O36" s="540" t="s">
        <v>200</v>
      </c>
      <c r="P36" s="540"/>
      <c r="Q36" s="540"/>
      <c r="R36" s="540"/>
      <c r="S36" s="540" t="s">
        <v>872</v>
      </c>
      <c r="T36" s="540"/>
      <c r="U36" s="540"/>
      <c r="V36" s="540"/>
      <c r="W36" s="540"/>
      <c r="X36" s="540" t="s">
        <v>873</v>
      </c>
      <c r="Y36" s="540"/>
      <c r="Z36" s="540"/>
      <c r="AA36" s="540"/>
      <c r="AB36" s="540"/>
      <c r="AC36" s="540"/>
      <c r="AD36" s="540" t="s">
        <v>874</v>
      </c>
      <c r="AE36" s="540"/>
      <c r="AF36" s="540"/>
      <c r="AG36" s="540"/>
      <c r="AH36" s="541"/>
    </row>
    <row r="37" spans="1:34" s="44" customFormat="1" ht="20.100000000000001" customHeight="1">
      <c r="A37" s="542"/>
      <c r="B37" s="543"/>
      <c r="C37" s="543"/>
      <c r="D37" s="543"/>
      <c r="E37" s="543"/>
      <c r="F37" s="543"/>
      <c r="G37" s="544"/>
      <c r="H37" s="545"/>
      <c r="I37" s="545"/>
      <c r="J37" s="545"/>
      <c r="K37" s="545"/>
      <c r="L37" s="545"/>
      <c r="M37" s="545"/>
      <c r="N37" s="546"/>
      <c r="O37" s="544"/>
      <c r="P37" s="545"/>
      <c r="Q37" s="545"/>
      <c r="R37" s="546"/>
      <c r="S37" s="547"/>
      <c r="T37" s="547"/>
      <c r="U37" s="547"/>
      <c r="V37" s="547"/>
      <c r="W37" s="547"/>
      <c r="X37" s="547"/>
      <c r="Y37" s="547"/>
      <c r="Z37" s="547"/>
      <c r="AA37" s="547"/>
      <c r="AB37" s="547"/>
      <c r="AC37" s="547"/>
      <c r="AD37" s="547"/>
      <c r="AE37" s="547"/>
      <c r="AF37" s="547"/>
      <c r="AG37" s="547"/>
      <c r="AH37" s="550"/>
    </row>
    <row r="38" spans="1:34" ht="20.100000000000001" customHeight="1">
      <c r="A38" s="116" t="s">
        <v>875</v>
      </c>
      <c r="B38" s="106"/>
      <c r="C38" s="106"/>
      <c r="D38" s="106"/>
      <c r="E38" s="106"/>
      <c r="F38" s="106"/>
      <c r="G38" s="106" t="s">
        <v>863</v>
      </c>
      <c r="H38" s="106"/>
      <c r="I38" s="106"/>
      <c r="J38" s="106"/>
      <c r="K38" s="106"/>
      <c r="L38" s="106"/>
      <c r="M38" s="106" t="s">
        <v>864</v>
      </c>
      <c r="N38" s="106"/>
      <c r="O38" s="543"/>
      <c r="P38" s="543"/>
      <c r="Q38" s="543"/>
      <c r="R38" s="543"/>
      <c r="S38" s="543" t="s">
        <v>876</v>
      </c>
      <c r="T38" s="543"/>
      <c r="U38" s="543"/>
      <c r="V38" s="543"/>
      <c r="W38" s="543"/>
      <c r="X38" s="543" t="s">
        <v>877</v>
      </c>
      <c r="Y38" s="543"/>
      <c r="Z38" s="543"/>
      <c r="AA38" s="543"/>
      <c r="AB38" s="543"/>
      <c r="AC38" s="543"/>
      <c r="AD38" s="543" t="s">
        <v>878</v>
      </c>
      <c r="AE38" s="543"/>
      <c r="AF38" s="543"/>
      <c r="AG38" s="543"/>
      <c r="AH38" s="551"/>
    </row>
    <row r="39" spans="1:34" ht="20.100000000000001" customHeight="1" thickBot="1">
      <c r="A39" s="548"/>
      <c r="B39" s="549"/>
      <c r="C39" s="549"/>
      <c r="D39" s="549"/>
      <c r="E39" s="549"/>
      <c r="F39" s="549"/>
      <c r="G39" s="549"/>
      <c r="H39" s="549"/>
      <c r="I39" s="549"/>
      <c r="J39" s="549"/>
      <c r="K39" s="549"/>
      <c r="L39" s="549"/>
      <c r="M39" s="549"/>
      <c r="N39" s="549"/>
      <c r="O39" s="554"/>
      <c r="P39" s="554"/>
      <c r="Q39" s="554"/>
      <c r="R39" s="554"/>
      <c r="S39" s="552"/>
      <c r="T39" s="552"/>
      <c r="U39" s="552"/>
      <c r="V39" s="552"/>
      <c r="W39" s="552"/>
      <c r="X39" s="552"/>
      <c r="Y39" s="552"/>
      <c r="Z39" s="552"/>
      <c r="AA39" s="552"/>
      <c r="AB39" s="552"/>
      <c r="AC39" s="552"/>
      <c r="AD39" s="552"/>
      <c r="AE39" s="552"/>
      <c r="AF39" s="552"/>
      <c r="AG39" s="552"/>
      <c r="AH39" s="553"/>
    </row>
    <row r="40" spans="1:34" ht="8.1" customHeight="1" thickBot="1">
      <c r="A40" s="538"/>
      <c r="B40" s="538"/>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row>
    <row r="41" spans="1:34" s="2" customFormat="1" ht="20.100000000000001" customHeight="1">
      <c r="A41" s="539" t="s">
        <v>871</v>
      </c>
      <c r="B41" s="540"/>
      <c r="C41" s="540"/>
      <c r="D41" s="540"/>
      <c r="E41" s="540"/>
      <c r="F41" s="540"/>
      <c r="G41" s="540" t="s">
        <v>199</v>
      </c>
      <c r="H41" s="540"/>
      <c r="I41" s="540"/>
      <c r="J41" s="540"/>
      <c r="K41" s="540"/>
      <c r="L41" s="540"/>
      <c r="M41" s="540"/>
      <c r="N41" s="540"/>
      <c r="O41" s="540" t="s">
        <v>200</v>
      </c>
      <c r="P41" s="540"/>
      <c r="Q41" s="540"/>
      <c r="R41" s="540"/>
      <c r="S41" s="540" t="s">
        <v>872</v>
      </c>
      <c r="T41" s="540"/>
      <c r="U41" s="540"/>
      <c r="V41" s="540"/>
      <c r="W41" s="540"/>
      <c r="X41" s="540" t="s">
        <v>873</v>
      </c>
      <c r="Y41" s="540"/>
      <c r="Z41" s="540"/>
      <c r="AA41" s="540"/>
      <c r="AB41" s="540"/>
      <c r="AC41" s="540"/>
      <c r="AD41" s="540" t="s">
        <v>874</v>
      </c>
      <c r="AE41" s="540"/>
      <c r="AF41" s="540"/>
      <c r="AG41" s="540"/>
      <c r="AH41" s="541"/>
    </row>
    <row r="42" spans="1:34" s="44" customFormat="1" ht="20.100000000000001" customHeight="1">
      <c r="A42" s="542"/>
      <c r="B42" s="543"/>
      <c r="C42" s="543"/>
      <c r="D42" s="543"/>
      <c r="E42" s="543"/>
      <c r="F42" s="543"/>
      <c r="G42" s="544"/>
      <c r="H42" s="545"/>
      <c r="I42" s="545"/>
      <c r="J42" s="545"/>
      <c r="K42" s="545"/>
      <c r="L42" s="545"/>
      <c r="M42" s="545"/>
      <c r="N42" s="546"/>
      <c r="O42" s="544"/>
      <c r="P42" s="545"/>
      <c r="Q42" s="545"/>
      <c r="R42" s="546"/>
      <c r="S42" s="547"/>
      <c r="T42" s="547"/>
      <c r="U42" s="547"/>
      <c r="V42" s="547"/>
      <c r="W42" s="547"/>
      <c r="X42" s="547"/>
      <c r="Y42" s="547"/>
      <c r="Z42" s="547"/>
      <c r="AA42" s="547"/>
      <c r="AB42" s="547"/>
      <c r="AC42" s="547"/>
      <c r="AD42" s="547"/>
      <c r="AE42" s="547"/>
      <c r="AF42" s="547"/>
      <c r="AG42" s="547"/>
      <c r="AH42" s="550"/>
    </row>
    <row r="43" spans="1:34" ht="20.100000000000001" customHeight="1">
      <c r="A43" s="116" t="s">
        <v>875</v>
      </c>
      <c r="B43" s="106"/>
      <c r="C43" s="106"/>
      <c r="D43" s="106"/>
      <c r="E43" s="106"/>
      <c r="F43" s="106"/>
      <c r="G43" s="106" t="s">
        <v>863</v>
      </c>
      <c r="H43" s="106"/>
      <c r="I43" s="106"/>
      <c r="J43" s="106"/>
      <c r="K43" s="106"/>
      <c r="L43" s="106"/>
      <c r="M43" s="106" t="s">
        <v>864</v>
      </c>
      <c r="N43" s="106"/>
      <c r="O43" s="543"/>
      <c r="P43" s="543"/>
      <c r="Q43" s="543"/>
      <c r="R43" s="543"/>
      <c r="S43" s="543" t="s">
        <v>876</v>
      </c>
      <c r="T43" s="543"/>
      <c r="U43" s="543"/>
      <c r="V43" s="543"/>
      <c r="W43" s="543"/>
      <c r="X43" s="543" t="s">
        <v>877</v>
      </c>
      <c r="Y43" s="543"/>
      <c r="Z43" s="543"/>
      <c r="AA43" s="543"/>
      <c r="AB43" s="543"/>
      <c r="AC43" s="543"/>
      <c r="AD43" s="543" t="s">
        <v>878</v>
      </c>
      <c r="AE43" s="543"/>
      <c r="AF43" s="543"/>
      <c r="AG43" s="543"/>
      <c r="AH43" s="551"/>
    </row>
    <row r="44" spans="1:34" ht="20.100000000000001" customHeight="1" thickBot="1">
      <c r="A44" s="548"/>
      <c r="B44" s="549"/>
      <c r="C44" s="549"/>
      <c r="D44" s="549"/>
      <c r="E44" s="549"/>
      <c r="F44" s="549"/>
      <c r="G44" s="549"/>
      <c r="H44" s="549"/>
      <c r="I44" s="549"/>
      <c r="J44" s="549"/>
      <c r="K44" s="549"/>
      <c r="L44" s="549"/>
      <c r="M44" s="549"/>
      <c r="N44" s="549"/>
      <c r="O44" s="554"/>
      <c r="P44" s="554"/>
      <c r="Q44" s="554"/>
      <c r="R44" s="554"/>
      <c r="S44" s="552"/>
      <c r="T44" s="552"/>
      <c r="U44" s="552"/>
      <c r="V44" s="552"/>
      <c r="W44" s="552"/>
      <c r="X44" s="552"/>
      <c r="Y44" s="552"/>
      <c r="Z44" s="552"/>
      <c r="AA44" s="552"/>
      <c r="AB44" s="552"/>
      <c r="AC44" s="552"/>
      <c r="AD44" s="552"/>
      <c r="AE44" s="552"/>
      <c r="AF44" s="552"/>
      <c r="AG44" s="552"/>
      <c r="AH44" s="553"/>
    </row>
    <row r="45" spans="1:34" ht="8.1" customHeight="1">
      <c r="A45" s="555"/>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row>
    <row r="46" spans="1:34" ht="20.100000000000001" customHeight="1">
      <c r="C46" s="17"/>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34" ht="20.100000000000001" customHeight="1">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1:34" ht="20.100000000000001" customHeight="1">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3:34" ht="20.100000000000001" customHeight="1">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3:34" ht="20.100000000000001" customHeight="1">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3:34" ht="20.100000000000001" customHeight="1">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3:34" ht="20.100000000000001" customHeight="1">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3:34" ht="20.100000000000001" customHeight="1">
      <c r="E53" s="8"/>
      <c r="F53" s="8"/>
      <c r="G53" s="8"/>
      <c r="H53" s="8"/>
      <c r="I53" s="39"/>
      <c r="J53" s="39"/>
      <c r="K53" s="39"/>
      <c r="L53" s="39"/>
      <c r="M53" s="39"/>
      <c r="N53" s="39"/>
      <c r="O53" s="8"/>
      <c r="P53" s="8"/>
      <c r="Q53" s="8"/>
      <c r="R53" s="8"/>
      <c r="S53" s="8"/>
      <c r="T53" s="8"/>
      <c r="U53" s="8"/>
      <c r="V53" s="8"/>
      <c r="W53" s="8"/>
      <c r="X53" s="8"/>
      <c r="Y53" s="8"/>
      <c r="Z53" s="8"/>
      <c r="AA53" s="8"/>
      <c r="AB53" s="8"/>
      <c r="AC53" s="8"/>
      <c r="AD53" s="8"/>
      <c r="AE53" s="8"/>
      <c r="AF53" s="8"/>
      <c r="AG53" s="8"/>
      <c r="AH53" s="8"/>
    </row>
    <row r="54" spans="3:34" ht="20.100000000000001" customHeight="1">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3:34" ht="20.100000000000001" customHeight="1">
      <c r="C55" s="7"/>
      <c r="E55" s="8"/>
      <c r="F55" s="8"/>
      <c r="G55" s="8"/>
      <c r="H55" s="8"/>
      <c r="I55" s="8"/>
      <c r="J55" s="8"/>
      <c r="K55" s="8"/>
      <c r="L55" s="8"/>
      <c r="M55" s="8"/>
      <c r="N55" s="8"/>
      <c r="O55" s="39"/>
      <c r="P55" s="39"/>
      <c r="Q55" s="39"/>
      <c r="R55" s="39"/>
      <c r="S55" s="39"/>
      <c r="T55" s="39"/>
      <c r="U55" s="39"/>
      <c r="V55" s="39"/>
      <c r="W55" s="39"/>
      <c r="X55" s="39"/>
      <c r="Y55" s="39"/>
      <c r="Z55" s="39"/>
      <c r="AA55" s="39"/>
      <c r="AB55" s="39"/>
      <c r="AC55" s="39"/>
      <c r="AD55" s="39"/>
      <c r="AE55" s="8"/>
      <c r="AF55" s="8"/>
      <c r="AG55" s="8"/>
      <c r="AH55" s="8"/>
    </row>
    <row r="56" spans="3:34" ht="20.100000000000001" customHeight="1">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3:34" ht="20.100000000000001" customHeight="1">
      <c r="C57" s="7"/>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3:34" ht="20.100000000000001" customHeight="1">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3:34" ht="20.100000000000001" customHeight="1">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3:34" ht="20.100000000000001" customHeight="1">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3:34" ht="20.100000000000001" customHeight="1">
      <c r="C61" s="7"/>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3:34" ht="20.100000000000001" customHeight="1">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3:34" ht="20.100000000000001" customHeight="1">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3:34" ht="20.100000000000001" customHeight="1">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3:34" ht="20.100000000000001" customHeight="1">
      <c r="C65" s="7"/>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3:34" ht="20.100000000000001" customHeight="1">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3:34" ht="20.100000000000001" customHeight="1">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3:34" ht="20.100000000000001" customHeight="1">
      <c r="C68" s="7"/>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3:34" ht="20.100000000000001" customHeight="1">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3:34" ht="20.100000000000001" customHeight="1">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3:34" ht="20.100000000000001" customHeight="1">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3:34" ht="20.100000000000001" customHeight="1">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3:34" ht="20.100000000000001" customHeight="1">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3:34" ht="20.100000000000001" customHeight="1">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3:34" ht="20.100000000000001" customHeight="1">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3:34" ht="20.100000000000001" customHeight="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3:34" ht="20.100000000000001" customHeight="1">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3:34" ht="20.100000000000001" customHeight="1">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3:34" ht="20.100000000000001" customHeight="1">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3:34" ht="20.100000000000001" customHeight="1">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3:34" ht="20.100000000000001" customHeight="1">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3:34" ht="20.100000000000001" customHeight="1">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3:34" ht="20.100000000000001" customHeight="1">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3:34" ht="20.100000000000001" customHeight="1">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3:34" ht="20.100000000000001" customHeight="1">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3:34" ht="20.100000000000001" customHeight="1">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3:34" ht="20.100000000000001" customHeight="1">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3:34" ht="20.100000000000001" customHeight="1">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3:34" ht="20.100000000000001" customHeight="1">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3:34" ht="20.100000000000001" customHeight="1">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3:34" ht="20.100000000000001" customHeight="1">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3:34" ht="20.100000000000001" customHeight="1">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3:34" ht="20.100000000000001" customHeight="1">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3:34" ht="20.100000000000001" customHeight="1">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3:34" ht="20.100000000000001" customHeight="1">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3:34" ht="20.100000000000001" customHeight="1">
      <c r="C96" s="7"/>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3:34" ht="20.100000000000001" customHeight="1">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3:34" ht="20.100000000000001" customHeight="1">
      <c r="D98" s="7"/>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3:34" ht="20.100000000000001" customHeight="1">
      <c r="C99" s="7"/>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3:34" ht="20.100000000000001" customHeight="1">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3:34" ht="20.100000000000001" customHeight="1">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3:34" ht="20.100000000000001" customHeight="1">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3:34" ht="20.100000000000001" customHeight="1">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3:34" ht="20.100000000000001" customHeight="1">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3:34" ht="20.100000000000001" customHeight="1">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3:34" ht="20.100000000000001" customHeight="1">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3:34" ht="20.100000000000001" customHeight="1">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3:34" ht="20.100000000000001" customHeight="1">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3:34" ht="20.100000000000001" customHeight="1">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3:34" ht="20.100000000000001" customHeight="1">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3:34" ht="20.100000000000001" customHeight="1">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3:34" ht="20.100000000000001" customHeight="1">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5:34" ht="20.100000000000001" customHeight="1">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5:34" ht="20.100000000000001" customHeight="1">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5:34" ht="20.100000000000001" customHeight="1">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5:34" ht="20.100000000000001" customHeight="1">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5:34" ht="20.100000000000001" customHeight="1">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5:34" ht="20.100000000000001" customHeight="1">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5:34" ht="20.100000000000001" customHeight="1">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5:34" ht="20.100000000000001" customHeight="1">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5:34" ht="20.100000000000001" customHeight="1">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5:34" ht="20.100000000000001" customHeight="1">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5:34" ht="20.100000000000001" customHeight="1">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5:34" ht="20.100000000000001" customHeight="1">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5:34" ht="20.100000000000001" customHeight="1">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5:34" ht="20.100000000000001" customHeight="1">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5:34" ht="20.100000000000001" customHeight="1">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5:34" ht="20.100000000000001" customHeight="1">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5:34" ht="20.100000000000001" customHeight="1">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5:34" ht="20.100000000000001" customHeight="1">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5:34" ht="20.100000000000001" customHeight="1">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5:34" ht="20.100000000000001" customHeight="1">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5:34" ht="20.100000000000001" customHeight="1">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5:34" ht="20.100000000000001" customHeight="1">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5:34" ht="20.100000000000001" customHeight="1">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5:34" ht="20.100000000000001" customHeight="1">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5:34" ht="20.100000000000001" customHeight="1">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5:34" ht="20.100000000000001" customHeight="1">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5:34" ht="20.100000000000001" customHeight="1">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5:34" ht="20.100000000000001" customHeight="1">
      <c r="O140" s="8"/>
      <c r="P140" s="8"/>
      <c r="Q140" s="8"/>
      <c r="R140" s="8"/>
      <c r="S140" s="8"/>
      <c r="T140" s="8"/>
      <c r="U140" s="8"/>
      <c r="V140" s="8"/>
      <c r="W140" s="8"/>
      <c r="X140" s="8"/>
      <c r="Y140" s="8"/>
      <c r="Z140" s="8"/>
      <c r="AA140" s="8"/>
      <c r="AB140" s="8"/>
      <c r="AC140" s="8"/>
      <c r="AD140" s="8"/>
      <c r="AE140" s="8"/>
      <c r="AF140" s="8"/>
      <c r="AG140" s="8"/>
      <c r="AH140" s="8"/>
    </row>
    <row r="141" spans="5:34" ht="20.100000000000001" customHeight="1">
      <c r="O141" s="8"/>
      <c r="P141" s="8"/>
      <c r="Q141" s="8"/>
      <c r="R141" s="8"/>
      <c r="S141" s="8"/>
      <c r="T141" s="8"/>
      <c r="U141" s="8"/>
      <c r="V141" s="8"/>
      <c r="W141" s="8"/>
      <c r="X141" s="8"/>
      <c r="Y141" s="8"/>
      <c r="Z141" s="8"/>
      <c r="AA141" s="8"/>
      <c r="AB141" s="8"/>
      <c r="AC141" s="8"/>
      <c r="AD141" s="8"/>
      <c r="AE141" s="8"/>
      <c r="AF141" s="8"/>
      <c r="AG141" s="8"/>
      <c r="AH141" s="8"/>
    </row>
    <row r="142" spans="5:34" ht="20.100000000000001" customHeight="1"/>
    <row r="143" spans="5:34" ht="20.100000000000001" customHeight="1"/>
    <row r="144" spans="5:34" ht="20.100000000000001" customHeight="1"/>
    <row r="145" spans="26:34" ht="20.100000000000001" customHeight="1">
      <c r="AG145" s="7"/>
      <c r="AH145" s="7"/>
    </row>
    <row r="146" spans="26:34" ht="20.100000000000001" customHeight="1"/>
    <row r="147" spans="26:34" ht="20.100000000000001" customHeight="1"/>
    <row r="148" spans="26:34" ht="20.100000000000001" customHeight="1"/>
    <row r="149" spans="26:34" ht="20.100000000000001" customHeight="1"/>
    <row r="150" spans="26:34" ht="20.100000000000001" customHeight="1"/>
    <row r="151" spans="26:34" ht="20.100000000000001" customHeight="1"/>
    <row r="152" spans="26:34" ht="20.100000000000001" customHeight="1"/>
    <row r="153" spans="26:34" ht="20.100000000000001" customHeight="1">
      <c r="AD153" s="7"/>
    </row>
    <row r="154" spans="26:34" ht="20.100000000000001" customHeight="1">
      <c r="Z154" s="7"/>
    </row>
    <row r="155" spans="26:34" ht="20.100000000000001" customHeight="1"/>
    <row r="156" spans="26:34" ht="20.100000000000001" customHeight="1"/>
    <row r="157" spans="26:34" ht="20.100000000000001" customHeight="1"/>
    <row r="158" spans="26:34" ht="20.100000000000001" customHeight="1"/>
    <row r="159" spans="26:34" ht="20.100000000000001" customHeight="1">
      <c r="AA159" s="7"/>
    </row>
    <row r="160" spans="26:34" ht="20.100000000000001" customHeight="1"/>
    <row r="161" spans="4:34" ht="20.100000000000001" customHeight="1">
      <c r="Z161" s="7"/>
    </row>
    <row r="162" spans="4:34" ht="20.100000000000001" customHeight="1">
      <c r="D162" s="7"/>
      <c r="E162" s="7"/>
      <c r="I162" s="7"/>
    </row>
    <row r="163" spans="4:34" ht="20.100000000000001" customHeight="1">
      <c r="D163" s="7"/>
      <c r="E163" s="7"/>
      <c r="AH163" s="7"/>
    </row>
    <row r="164" spans="4:34" ht="20.100000000000001" customHeight="1">
      <c r="AH164" s="7"/>
    </row>
    <row r="165" spans="4:34" ht="20.100000000000001" customHeight="1"/>
    <row r="166" spans="4:34" ht="20.100000000000001" customHeight="1"/>
    <row r="167" spans="4:34" ht="20.100000000000001" customHeight="1"/>
    <row r="168" spans="4:34" ht="20.100000000000001" customHeight="1"/>
    <row r="169" spans="4:34" ht="20.100000000000001" customHeight="1"/>
    <row r="170" spans="4:34" ht="20.100000000000001" customHeight="1"/>
    <row r="171" spans="4:34" ht="20.100000000000001" customHeight="1"/>
    <row r="172" spans="4:34" ht="20.100000000000001" customHeight="1"/>
    <row r="173" spans="4:34" ht="20.100000000000001" customHeight="1"/>
    <row r="174" spans="4:34" ht="20.100000000000001" customHeight="1"/>
    <row r="175" spans="4:34" ht="20.100000000000001" customHeight="1"/>
    <row r="176" spans="4:34" ht="20.100000000000001" customHeight="1"/>
    <row r="177" spans="1:1" ht="20.100000000000001" customHeight="1"/>
    <row r="178" spans="1:1" ht="20.100000000000001" customHeight="1"/>
    <row r="179" spans="1:1" ht="20.100000000000001" customHeight="1"/>
    <row r="180" spans="1:1" ht="20.100000000000001" customHeight="1"/>
    <row r="181" spans="1:1" ht="20.100000000000001" customHeight="1"/>
    <row r="182" spans="1:1" ht="20.100000000000001" customHeight="1"/>
    <row r="183" spans="1:1" ht="20.100000000000001" customHeight="1"/>
    <row r="184" spans="1:1" ht="20.100000000000001" customHeight="1"/>
    <row r="185" spans="1:1" ht="20.100000000000001" customHeight="1"/>
    <row r="186" spans="1:1" ht="20.100000000000001" customHeight="1">
      <c r="A186" s="8"/>
    </row>
    <row r="187" spans="1:1" ht="20.100000000000001" customHeight="1">
      <c r="A187" s="8"/>
    </row>
    <row r="188" spans="1:1" ht="20.100000000000001" customHeight="1">
      <c r="A188" s="8"/>
    </row>
    <row r="189" spans="1:1" ht="20.100000000000001" customHeight="1">
      <c r="A189" s="8"/>
    </row>
    <row r="190" spans="1:1" ht="20.100000000000001" customHeight="1">
      <c r="A190" s="8"/>
    </row>
    <row r="191" spans="1:1" ht="20.100000000000001" customHeight="1">
      <c r="A191" s="8"/>
    </row>
    <row r="192" spans="1:1" ht="20.100000000000001" customHeight="1">
      <c r="A192" s="8"/>
    </row>
    <row r="193" spans="1:34" ht="20.100000000000001" customHeight="1">
      <c r="A193" s="8"/>
      <c r="U193" s="7"/>
    </row>
    <row r="194" spans="1:34" ht="20.100000000000001" customHeight="1">
      <c r="S194" s="7"/>
    </row>
    <row r="195" spans="1:34" ht="20.100000000000001" customHeight="1"/>
    <row r="196" spans="1:34" ht="20.100000000000001" customHeight="1"/>
    <row r="197" spans="1:34" ht="20.100000000000001" customHeight="1"/>
    <row r="198" spans="1:34" ht="20.100000000000001" customHeight="1"/>
    <row r="199" spans="1:34" ht="20.100000000000001" customHeight="1"/>
    <row r="200" spans="1:34" ht="20.100000000000001" customHeight="1">
      <c r="AH200" s="7"/>
    </row>
    <row r="201" spans="1:34" ht="20.100000000000001" customHeight="1"/>
    <row r="202" spans="1:34" ht="20.100000000000001" customHeight="1"/>
    <row r="203" spans="1:34" ht="20.100000000000001" customHeight="1"/>
    <row r="204" spans="1:34" ht="20.100000000000001" customHeight="1"/>
    <row r="205" spans="1:34" ht="20.100000000000001" customHeight="1"/>
    <row r="206" spans="1:34" ht="20.100000000000001" customHeight="1"/>
    <row r="207" spans="1:34" ht="20.100000000000001" customHeight="1"/>
    <row r="208" spans="1:34" ht="20.100000000000001" customHeight="1"/>
    <row r="209" spans="1:12" ht="20.100000000000001" customHeight="1"/>
    <row r="210" spans="1:12" ht="20.100000000000001" customHeight="1"/>
    <row r="211" spans="1:12" ht="20.100000000000001" customHeight="1">
      <c r="A211" s="8"/>
    </row>
    <row r="212" spans="1:12" ht="20.100000000000001" customHeight="1">
      <c r="A212" s="8"/>
    </row>
    <row r="213" spans="1:12" ht="20.100000000000001" customHeight="1">
      <c r="A213" s="8"/>
    </row>
    <row r="214" spans="1:12" ht="20.100000000000001" customHeight="1">
      <c r="A214" s="8"/>
    </row>
    <row r="215" spans="1:12" ht="20.100000000000001" customHeight="1">
      <c r="A215" s="8"/>
    </row>
    <row r="216" spans="1:12" ht="20.100000000000001" customHeight="1">
      <c r="A216" s="8"/>
    </row>
    <row r="217" spans="1:12" ht="20.100000000000001" customHeight="1">
      <c r="A217" s="8"/>
    </row>
    <row r="218" spans="1:12" ht="20.100000000000001" customHeight="1">
      <c r="A218" s="8"/>
    </row>
    <row r="219" spans="1:12" ht="20.100000000000001" customHeight="1">
      <c r="A219" s="8"/>
    </row>
    <row r="220" spans="1:12" ht="20.100000000000001" customHeight="1">
      <c r="A220" s="8"/>
    </row>
    <row r="221" spans="1:12" ht="20.100000000000001" customHeight="1">
      <c r="A221" s="8"/>
      <c r="D221" s="7"/>
      <c r="I221" s="7"/>
      <c r="L221" s="7"/>
    </row>
    <row r="222" spans="1:12" ht="20.100000000000001" customHeight="1"/>
    <row r="223" spans="1:12" ht="20.100000000000001" customHeight="1"/>
    <row r="224" spans="1:12" ht="20.100000000000001" customHeight="1">
      <c r="A224" s="7"/>
    </row>
    <row r="225" spans="20:20" ht="20.100000000000001" customHeight="1"/>
    <row r="226" spans="20:20" ht="20.100000000000001" customHeight="1">
      <c r="T226" s="7"/>
    </row>
    <row r="227" spans="20:20" ht="20.100000000000001" customHeight="1"/>
    <row r="228" spans="20:20" ht="20.100000000000001" customHeight="1"/>
    <row r="229" spans="20:20" ht="20.100000000000001" customHeight="1"/>
    <row r="230" spans="20:20" ht="20.100000000000001" customHeight="1"/>
    <row r="231" spans="20:20" ht="20.100000000000001" customHeight="1"/>
    <row r="232" spans="20:20" ht="20.100000000000001" customHeight="1"/>
    <row r="233" spans="20:20" ht="20.100000000000001" customHeight="1"/>
    <row r="234" spans="20:20" ht="20.100000000000001" customHeight="1"/>
    <row r="235" spans="20:20" ht="20.100000000000001" customHeight="1"/>
    <row r="236" spans="20:20" ht="20.100000000000001" customHeight="1"/>
    <row r="237" spans="20:20" ht="20.100000000000001" customHeight="1"/>
    <row r="238" spans="20:20" ht="20.100000000000001" customHeight="1"/>
    <row r="239" spans="20:20" ht="20.100000000000001" customHeight="1"/>
    <row r="240" spans="20:20" ht="20.100000000000001" customHeight="1"/>
    <row r="241" spans="3:3" ht="20.100000000000001" customHeight="1"/>
    <row r="242" spans="3:3" ht="20.100000000000001" customHeight="1"/>
    <row r="243" spans="3:3" ht="20.100000000000001" customHeight="1"/>
    <row r="244" spans="3:3" ht="20.100000000000001" customHeight="1">
      <c r="C244" s="7"/>
    </row>
    <row r="245" spans="3:3" ht="20.100000000000001" customHeight="1">
      <c r="C245" s="7"/>
    </row>
    <row r="246" spans="3:3" ht="20.100000000000001" customHeight="1">
      <c r="C246" s="7"/>
    </row>
    <row r="247" spans="3:3" ht="20.100000000000001" customHeight="1">
      <c r="C247" s="7"/>
    </row>
    <row r="248" spans="3:3" ht="20.100000000000001" customHeight="1">
      <c r="C248" s="7"/>
    </row>
    <row r="249" spans="3:3" ht="20.100000000000001" customHeight="1"/>
    <row r="250" spans="3:3" ht="20.100000000000001" customHeight="1"/>
    <row r="251" spans="3:3" ht="20.100000000000001" customHeight="1"/>
    <row r="252" spans="3:3" ht="20.100000000000001" customHeight="1"/>
    <row r="253" spans="3:3" ht="20.100000000000001" customHeight="1"/>
    <row r="254" spans="3:3" ht="20.100000000000001" customHeight="1"/>
    <row r="255" spans="3:3" ht="20.100000000000001" customHeight="1"/>
    <row r="256" spans="3:3" ht="20.100000000000001" customHeight="1"/>
    <row r="257" spans="17:20" ht="20.100000000000001" customHeight="1"/>
    <row r="258" spans="17:20" ht="20.100000000000001" customHeight="1"/>
    <row r="259" spans="17:20" ht="20.100000000000001" customHeight="1"/>
    <row r="260" spans="17:20" ht="20.100000000000001" customHeight="1"/>
    <row r="261" spans="17:20" ht="20.100000000000001" customHeight="1"/>
    <row r="262" spans="17:20" ht="20.100000000000001" customHeight="1"/>
    <row r="263" spans="17:20" ht="20.100000000000001" customHeight="1"/>
    <row r="264" spans="17:20" ht="20.100000000000001" customHeight="1"/>
    <row r="265" spans="17:20" ht="20.100000000000001" customHeight="1"/>
    <row r="266" spans="17:20" ht="20.100000000000001" customHeight="1"/>
    <row r="267" spans="17:20" ht="20.100000000000001" customHeight="1"/>
    <row r="268" spans="17:20" ht="20.100000000000001" customHeight="1"/>
    <row r="269" spans="17:20" ht="20.100000000000001" customHeight="1">
      <c r="Q269" s="40"/>
    </row>
    <row r="270" spans="17:20" ht="20.100000000000001" customHeight="1">
      <c r="Q270" s="41"/>
    </row>
    <row r="271" spans="17:20" ht="20.100000000000001" customHeight="1">
      <c r="T271" s="8"/>
    </row>
    <row r="272" spans="17:20"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sheetData>
  <mergeCells count="212">
    <mergeCell ref="S42:W42"/>
    <mergeCell ref="X42:AC42"/>
    <mergeCell ref="AD42:AH42"/>
    <mergeCell ref="A4:E4"/>
    <mergeCell ref="F4:AH4"/>
    <mergeCell ref="A45:AH45"/>
    <mergeCell ref="A37:F37"/>
    <mergeCell ref="G37:N37"/>
    <mergeCell ref="O37:R37"/>
    <mergeCell ref="S37:W37"/>
    <mergeCell ref="X37:AC37"/>
    <mergeCell ref="AD37:AH37"/>
    <mergeCell ref="A36:F36"/>
    <mergeCell ref="G36:N36"/>
    <mergeCell ref="O36:R36"/>
    <mergeCell ref="S36:W36"/>
    <mergeCell ref="X36:AC36"/>
    <mergeCell ref="AD36:AH36"/>
    <mergeCell ref="S43:W43"/>
    <mergeCell ref="X43:AC43"/>
    <mergeCell ref="AD43:AH43"/>
    <mergeCell ref="S44:W44"/>
    <mergeCell ref="X44:AC44"/>
    <mergeCell ref="AD44:AH44"/>
    <mergeCell ref="O38:R39"/>
    <mergeCell ref="A38:B39"/>
    <mergeCell ref="C38:F39"/>
    <mergeCell ref="G38:H39"/>
    <mergeCell ref="I38:L39"/>
    <mergeCell ref="M38:N39"/>
    <mergeCell ref="G43:H44"/>
    <mergeCell ref="I43:L44"/>
    <mergeCell ref="M43:N44"/>
    <mergeCell ref="A42:F42"/>
    <mergeCell ref="G42:N42"/>
    <mergeCell ref="O42:R42"/>
    <mergeCell ref="O43:R44"/>
    <mergeCell ref="A43:B44"/>
    <mergeCell ref="C43:F44"/>
    <mergeCell ref="AD41:AH41"/>
    <mergeCell ref="X41:AC41"/>
    <mergeCell ref="S41:W41"/>
    <mergeCell ref="O41:R41"/>
    <mergeCell ref="G41:N41"/>
    <mergeCell ref="A41:F41"/>
    <mergeCell ref="S33:W33"/>
    <mergeCell ref="X33:AC33"/>
    <mergeCell ref="AD33:AH33"/>
    <mergeCell ref="S34:W34"/>
    <mergeCell ref="X34:AC34"/>
    <mergeCell ref="AD34:AH34"/>
    <mergeCell ref="O33:R34"/>
    <mergeCell ref="A33:B34"/>
    <mergeCell ref="C33:F34"/>
    <mergeCell ref="G33:H34"/>
    <mergeCell ref="I33:L34"/>
    <mergeCell ref="M33:N34"/>
    <mergeCell ref="S38:W38"/>
    <mergeCell ref="X38:AC38"/>
    <mergeCell ref="AD38:AH38"/>
    <mergeCell ref="S39:W39"/>
    <mergeCell ref="X39:AC39"/>
    <mergeCell ref="AD39:AH39"/>
    <mergeCell ref="A32:F32"/>
    <mergeCell ref="G32:N32"/>
    <mergeCell ref="O32:R32"/>
    <mergeCell ref="S32:W32"/>
    <mergeCell ref="X32:AC32"/>
    <mergeCell ref="AD32:AH32"/>
    <mergeCell ref="A31:F31"/>
    <mergeCell ref="G31:N31"/>
    <mergeCell ref="O31:R31"/>
    <mergeCell ref="S31:W31"/>
    <mergeCell ref="X31:AC31"/>
    <mergeCell ref="AD31:AH31"/>
    <mergeCell ref="S28:W28"/>
    <mergeCell ref="X28:AC28"/>
    <mergeCell ref="AD28:AH28"/>
    <mergeCell ref="S29:W29"/>
    <mergeCell ref="X29:AC29"/>
    <mergeCell ref="AD29:AH29"/>
    <mergeCell ref="O28:R29"/>
    <mergeCell ref="A28:B29"/>
    <mergeCell ref="C28:F29"/>
    <mergeCell ref="G28:H29"/>
    <mergeCell ref="I28:L29"/>
    <mergeCell ref="M28:N29"/>
    <mergeCell ref="A27:F27"/>
    <mergeCell ref="G27:N27"/>
    <mergeCell ref="O27:R27"/>
    <mergeCell ref="S27:W27"/>
    <mergeCell ref="X27:AC27"/>
    <mergeCell ref="AD27:AH27"/>
    <mergeCell ref="A26:F26"/>
    <mergeCell ref="G26:N26"/>
    <mergeCell ref="O26:R26"/>
    <mergeCell ref="S26:W26"/>
    <mergeCell ref="X26:AC26"/>
    <mergeCell ref="AD26:AH26"/>
    <mergeCell ref="S23:W23"/>
    <mergeCell ref="X23:AC23"/>
    <mergeCell ref="AD23:AH23"/>
    <mergeCell ref="S24:W24"/>
    <mergeCell ref="X24:AC24"/>
    <mergeCell ref="AD24:AH24"/>
    <mergeCell ref="O23:R24"/>
    <mergeCell ref="A23:B24"/>
    <mergeCell ref="C23:F24"/>
    <mergeCell ref="G23:H24"/>
    <mergeCell ref="I23:L24"/>
    <mergeCell ref="M23:N24"/>
    <mergeCell ref="A22:F22"/>
    <mergeCell ref="G22:N22"/>
    <mergeCell ref="O22:R22"/>
    <mergeCell ref="S22:W22"/>
    <mergeCell ref="X22:AC22"/>
    <mergeCell ref="AD22:AH22"/>
    <mergeCell ref="A21:F21"/>
    <mergeCell ref="G21:N21"/>
    <mergeCell ref="O21:R21"/>
    <mergeCell ref="S21:W21"/>
    <mergeCell ref="X21:AC21"/>
    <mergeCell ref="AD21:AH21"/>
    <mergeCell ref="S18:W18"/>
    <mergeCell ref="X18:AC18"/>
    <mergeCell ref="AD18:AH18"/>
    <mergeCell ref="S19:W19"/>
    <mergeCell ref="X19:AC19"/>
    <mergeCell ref="AD19:AH19"/>
    <mergeCell ref="O18:R19"/>
    <mergeCell ref="A18:B19"/>
    <mergeCell ref="C18:F19"/>
    <mergeCell ref="G18:H19"/>
    <mergeCell ref="I18:L19"/>
    <mergeCell ref="M18:N19"/>
    <mergeCell ref="A17:F17"/>
    <mergeCell ref="G17:N17"/>
    <mergeCell ref="O17:R17"/>
    <mergeCell ref="S17:W17"/>
    <mergeCell ref="X17:AC17"/>
    <mergeCell ref="AD17:AH17"/>
    <mergeCell ref="A16:F16"/>
    <mergeCell ref="G16:N16"/>
    <mergeCell ref="O16:R16"/>
    <mergeCell ref="S16:W16"/>
    <mergeCell ref="X16:AC16"/>
    <mergeCell ref="AD16:AH16"/>
    <mergeCell ref="S13:W13"/>
    <mergeCell ref="X13:AC13"/>
    <mergeCell ref="AD13:AH13"/>
    <mergeCell ref="S14:W14"/>
    <mergeCell ref="X14:AC14"/>
    <mergeCell ref="AD14:AH14"/>
    <mergeCell ref="O13:R14"/>
    <mergeCell ref="A13:B14"/>
    <mergeCell ref="O11:R11"/>
    <mergeCell ref="S11:W11"/>
    <mergeCell ref="X11:AC11"/>
    <mergeCell ref="AD11:AH11"/>
    <mergeCell ref="A12:F12"/>
    <mergeCell ref="G12:N12"/>
    <mergeCell ref="O12:R12"/>
    <mergeCell ref="S12:W12"/>
    <mergeCell ref="X12:AC12"/>
    <mergeCell ref="AD12:AH12"/>
    <mergeCell ref="A11:F11"/>
    <mergeCell ref="G11:N11"/>
    <mergeCell ref="C13:F14"/>
    <mergeCell ref="G13:H14"/>
    <mergeCell ref="I13:L14"/>
    <mergeCell ref="M13:N14"/>
    <mergeCell ref="G7:N7"/>
    <mergeCell ref="O7:R7"/>
    <mergeCell ref="S7:W7"/>
    <mergeCell ref="X7:AC7"/>
    <mergeCell ref="A8:B9"/>
    <mergeCell ref="M8:N9"/>
    <mergeCell ref="I8:L9"/>
    <mergeCell ref="AD7:AH7"/>
    <mergeCell ref="S8:W8"/>
    <mergeCell ref="X8:AC8"/>
    <mergeCell ref="AD8:AH8"/>
    <mergeCell ref="S9:W9"/>
    <mergeCell ref="X9:AC9"/>
    <mergeCell ref="AD9:AH9"/>
    <mergeCell ref="O8:R9"/>
    <mergeCell ref="G8:H9"/>
    <mergeCell ref="C8:F9"/>
    <mergeCell ref="A10:AH10"/>
    <mergeCell ref="A15:AH15"/>
    <mergeCell ref="A20:AH20"/>
    <mergeCell ref="A25:AH25"/>
    <mergeCell ref="A30:AH30"/>
    <mergeCell ref="A35:AH35"/>
    <mergeCell ref="A40:AH40"/>
    <mergeCell ref="A1:N1"/>
    <mergeCell ref="O1:P1"/>
    <mergeCell ref="Q1:Y1"/>
    <mergeCell ref="Z1:AH1"/>
    <mergeCell ref="A2:N2"/>
    <mergeCell ref="O2:P2"/>
    <mergeCell ref="Q2:Y2"/>
    <mergeCell ref="Z2:AH2"/>
    <mergeCell ref="A5:AH5"/>
    <mergeCell ref="A6:F6"/>
    <mergeCell ref="A3:AH3"/>
    <mergeCell ref="G6:N6"/>
    <mergeCell ref="O6:R6"/>
    <mergeCell ref="S6:W6"/>
    <mergeCell ref="X6:AC6"/>
    <mergeCell ref="AD6:AH6"/>
    <mergeCell ref="A7:F7"/>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C6494-9A28-4B8D-B5BF-90F2A65E5F1B}">
  <dimension ref="A1:AH1000"/>
  <sheetViews>
    <sheetView topLeftCell="A64" workbookViewId="0">
      <selection activeCell="O70" sqref="O70:X78"/>
    </sheetView>
  </sheetViews>
  <sheetFormatPr defaultColWidth="2.75" defaultRowHeight="16.5"/>
  <cols>
    <col min="1" max="16384" width="2.75" style="4"/>
  </cols>
  <sheetData>
    <row r="1" spans="1:34" s="1" customFormat="1" ht="35.1" customHeight="1">
      <c r="A1" s="135" t="s">
        <v>84</v>
      </c>
      <c r="B1" s="135"/>
      <c r="C1" s="135"/>
      <c r="D1" s="135"/>
      <c r="E1" s="135"/>
      <c r="F1" s="135"/>
      <c r="G1" s="135"/>
      <c r="H1" s="135"/>
      <c r="I1" s="135"/>
      <c r="J1" s="135"/>
      <c r="K1" s="135"/>
      <c r="L1" s="135"/>
      <c r="M1" s="135"/>
      <c r="N1" s="135"/>
      <c r="O1" s="136"/>
      <c r="P1" s="136"/>
      <c r="Q1" s="137" t="s">
        <v>1594</v>
      </c>
      <c r="R1" s="137"/>
      <c r="S1" s="137"/>
      <c r="T1" s="137"/>
      <c r="U1" s="137"/>
      <c r="V1" s="137"/>
      <c r="W1" s="137"/>
      <c r="X1" s="137"/>
      <c r="Y1" s="137"/>
      <c r="Z1" s="138" t="s">
        <v>1593</v>
      </c>
      <c r="AA1" s="138"/>
      <c r="AB1" s="138"/>
      <c r="AC1" s="138"/>
      <c r="AD1" s="138"/>
      <c r="AE1" s="138"/>
      <c r="AF1" s="138"/>
      <c r="AG1" s="138"/>
      <c r="AH1" s="138"/>
    </row>
    <row r="2" spans="1:34" ht="26.1" customHeight="1">
      <c r="A2" s="139" t="s">
        <v>4</v>
      </c>
      <c r="B2" s="139"/>
      <c r="C2" s="139"/>
      <c r="D2" s="139"/>
      <c r="E2" s="139"/>
      <c r="F2" s="139"/>
      <c r="G2" s="139"/>
      <c r="H2" s="139"/>
      <c r="I2" s="139"/>
      <c r="J2" s="139"/>
      <c r="K2" s="139"/>
      <c r="L2" s="139"/>
      <c r="M2" s="139"/>
      <c r="N2" s="139"/>
      <c r="O2" s="111"/>
      <c r="P2" s="111"/>
      <c r="Q2" s="140" t="s">
        <v>1595</v>
      </c>
      <c r="R2" s="140"/>
      <c r="S2" s="140"/>
      <c r="T2" s="140"/>
      <c r="U2" s="140"/>
      <c r="V2" s="140"/>
      <c r="W2" s="140"/>
      <c r="X2" s="140"/>
      <c r="Y2" s="140"/>
      <c r="Z2" s="141" t="s">
        <v>1592</v>
      </c>
      <c r="AA2" s="141"/>
      <c r="AB2" s="141"/>
      <c r="AC2" s="141"/>
      <c r="AD2" s="141"/>
      <c r="AE2" s="141"/>
      <c r="AF2" s="141"/>
      <c r="AG2" s="141"/>
      <c r="AH2" s="141"/>
    </row>
    <row r="3" spans="1:34"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34" s="1" customFormat="1"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34" s="2" customFormat="1" ht="20.100000000000001" customHeight="1">
      <c r="A5" s="166" t="s">
        <v>303</v>
      </c>
      <c r="B5" s="166"/>
      <c r="C5" s="186" t="s">
        <v>1601</v>
      </c>
      <c r="D5" s="187"/>
      <c r="E5" s="187"/>
      <c r="F5" s="187"/>
      <c r="G5" s="187"/>
      <c r="H5" s="187"/>
      <c r="I5" s="187"/>
      <c r="J5" s="187"/>
      <c r="K5" s="187"/>
      <c r="L5" s="187"/>
      <c r="M5" s="187"/>
      <c r="N5" s="556"/>
      <c r="O5" s="186" t="s">
        <v>1599</v>
      </c>
      <c r="P5" s="187"/>
      <c r="Q5" s="187"/>
      <c r="R5" s="187"/>
      <c r="S5" s="187"/>
      <c r="T5" s="187"/>
      <c r="U5" s="187"/>
      <c r="V5" s="187"/>
      <c r="W5" s="187"/>
      <c r="X5" s="556"/>
      <c r="Y5" s="186" t="s">
        <v>1596</v>
      </c>
      <c r="Z5" s="187"/>
      <c r="AA5" s="187"/>
      <c r="AB5" s="187"/>
      <c r="AC5" s="187"/>
      <c r="AD5" s="187"/>
      <c r="AE5" s="187"/>
      <c r="AF5" s="187"/>
      <c r="AG5" s="187"/>
      <c r="AH5" s="556"/>
    </row>
    <row r="6" spans="1:34" s="3" customFormat="1" ht="15" customHeight="1" thickBot="1">
      <c r="A6" s="168" t="s">
        <v>0</v>
      </c>
      <c r="B6" s="168"/>
      <c r="C6" s="182" t="s">
        <v>1600</v>
      </c>
      <c r="D6" s="183"/>
      <c r="E6" s="183"/>
      <c r="F6" s="183"/>
      <c r="G6" s="183"/>
      <c r="H6" s="183"/>
      <c r="I6" s="183"/>
      <c r="J6" s="183"/>
      <c r="K6" s="183"/>
      <c r="L6" s="183"/>
      <c r="M6" s="183"/>
      <c r="N6" s="195"/>
      <c r="O6" s="182" t="s">
        <v>1598</v>
      </c>
      <c r="P6" s="183"/>
      <c r="Q6" s="183"/>
      <c r="R6" s="183"/>
      <c r="S6" s="183"/>
      <c r="T6" s="183"/>
      <c r="U6" s="183"/>
      <c r="V6" s="183"/>
      <c r="W6" s="183"/>
      <c r="X6" s="195"/>
      <c r="Y6" s="182" t="s">
        <v>1597</v>
      </c>
      <c r="Z6" s="183"/>
      <c r="AA6" s="183"/>
      <c r="AB6" s="183"/>
      <c r="AC6" s="183"/>
      <c r="AD6" s="183"/>
      <c r="AE6" s="183"/>
      <c r="AF6" s="183"/>
      <c r="AG6" s="183"/>
      <c r="AH6" s="195"/>
    </row>
    <row r="7" spans="1:34" ht="18.95" customHeight="1">
      <c r="A7" s="238">
        <v>1</v>
      </c>
      <c r="B7" s="238"/>
      <c r="C7" s="238"/>
      <c r="D7" s="238"/>
      <c r="E7" s="238"/>
      <c r="F7" s="238"/>
      <c r="G7" s="238"/>
      <c r="H7" s="238"/>
      <c r="I7" s="238"/>
      <c r="J7" s="238"/>
      <c r="K7" s="238"/>
      <c r="L7" s="238"/>
      <c r="M7" s="238"/>
      <c r="N7" s="238"/>
      <c r="O7" s="108"/>
      <c r="P7" s="108"/>
      <c r="Q7" s="108"/>
      <c r="R7" s="108"/>
      <c r="S7" s="108"/>
      <c r="T7" s="108"/>
      <c r="U7" s="108"/>
      <c r="V7" s="108"/>
      <c r="W7" s="108"/>
      <c r="X7" s="108"/>
      <c r="Y7" s="108"/>
      <c r="Z7" s="108"/>
      <c r="AA7" s="108"/>
      <c r="AB7" s="108"/>
      <c r="AC7" s="108"/>
      <c r="AD7" s="108"/>
      <c r="AE7" s="108"/>
      <c r="AF7" s="108"/>
      <c r="AG7" s="108"/>
      <c r="AH7" s="108"/>
    </row>
    <row r="8" spans="1:34" ht="18.95" customHeight="1">
      <c r="A8" s="109"/>
      <c r="B8" s="109"/>
      <c r="C8" s="109"/>
      <c r="D8" s="109"/>
      <c r="E8" s="109"/>
      <c r="F8" s="109"/>
      <c r="G8" s="109"/>
      <c r="H8" s="109"/>
      <c r="I8" s="109"/>
      <c r="J8" s="109"/>
      <c r="K8" s="109"/>
      <c r="L8" s="109"/>
      <c r="M8" s="109"/>
      <c r="N8" s="109"/>
      <c r="O8" s="125"/>
      <c r="P8" s="125"/>
      <c r="Q8" s="125"/>
      <c r="R8" s="125"/>
      <c r="S8" s="125"/>
      <c r="T8" s="125"/>
      <c r="U8" s="125"/>
      <c r="V8" s="125"/>
      <c r="W8" s="125"/>
      <c r="X8" s="125"/>
      <c r="Y8" s="125"/>
      <c r="Z8" s="125"/>
      <c r="AA8" s="125"/>
      <c r="AB8" s="125"/>
      <c r="AC8" s="125"/>
      <c r="AD8" s="125"/>
      <c r="AE8" s="125"/>
      <c r="AF8" s="125"/>
      <c r="AG8" s="125"/>
      <c r="AH8" s="125"/>
    </row>
    <row r="9" spans="1:34" ht="18.95" customHeight="1">
      <c r="A9" s="109"/>
      <c r="B9" s="109"/>
      <c r="C9" s="109"/>
      <c r="D9" s="109"/>
      <c r="E9" s="109"/>
      <c r="F9" s="109"/>
      <c r="G9" s="109"/>
      <c r="H9" s="109"/>
      <c r="I9" s="109"/>
      <c r="J9" s="109"/>
      <c r="K9" s="109"/>
      <c r="L9" s="109"/>
      <c r="M9" s="109"/>
      <c r="N9" s="109"/>
      <c r="O9" s="125"/>
      <c r="P9" s="125"/>
      <c r="Q9" s="125"/>
      <c r="R9" s="125"/>
      <c r="S9" s="125"/>
      <c r="T9" s="125"/>
      <c r="U9" s="125"/>
      <c r="V9" s="125"/>
      <c r="W9" s="125"/>
      <c r="X9" s="125"/>
      <c r="Y9" s="125"/>
      <c r="Z9" s="125"/>
      <c r="AA9" s="125"/>
      <c r="AB9" s="125"/>
      <c r="AC9" s="125"/>
      <c r="AD9" s="125"/>
      <c r="AE9" s="125"/>
      <c r="AF9" s="125"/>
      <c r="AG9" s="125"/>
      <c r="AH9" s="125"/>
    </row>
    <row r="10" spans="1:34" ht="18.95" customHeight="1">
      <c r="A10" s="109"/>
      <c r="B10" s="109"/>
      <c r="C10" s="109"/>
      <c r="D10" s="109"/>
      <c r="E10" s="109"/>
      <c r="F10" s="109"/>
      <c r="G10" s="109"/>
      <c r="H10" s="109"/>
      <c r="I10" s="109"/>
      <c r="J10" s="109"/>
      <c r="K10" s="109"/>
      <c r="L10" s="109"/>
      <c r="M10" s="109"/>
      <c r="N10" s="109"/>
      <c r="O10" s="125"/>
      <c r="P10" s="125"/>
      <c r="Q10" s="125"/>
      <c r="R10" s="125"/>
      <c r="S10" s="125"/>
      <c r="T10" s="125"/>
      <c r="U10" s="125"/>
      <c r="V10" s="125"/>
      <c r="W10" s="125"/>
      <c r="X10" s="125"/>
      <c r="Y10" s="125"/>
      <c r="Z10" s="125"/>
      <c r="AA10" s="125"/>
      <c r="AB10" s="125"/>
      <c r="AC10" s="125"/>
      <c r="AD10" s="125"/>
      <c r="AE10" s="125"/>
      <c r="AF10" s="125"/>
      <c r="AG10" s="125"/>
      <c r="AH10" s="125"/>
    </row>
    <row r="11" spans="1:34" ht="18.95" customHeight="1">
      <c r="A11" s="109"/>
      <c r="B11" s="109"/>
      <c r="C11" s="109"/>
      <c r="D11" s="109"/>
      <c r="E11" s="109"/>
      <c r="F11" s="109"/>
      <c r="G11" s="109"/>
      <c r="H11" s="109"/>
      <c r="I11" s="109"/>
      <c r="J11" s="109"/>
      <c r="K11" s="109"/>
      <c r="L11" s="109"/>
      <c r="M11" s="109"/>
      <c r="N11" s="109"/>
      <c r="O11" s="125"/>
      <c r="P11" s="125"/>
      <c r="Q11" s="125"/>
      <c r="R11" s="125"/>
      <c r="S11" s="125"/>
      <c r="T11" s="125"/>
      <c r="U11" s="125"/>
      <c r="V11" s="125"/>
      <c r="W11" s="125"/>
      <c r="X11" s="125"/>
      <c r="Y11" s="125"/>
      <c r="Z11" s="125"/>
      <c r="AA11" s="125"/>
      <c r="AB11" s="125"/>
      <c r="AC11" s="125"/>
      <c r="AD11" s="125"/>
      <c r="AE11" s="125"/>
      <c r="AF11" s="125"/>
      <c r="AG11" s="125"/>
      <c r="AH11" s="125"/>
    </row>
    <row r="12" spans="1:34" ht="18.95" customHeight="1">
      <c r="A12" s="109"/>
      <c r="B12" s="109"/>
      <c r="C12" s="109"/>
      <c r="D12" s="109"/>
      <c r="E12" s="109"/>
      <c r="F12" s="109"/>
      <c r="G12" s="109"/>
      <c r="H12" s="109"/>
      <c r="I12" s="109"/>
      <c r="J12" s="109"/>
      <c r="K12" s="109"/>
      <c r="L12" s="109"/>
      <c r="M12" s="109"/>
      <c r="N12" s="109"/>
      <c r="O12" s="125"/>
      <c r="P12" s="125"/>
      <c r="Q12" s="125"/>
      <c r="R12" s="125"/>
      <c r="S12" s="125"/>
      <c r="T12" s="125"/>
      <c r="U12" s="125"/>
      <c r="V12" s="125"/>
      <c r="W12" s="125"/>
      <c r="X12" s="125"/>
      <c r="Y12" s="125"/>
      <c r="Z12" s="125"/>
      <c r="AA12" s="125"/>
      <c r="AB12" s="125"/>
      <c r="AC12" s="125"/>
      <c r="AD12" s="125"/>
      <c r="AE12" s="125"/>
      <c r="AF12" s="125"/>
      <c r="AG12" s="125"/>
      <c r="AH12" s="125"/>
    </row>
    <row r="13" spans="1:34" ht="18.95" customHeight="1">
      <c r="A13" s="109"/>
      <c r="B13" s="109"/>
      <c r="C13" s="109"/>
      <c r="D13" s="109"/>
      <c r="E13" s="109"/>
      <c r="F13" s="109"/>
      <c r="G13" s="109"/>
      <c r="H13" s="109"/>
      <c r="I13" s="109"/>
      <c r="J13" s="109"/>
      <c r="K13" s="109"/>
      <c r="L13" s="109"/>
      <c r="M13" s="109"/>
      <c r="N13" s="109"/>
      <c r="O13" s="125"/>
      <c r="P13" s="125"/>
      <c r="Q13" s="125"/>
      <c r="R13" s="125"/>
      <c r="S13" s="125"/>
      <c r="T13" s="125"/>
      <c r="U13" s="125"/>
      <c r="V13" s="125"/>
      <c r="W13" s="125"/>
      <c r="X13" s="125"/>
      <c r="Y13" s="125"/>
      <c r="Z13" s="125"/>
      <c r="AA13" s="125"/>
      <c r="AB13" s="125"/>
      <c r="AC13" s="125"/>
      <c r="AD13" s="125"/>
      <c r="AE13" s="125"/>
      <c r="AF13" s="125"/>
      <c r="AG13" s="125"/>
      <c r="AH13" s="125"/>
    </row>
    <row r="14" spans="1:34" ht="18.95" customHeight="1">
      <c r="A14" s="109"/>
      <c r="B14" s="109"/>
      <c r="C14" s="109"/>
      <c r="D14" s="109"/>
      <c r="E14" s="109"/>
      <c r="F14" s="109"/>
      <c r="G14" s="109"/>
      <c r="H14" s="109"/>
      <c r="I14" s="109"/>
      <c r="J14" s="109"/>
      <c r="K14" s="109"/>
      <c r="L14" s="109"/>
      <c r="M14" s="109"/>
      <c r="N14" s="109"/>
      <c r="O14" s="125"/>
      <c r="P14" s="125"/>
      <c r="Q14" s="125"/>
      <c r="R14" s="125"/>
      <c r="S14" s="125"/>
      <c r="T14" s="125"/>
      <c r="U14" s="125"/>
      <c r="V14" s="125"/>
      <c r="W14" s="125"/>
      <c r="X14" s="125"/>
      <c r="Y14" s="125"/>
      <c r="Z14" s="125"/>
      <c r="AA14" s="125"/>
      <c r="AB14" s="125"/>
      <c r="AC14" s="125"/>
      <c r="AD14" s="125"/>
      <c r="AE14" s="125"/>
      <c r="AF14" s="125"/>
      <c r="AG14" s="125"/>
      <c r="AH14" s="125"/>
    </row>
    <row r="15" spans="1:34" ht="18.95" customHeight="1">
      <c r="A15" s="109"/>
      <c r="B15" s="109"/>
      <c r="C15" s="109"/>
      <c r="D15" s="109"/>
      <c r="E15" s="109"/>
      <c r="F15" s="109"/>
      <c r="G15" s="109"/>
      <c r="H15" s="109"/>
      <c r="I15" s="109"/>
      <c r="J15" s="109"/>
      <c r="K15" s="109"/>
      <c r="L15" s="109"/>
      <c r="M15" s="109"/>
      <c r="N15" s="109"/>
      <c r="O15" s="125"/>
      <c r="P15" s="125"/>
      <c r="Q15" s="125"/>
      <c r="R15" s="125"/>
      <c r="S15" s="125"/>
      <c r="T15" s="125"/>
      <c r="U15" s="125"/>
      <c r="V15" s="125"/>
      <c r="W15" s="125"/>
      <c r="X15" s="125"/>
      <c r="Y15" s="125"/>
      <c r="Z15" s="125"/>
      <c r="AA15" s="125"/>
      <c r="AB15" s="125"/>
      <c r="AC15" s="125"/>
      <c r="AD15" s="125"/>
      <c r="AE15" s="125"/>
      <c r="AF15" s="125"/>
      <c r="AG15" s="125"/>
      <c r="AH15" s="125"/>
    </row>
    <row r="16" spans="1:34" ht="18.95" customHeight="1">
      <c r="A16" s="109">
        <v>2</v>
      </c>
      <c r="B16" s="109"/>
      <c r="C16" s="109"/>
      <c r="D16" s="109"/>
      <c r="E16" s="109"/>
      <c r="F16" s="109"/>
      <c r="G16" s="109"/>
      <c r="H16" s="109"/>
      <c r="I16" s="109"/>
      <c r="J16" s="109"/>
      <c r="K16" s="109"/>
      <c r="L16" s="109"/>
      <c r="M16" s="109"/>
      <c r="N16" s="109"/>
      <c r="O16" s="125"/>
      <c r="P16" s="125"/>
      <c r="Q16" s="125"/>
      <c r="R16" s="125"/>
      <c r="S16" s="125"/>
      <c r="T16" s="125"/>
      <c r="U16" s="125"/>
      <c r="V16" s="125"/>
      <c r="W16" s="125"/>
      <c r="X16" s="125"/>
      <c r="Y16" s="125"/>
      <c r="Z16" s="125"/>
      <c r="AA16" s="125"/>
      <c r="AB16" s="125"/>
      <c r="AC16" s="125"/>
      <c r="AD16" s="125"/>
      <c r="AE16" s="125"/>
      <c r="AF16" s="125"/>
      <c r="AG16" s="125"/>
      <c r="AH16" s="125"/>
    </row>
    <row r="17" spans="1:34" ht="18.95" customHeight="1">
      <c r="A17" s="109"/>
      <c r="B17" s="109"/>
      <c r="C17" s="109"/>
      <c r="D17" s="109"/>
      <c r="E17" s="109"/>
      <c r="F17" s="109"/>
      <c r="G17" s="109"/>
      <c r="H17" s="109"/>
      <c r="I17" s="109"/>
      <c r="J17" s="109"/>
      <c r="K17" s="109"/>
      <c r="L17" s="109"/>
      <c r="M17" s="109"/>
      <c r="N17" s="109"/>
      <c r="O17" s="125"/>
      <c r="P17" s="125"/>
      <c r="Q17" s="125"/>
      <c r="R17" s="125"/>
      <c r="S17" s="125"/>
      <c r="T17" s="125"/>
      <c r="U17" s="125"/>
      <c r="V17" s="125"/>
      <c r="W17" s="125"/>
      <c r="X17" s="125"/>
      <c r="Y17" s="125"/>
      <c r="Z17" s="125"/>
      <c r="AA17" s="125"/>
      <c r="AB17" s="125"/>
      <c r="AC17" s="125"/>
      <c r="AD17" s="125"/>
      <c r="AE17" s="125"/>
      <c r="AF17" s="125"/>
      <c r="AG17" s="125"/>
      <c r="AH17" s="125"/>
    </row>
    <row r="18" spans="1:34" ht="18.95" customHeight="1">
      <c r="A18" s="109"/>
      <c r="B18" s="109"/>
      <c r="C18" s="109"/>
      <c r="D18" s="109"/>
      <c r="E18" s="109"/>
      <c r="F18" s="109"/>
      <c r="G18" s="109"/>
      <c r="H18" s="109"/>
      <c r="I18" s="109"/>
      <c r="J18" s="109"/>
      <c r="K18" s="109"/>
      <c r="L18" s="109"/>
      <c r="M18" s="109"/>
      <c r="N18" s="109"/>
      <c r="O18" s="125"/>
      <c r="P18" s="125"/>
      <c r="Q18" s="125"/>
      <c r="R18" s="125"/>
      <c r="S18" s="125"/>
      <c r="T18" s="125"/>
      <c r="U18" s="125"/>
      <c r="V18" s="125"/>
      <c r="W18" s="125"/>
      <c r="X18" s="125"/>
      <c r="Y18" s="125"/>
      <c r="Z18" s="125"/>
      <c r="AA18" s="125"/>
      <c r="AB18" s="125"/>
      <c r="AC18" s="125"/>
      <c r="AD18" s="125"/>
      <c r="AE18" s="125"/>
      <c r="AF18" s="125"/>
      <c r="AG18" s="125"/>
      <c r="AH18" s="125"/>
    </row>
    <row r="19" spans="1:34" ht="18.95" customHeight="1">
      <c r="A19" s="109"/>
      <c r="B19" s="109"/>
      <c r="C19" s="109"/>
      <c r="D19" s="109"/>
      <c r="E19" s="109"/>
      <c r="F19" s="109"/>
      <c r="G19" s="109"/>
      <c r="H19" s="109"/>
      <c r="I19" s="109"/>
      <c r="J19" s="109"/>
      <c r="K19" s="109"/>
      <c r="L19" s="109"/>
      <c r="M19" s="109"/>
      <c r="N19" s="109"/>
      <c r="O19" s="125"/>
      <c r="P19" s="125"/>
      <c r="Q19" s="125"/>
      <c r="R19" s="125"/>
      <c r="S19" s="125"/>
      <c r="T19" s="125"/>
      <c r="U19" s="125"/>
      <c r="V19" s="125"/>
      <c r="W19" s="125"/>
      <c r="X19" s="125"/>
      <c r="Y19" s="125"/>
      <c r="Z19" s="125"/>
      <c r="AA19" s="125"/>
      <c r="AB19" s="125"/>
      <c r="AC19" s="125"/>
      <c r="AD19" s="125"/>
      <c r="AE19" s="125"/>
      <c r="AF19" s="125"/>
      <c r="AG19" s="125"/>
      <c r="AH19" s="125"/>
    </row>
    <row r="20" spans="1:34" ht="18.95" customHeight="1">
      <c r="A20" s="109"/>
      <c r="B20" s="109"/>
      <c r="C20" s="109"/>
      <c r="D20" s="109"/>
      <c r="E20" s="109"/>
      <c r="F20" s="109"/>
      <c r="G20" s="109"/>
      <c r="H20" s="109"/>
      <c r="I20" s="109"/>
      <c r="J20" s="109"/>
      <c r="K20" s="109"/>
      <c r="L20" s="109"/>
      <c r="M20" s="109"/>
      <c r="N20" s="109"/>
      <c r="O20" s="125"/>
      <c r="P20" s="125"/>
      <c r="Q20" s="125"/>
      <c r="R20" s="125"/>
      <c r="S20" s="125"/>
      <c r="T20" s="125"/>
      <c r="U20" s="125"/>
      <c r="V20" s="125"/>
      <c r="W20" s="125"/>
      <c r="X20" s="125"/>
      <c r="Y20" s="125"/>
      <c r="Z20" s="125"/>
      <c r="AA20" s="125"/>
      <c r="AB20" s="125"/>
      <c r="AC20" s="125"/>
      <c r="AD20" s="125"/>
      <c r="AE20" s="125"/>
      <c r="AF20" s="125"/>
      <c r="AG20" s="125"/>
      <c r="AH20" s="125"/>
    </row>
    <row r="21" spans="1:34" ht="18.95" customHeight="1">
      <c r="A21" s="109"/>
      <c r="B21" s="109"/>
      <c r="C21" s="109"/>
      <c r="D21" s="109"/>
      <c r="E21" s="109"/>
      <c r="F21" s="109"/>
      <c r="G21" s="109"/>
      <c r="H21" s="109"/>
      <c r="I21" s="109"/>
      <c r="J21" s="109"/>
      <c r="K21" s="109"/>
      <c r="L21" s="109"/>
      <c r="M21" s="109"/>
      <c r="N21" s="109"/>
      <c r="O21" s="125"/>
      <c r="P21" s="125"/>
      <c r="Q21" s="125"/>
      <c r="R21" s="125"/>
      <c r="S21" s="125"/>
      <c r="T21" s="125"/>
      <c r="U21" s="125"/>
      <c r="V21" s="125"/>
      <c r="W21" s="125"/>
      <c r="X21" s="125"/>
      <c r="Y21" s="125"/>
      <c r="Z21" s="125"/>
      <c r="AA21" s="125"/>
      <c r="AB21" s="125"/>
      <c r="AC21" s="125"/>
      <c r="AD21" s="125"/>
      <c r="AE21" s="125"/>
      <c r="AF21" s="125"/>
      <c r="AG21" s="125"/>
      <c r="AH21" s="125"/>
    </row>
    <row r="22" spans="1:34" ht="18.95" customHeight="1">
      <c r="A22" s="109"/>
      <c r="B22" s="109"/>
      <c r="C22" s="109"/>
      <c r="D22" s="109"/>
      <c r="E22" s="109"/>
      <c r="F22" s="109"/>
      <c r="G22" s="109"/>
      <c r="H22" s="109"/>
      <c r="I22" s="109"/>
      <c r="J22" s="109"/>
      <c r="K22" s="109"/>
      <c r="L22" s="109"/>
      <c r="M22" s="109"/>
      <c r="N22" s="109"/>
      <c r="O22" s="125"/>
      <c r="P22" s="125"/>
      <c r="Q22" s="125"/>
      <c r="R22" s="125"/>
      <c r="S22" s="125"/>
      <c r="T22" s="125"/>
      <c r="U22" s="125"/>
      <c r="V22" s="125"/>
      <c r="W22" s="125"/>
      <c r="X22" s="125"/>
      <c r="Y22" s="125"/>
      <c r="Z22" s="125"/>
      <c r="AA22" s="125"/>
      <c r="AB22" s="125"/>
      <c r="AC22" s="125"/>
      <c r="AD22" s="125"/>
      <c r="AE22" s="125"/>
      <c r="AF22" s="125"/>
      <c r="AG22" s="125"/>
      <c r="AH22" s="125"/>
    </row>
    <row r="23" spans="1:34" ht="18.95" customHeight="1">
      <c r="A23" s="109"/>
      <c r="B23" s="109"/>
      <c r="C23" s="109"/>
      <c r="D23" s="109"/>
      <c r="E23" s="109"/>
      <c r="F23" s="109"/>
      <c r="G23" s="109"/>
      <c r="H23" s="109"/>
      <c r="I23" s="109"/>
      <c r="J23" s="109"/>
      <c r="K23" s="109"/>
      <c r="L23" s="109"/>
      <c r="M23" s="109"/>
      <c r="N23" s="109"/>
      <c r="O23" s="125"/>
      <c r="P23" s="125"/>
      <c r="Q23" s="125"/>
      <c r="R23" s="125"/>
      <c r="S23" s="125"/>
      <c r="T23" s="125"/>
      <c r="U23" s="125"/>
      <c r="V23" s="125"/>
      <c r="W23" s="125"/>
      <c r="X23" s="125"/>
      <c r="Y23" s="125"/>
      <c r="Z23" s="125"/>
      <c r="AA23" s="125"/>
      <c r="AB23" s="125"/>
      <c r="AC23" s="125"/>
      <c r="AD23" s="125"/>
      <c r="AE23" s="125"/>
      <c r="AF23" s="125"/>
      <c r="AG23" s="125"/>
      <c r="AH23" s="125"/>
    </row>
    <row r="24" spans="1:34" ht="18.95" customHeight="1">
      <c r="A24" s="109"/>
      <c r="B24" s="109"/>
      <c r="C24" s="109"/>
      <c r="D24" s="109"/>
      <c r="E24" s="109"/>
      <c r="F24" s="109"/>
      <c r="G24" s="109"/>
      <c r="H24" s="109"/>
      <c r="I24" s="109"/>
      <c r="J24" s="109"/>
      <c r="K24" s="109"/>
      <c r="L24" s="109"/>
      <c r="M24" s="109"/>
      <c r="N24" s="109"/>
      <c r="O24" s="125"/>
      <c r="P24" s="125"/>
      <c r="Q24" s="125"/>
      <c r="R24" s="125"/>
      <c r="S24" s="125"/>
      <c r="T24" s="125"/>
      <c r="U24" s="125"/>
      <c r="V24" s="125"/>
      <c r="W24" s="125"/>
      <c r="X24" s="125"/>
      <c r="Y24" s="125"/>
      <c r="Z24" s="125"/>
      <c r="AA24" s="125"/>
      <c r="AB24" s="125"/>
      <c r="AC24" s="125"/>
      <c r="AD24" s="125"/>
      <c r="AE24" s="125"/>
      <c r="AF24" s="125"/>
      <c r="AG24" s="125"/>
      <c r="AH24" s="125"/>
    </row>
    <row r="25" spans="1:34" ht="18.95" customHeight="1">
      <c r="A25" s="109">
        <v>3</v>
      </c>
      <c r="B25" s="109"/>
      <c r="C25" s="109"/>
      <c r="D25" s="109"/>
      <c r="E25" s="109"/>
      <c r="F25" s="109"/>
      <c r="G25" s="109"/>
      <c r="H25" s="109"/>
      <c r="I25" s="109"/>
      <c r="J25" s="109"/>
      <c r="K25" s="109"/>
      <c r="L25" s="109"/>
      <c r="M25" s="109"/>
      <c r="N25" s="109"/>
      <c r="O25" s="125"/>
      <c r="P25" s="125"/>
      <c r="Q25" s="125"/>
      <c r="R25" s="125"/>
      <c r="S25" s="125"/>
      <c r="T25" s="125"/>
      <c r="U25" s="125"/>
      <c r="V25" s="125"/>
      <c r="W25" s="125"/>
      <c r="X25" s="125"/>
      <c r="Y25" s="125"/>
      <c r="Z25" s="125"/>
      <c r="AA25" s="125"/>
      <c r="AB25" s="125"/>
      <c r="AC25" s="125"/>
      <c r="AD25" s="125"/>
      <c r="AE25" s="125"/>
      <c r="AF25" s="125"/>
      <c r="AG25" s="125"/>
      <c r="AH25" s="125"/>
    </row>
    <row r="26" spans="1:34" ht="18.95" customHeight="1">
      <c r="A26" s="109"/>
      <c r="B26" s="109"/>
      <c r="C26" s="109"/>
      <c r="D26" s="109"/>
      <c r="E26" s="109"/>
      <c r="F26" s="109"/>
      <c r="G26" s="109"/>
      <c r="H26" s="109"/>
      <c r="I26" s="109"/>
      <c r="J26" s="109"/>
      <c r="K26" s="109"/>
      <c r="L26" s="109"/>
      <c r="M26" s="109"/>
      <c r="N26" s="109"/>
      <c r="O26" s="125"/>
      <c r="P26" s="125"/>
      <c r="Q26" s="125"/>
      <c r="R26" s="125"/>
      <c r="S26" s="125"/>
      <c r="T26" s="125"/>
      <c r="U26" s="125"/>
      <c r="V26" s="125"/>
      <c r="W26" s="125"/>
      <c r="X26" s="125"/>
      <c r="Y26" s="125"/>
      <c r="Z26" s="125"/>
      <c r="AA26" s="125"/>
      <c r="AB26" s="125"/>
      <c r="AC26" s="125"/>
      <c r="AD26" s="125"/>
      <c r="AE26" s="125"/>
      <c r="AF26" s="125"/>
      <c r="AG26" s="125"/>
      <c r="AH26" s="125"/>
    </row>
    <row r="27" spans="1:34" ht="18.95" customHeight="1">
      <c r="A27" s="109"/>
      <c r="B27" s="109"/>
      <c r="C27" s="109"/>
      <c r="D27" s="109"/>
      <c r="E27" s="109"/>
      <c r="F27" s="109"/>
      <c r="G27" s="109"/>
      <c r="H27" s="109"/>
      <c r="I27" s="109"/>
      <c r="J27" s="109"/>
      <c r="K27" s="109"/>
      <c r="L27" s="109"/>
      <c r="M27" s="109"/>
      <c r="N27" s="109"/>
      <c r="O27" s="125"/>
      <c r="P27" s="125"/>
      <c r="Q27" s="125"/>
      <c r="R27" s="125"/>
      <c r="S27" s="125"/>
      <c r="T27" s="125"/>
      <c r="U27" s="125"/>
      <c r="V27" s="125"/>
      <c r="W27" s="125"/>
      <c r="X27" s="125"/>
      <c r="Y27" s="125"/>
      <c r="Z27" s="125"/>
      <c r="AA27" s="125"/>
      <c r="AB27" s="125"/>
      <c r="AC27" s="125"/>
      <c r="AD27" s="125"/>
      <c r="AE27" s="125"/>
      <c r="AF27" s="125"/>
      <c r="AG27" s="125"/>
      <c r="AH27" s="125"/>
    </row>
    <row r="28" spans="1:34" ht="18.95" customHeight="1">
      <c r="A28" s="109"/>
      <c r="B28" s="109"/>
      <c r="C28" s="109"/>
      <c r="D28" s="109"/>
      <c r="E28" s="109"/>
      <c r="F28" s="109"/>
      <c r="G28" s="109"/>
      <c r="H28" s="109"/>
      <c r="I28" s="109"/>
      <c r="J28" s="109"/>
      <c r="K28" s="109"/>
      <c r="L28" s="109"/>
      <c r="M28" s="109"/>
      <c r="N28" s="109"/>
      <c r="O28" s="125"/>
      <c r="P28" s="125"/>
      <c r="Q28" s="125"/>
      <c r="R28" s="125"/>
      <c r="S28" s="125"/>
      <c r="T28" s="125"/>
      <c r="U28" s="125"/>
      <c r="V28" s="125"/>
      <c r="W28" s="125"/>
      <c r="X28" s="125"/>
      <c r="Y28" s="125"/>
      <c r="Z28" s="125"/>
      <c r="AA28" s="125"/>
      <c r="AB28" s="125"/>
      <c r="AC28" s="125"/>
      <c r="AD28" s="125"/>
      <c r="AE28" s="125"/>
      <c r="AF28" s="125"/>
      <c r="AG28" s="125"/>
      <c r="AH28" s="125"/>
    </row>
    <row r="29" spans="1:34" ht="18.95" customHeight="1">
      <c r="A29" s="109"/>
      <c r="B29" s="109"/>
      <c r="C29" s="109"/>
      <c r="D29" s="109"/>
      <c r="E29" s="109"/>
      <c r="F29" s="109"/>
      <c r="G29" s="109"/>
      <c r="H29" s="109"/>
      <c r="I29" s="109"/>
      <c r="J29" s="109"/>
      <c r="K29" s="109"/>
      <c r="L29" s="109"/>
      <c r="M29" s="109"/>
      <c r="N29" s="109"/>
      <c r="O29" s="125"/>
      <c r="P29" s="125"/>
      <c r="Q29" s="125"/>
      <c r="R29" s="125"/>
      <c r="S29" s="125"/>
      <c r="T29" s="125"/>
      <c r="U29" s="125"/>
      <c r="V29" s="125"/>
      <c r="W29" s="125"/>
      <c r="X29" s="125"/>
      <c r="Y29" s="125"/>
      <c r="Z29" s="125"/>
      <c r="AA29" s="125"/>
      <c r="AB29" s="125"/>
      <c r="AC29" s="125"/>
      <c r="AD29" s="125"/>
      <c r="AE29" s="125"/>
      <c r="AF29" s="125"/>
      <c r="AG29" s="125"/>
      <c r="AH29" s="125"/>
    </row>
    <row r="30" spans="1:34" ht="18.95" customHeight="1">
      <c r="A30" s="109"/>
      <c r="B30" s="109"/>
      <c r="C30" s="109"/>
      <c r="D30" s="109"/>
      <c r="E30" s="109"/>
      <c r="F30" s="109"/>
      <c r="G30" s="109"/>
      <c r="H30" s="109"/>
      <c r="I30" s="109"/>
      <c r="J30" s="109"/>
      <c r="K30" s="109"/>
      <c r="L30" s="109"/>
      <c r="M30" s="109"/>
      <c r="N30" s="109"/>
      <c r="O30" s="125"/>
      <c r="P30" s="125"/>
      <c r="Q30" s="125"/>
      <c r="R30" s="125"/>
      <c r="S30" s="125"/>
      <c r="T30" s="125"/>
      <c r="U30" s="125"/>
      <c r="V30" s="125"/>
      <c r="W30" s="125"/>
      <c r="X30" s="125"/>
      <c r="Y30" s="125"/>
      <c r="Z30" s="125"/>
      <c r="AA30" s="125"/>
      <c r="AB30" s="125"/>
      <c r="AC30" s="125"/>
      <c r="AD30" s="125"/>
      <c r="AE30" s="125"/>
      <c r="AF30" s="125"/>
      <c r="AG30" s="125"/>
      <c r="AH30" s="125"/>
    </row>
    <row r="31" spans="1:34" ht="18.95" customHeight="1">
      <c r="A31" s="109"/>
      <c r="B31" s="109"/>
      <c r="C31" s="109"/>
      <c r="D31" s="109"/>
      <c r="E31" s="109"/>
      <c r="F31" s="109"/>
      <c r="G31" s="109"/>
      <c r="H31" s="109"/>
      <c r="I31" s="109"/>
      <c r="J31" s="109"/>
      <c r="K31" s="109"/>
      <c r="L31" s="109"/>
      <c r="M31" s="109"/>
      <c r="N31" s="109"/>
      <c r="O31" s="125"/>
      <c r="P31" s="125"/>
      <c r="Q31" s="125"/>
      <c r="R31" s="125"/>
      <c r="S31" s="125"/>
      <c r="T31" s="125"/>
      <c r="U31" s="125"/>
      <c r="V31" s="125"/>
      <c r="W31" s="125"/>
      <c r="X31" s="125"/>
      <c r="Y31" s="125"/>
      <c r="Z31" s="125"/>
      <c r="AA31" s="125"/>
      <c r="AB31" s="125"/>
      <c r="AC31" s="125"/>
      <c r="AD31" s="125"/>
      <c r="AE31" s="125"/>
      <c r="AF31" s="125"/>
      <c r="AG31" s="125"/>
      <c r="AH31" s="125"/>
    </row>
    <row r="32" spans="1:34" ht="18.95" customHeight="1">
      <c r="A32" s="109"/>
      <c r="B32" s="109"/>
      <c r="C32" s="109"/>
      <c r="D32" s="109"/>
      <c r="E32" s="109"/>
      <c r="F32" s="109"/>
      <c r="G32" s="109"/>
      <c r="H32" s="109"/>
      <c r="I32" s="109"/>
      <c r="J32" s="109"/>
      <c r="K32" s="109"/>
      <c r="L32" s="109"/>
      <c r="M32" s="109"/>
      <c r="N32" s="109"/>
      <c r="O32" s="125"/>
      <c r="P32" s="125"/>
      <c r="Q32" s="125"/>
      <c r="R32" s="125"/>
      <c r="S32" s="125"/>
      <c r="T32" s="125"/>
      <c r="U32" s="125"/>
      <c r="V32" s="125"/>
      <c r="W32" s="125"/>
      <c r="X32" s="125"/>
      <c r="Y32" s="125"/>
      <c r="Z32" s="125"/>
      <c r="AA32" s="125"/>
      <c r="AB32" s="125"/>
      <c r="AC32" s="125"/>
      <c r="AD32" s="125"/>
      <c r="AE32" s="125"/>
      <c r="AF32" s="125"/>
      <c r="AG32" s="125"/>
      <c r="AH32" s="125"/>
    </row>
    <row r="33" spans="1:34" ht="18.95" customHeight="1">
      <c r="A33" s="109"/>
      <c r="B33" s="109"/>
      <c r="C33" s="109"/>
      <c r="D33" s="109"/>
      <c r="E33" s="109"/>
      <c r="F33" s="109"/>
      <c r="G33" s="109"/>
      <c r="H33" s="109"/>
      <c r="I33" s="109"/>
      <c r="J33" s="109"/>
      <c r="K33" s="109"/>
      <c r="L33" s="109"/>
      <c r="M33" s="109"/>
      <c r="N33" s="109"/>
      <c r="O33" s="125"/>
      <c r="P33" s="125"/>
      <c r="Q33" s="125"/>
      <c r="R33" s="125"/>
      <c r="S33" s="125"/>
      <c r="T33" s="125"/>
      <c r="U33" s="125"/>
      <c r="V33" s="125"/>
      <c r="W33" s="125"/>
      <c r="X33" s="125"/>
      <c r="Y33" s="125"/>
      <c r="Z33" s="125"/>
      <c r="AA33" s="125"/>
      <c r="AB33" s="125"/>
      <c r="AC33" s="125"/>
      <c r="AD33" s="125"/>
      <c r="AE33" s="125"/>
      <c r="AF33" s="125"/>
      <c r="AG33" s="125"/>
      <c r="AH33" s="125"/>
    </row>
    <row r="34" spans="1:34" ht="18.95" customHeight="1">
      <c r="A34" s="109">
        <v>4</v>
      </c>
      <c r="B34" s="109"/>
      <c r="C34" s="109"/>
      <c r="D34" s="109"/>
      <c r="E34" s="109"/>
      <c r="F34" s="109"/>
      <c r="G34" s="109"/>
      <c r="H34" s="109"/>
      <c r="I34" s="109"/>
      <c r="J34" s="109"/>
      <c r="K34" s="109"/>
      <c r="L34" s="109"/>
      <c r="M34" s="109"/>
      <c r="N34" s="109"/>
      <c r="O34" s="125"/>
      <c r="P34" s="125"/>
      <c r="Q34" s="125"/>
      <c r="R34" s="125"/>
      <c r="S34" s="125"/>
      <c r="T34" s="125"/>
      <c r="U34" s="125"/>
      <c r="V34" s="125"/>
      <c r="W34" s="125"/>
      <c r="X34" s="125"/>
      <c r="Y34" s="125"/>
      <c r="Z34" s="125"/>
      <c r="AA34" s="125"/>
      <c r="AB34" s="125"/>
      <c r="AC34" s="125"/>
      <c r="AD34" s="125"/>
      <c r="AE34" s="125"/>
      <c r="AF34" s="125"/>
      <c r="AG34" s="125"/>
      <c r="AH34" s="125"/>
    </row>
    <row r="35" spans="1:34" ht="18.95" customHeight="1">
      <c r="A35" s="109"/>
      <c r="B35" s="109"/>
      <c r="C35" s="109"/>
      <c r="D35" s="109"/>
      <c r="E35" s="109"/>
      <c r="F35" s="109"/>
      <c r="G35" s="109"/>
      <c r="H35" s="109"/>
      <c r="I35" s="109"/>
      <c r="J35" s="109"/>
      <c r="K35" s="109"/>
      <c r="L35" s="109"/>
      <c r="M35" s="109"/>
      <c r="N35" s="109"/>
      <c r="O35" s="125"/>
      <c r="P35" s="125"/>
      <c r="Q35" s="125"/>
      <c r="R35" s="125"/>
      <c r="S35" s="125"/>
      <c r="T35" s="125"/>
      <c r="U35" s="125"/>
      <c r="V35" s="125"/>
      <c r="W35" s="125"/>
      <c r="X35" s="125"/>
      <c r="Y35" s="125"/>
      <c r="Z35" s="125"/>
      <c r="AA35" s="125"/>
      <c r="AB35" s="125"/>
      <c r="AC35" s="125"/>
      <c r="AD35" s="125"/>
      <c r="AE35" s="125"/>
      <c r="AF35" s="125"/>
      <c r="AG35" s="125"/>
      <c r="AH35" s="125"/>
    </row>
    <row r="36" spans="1:34" ht="18.95" customHeight="1">
      <c r="A36" s="109"/>
      <c r="B36" s="109"/>
      <c r="C36" s="109"/>
      <c r="D36" s="109"/>
      <c r="E36" s="109"/>
      <c r="F36" s="109"/>
      <c r="G36" s="109"/>
      <c r="H36" s="109"/>
      <c r="I36" s="109"/>
      <c r="J36" s="109"/>
      <c r="K36" s="109"/>
      <c r="L36" s="109"/>
      <c r="M36" s="109"/>
      <c r="N36" s="109"/>
      <c r="O36" s="125"/>
      <c r="P36" s="125"/>
      <c r="Q36" s="125"/>
      <c r="R36" s="125"/>
      <c r="S36" s="125"/>
      <c r="T36" s="125"/>
      <c r="U36" s="125"/>
      <c r="V36" s="125"/>
      <c r="W36" s="125"/>
      <c r="X36" s="125"/>
      <c r="Y36" s="125"/>
      <c r="Z36" s="125"/>
      <c r="AA36" s="125"/>
      <c r="AB36" s="125"/>
      <c r="AC36" s="125"/>
      <c r="AD36" s="125"/>
      <c r="AE36" s="125"/>
      <c r="AF36" s="125"/>
      <c r="AG36" s="125"/>
      <c r="AH36" s="125"/>
    </row>
    <row r="37" spans="1:34" ht="18.95" customHeight="1">
      <c r="A37" s="109"/>
      <c r="B37" s="109"/>
      <c r="C37" s="109"/>
      <c r="D37" s="109"/>
      <c r="E37" s="109"/>
      <c r="F37" s="109"/>
      <c r="G37" s="109"/>
      <c r="H37" s="109"/>
      <c r="I37" s="109"/>
      <c r="J37" s="109"/>
      <c r="K37" s="109"/>
      <c r="L37" s="109"/>
      <c r="M37" s="109"/>
      <c r="N37" s="109"/>
      <c r="O37" s="125"/>
      <c r="P37" s="125"/>
      <c r="Q37" s="125"/>
      <c r="R37" s="125"/>
      <c r="S37" s="125"/>
      <c r="T37" s="125"/>
      <c r="U37" s="125"/>
      <c r="V37" s="125"/>
      <c r="W37" s="125"/>
      <c r="X37" s="125"/>
      <c r="Y37" s="125"/>
      <c r="Z37" s="125"/>
      <c r="AA37" s="125"/>
      <c r="AB37" s="125"/>
      <c r="AC37" s="125"/>
      <c r="AD37" s="125"/>
      <c r="AE37" s="125"/>
      <c r="AF37" s="125"/>
      <c r="AG37" s="125"/>
      <c r="AH37" s="125"/>
    </row>
    <row r="38" spans="1:34" ht="18.95" customHeight="1">
      <c r="A38" s="109"/>
      <c r="B38" s="109"/>
      <c r="C38" s="109"/>
      <c r="D38" s="109"/>
      <c r="E38" s="109"/>
      <c r="F38" s="109"/>
      <c r="G38" s="109"/>
      <c r="H38" s="109"/>
      <c r="I38" s="109"/>
      <c r="J38" s="109"/>
      <c r="K38" s="109"/>
      <c r="L38" s="109"/>
      <c r="M38" s="109"/>
      <c r="N38" s="109"/>
      <c r="O38" s="125"/>
      <c r="P38" s="125"/>
      <c r="Q38" s="125"/>
      <c r="R38" s="125"/>
      <c r="S38" s="125"/>
      <c r="T38" s="125"/>
      <c r="U38" s="125"/>
      <c r="V38" s="125"/>
      <c r="W38" s="125"/>
      <c r="X38" s="125"/>
      <c r="Y38" s="125"/>
      <c r="Z38" s="125"/>
      <c r="AA38" s="125"/>
      <c r="AB38" s="125"/>
      <c r="AC38" s="125"/>
      <c r="AD38" s="125"/>
      <c r="AE38" s="125"/>
      <c r="AF38" s="125"/>
      <c r="AG38" s="125"/>
      <c r="AH38" s="125"/>
    </row>
    <row r="39" spans="1:34" ht="18.95" customHeight="1">
      <c r="A39" s="109"/>
      <c r="B39" s="109"/>
      <c r="C39" s="109"/>
      <c r="D39" s="109"/>
      <c r="E39" s="109"/>
      <c r="F39" s="109"/>
      <c r="G39" s="109"/>
      <c r="H39" s="109"/>
      <c r="I39" s="109"/>
      <c r="J39" s="109"/>
      <c r="K39" s="109"/>
      <c r="L39" s="109"/>
      <c r="M39" s="109"/>
      <c r="N39" s="109"/>
      <c r="O39" s="125"/>
      <c r="P39" s="125"/>
      <c r="Q39" s="125"/>
      <c r="R39" s="125"/>
      <c r="S39" s="125"/>
      <c r="T39" s="125"/>
      <c r="U39" s="125"/>
      <c r="V39" s="125"/>
      <c r="W39" s="125"/>
      <c r="X39" s="125"/>
      <c r="Y39" s="125"/>
      <c r="Z39" s="125"/>
      <c r="AA39" s="125"/>
      <c r="AB39" s="125"/>
      <c r="AC39" s="125"/>
      <c r="AD39" s="125"/>
      <c r="AE39" s="125"/>
      <c r="AF39" s="125"/>
      <c r="AG39" s="125"/>
      <c r="AH39" s="125"/>
    </row>
    <row r="40" spans="1:34" ht="18.95" customHeight="1">
      <c r="A40" s="109"/>
      <c r="B40" s="109"/>
      <c r="C40" s="109"/>
      <c r="D40" s="109"/>
      <c r="E40" s="109"/>
      <c r="F40" s="109"/>
      <c r="G40" s="109"/>
      <c r="H40" s="109"/>
      <c r="I40" s="109"/>
      <c r="J40" s="109"/>
      <c r="K40" s="109"/>
      <c r="L40" s="109"/>
      <c r="M40" s="109"/>
      <c r="N40" s="109"/>
      <c r="O40" s="125"/>
      <c r="P40" s="125"/>
      <c r="Q40" s="125"/>
      <c r="R40" s="125"/>
      <c r="S40" s="125"/>
      <c r="T40" s="125"/>
      <c r="U40" s="125"/>
      <c r="V40" s="125"/>
      <c r="W40" s="125"/>
      <c r="X40" s="125"/>
      <c r="Y40" s="125"/>
      <c r="Z40" s="125"/>
      <c r="AA40" s="125"/>
      <c r="AB40" s="125"/>
      <c r="AC40" s="125"/>
      <c r="AD40" s="125"/>
      <c r="AE40" s="125"/>
      <c r="AF40" s="125"/>
      <c r="AG40" s="125"/>
      <c r="AH40" s="125"/>
    </row>
    <row r="41" spans="1:34" ht="18.95" customHeight="1">
      <c r="A41" s="109"/>
      <c r="B41" s="109"/>
      <c r="C41" s="109"/>
      <c r="D41" s="109"/>
      <c r="E41" s="109"/>
      <c r="F41" s="109"/>
      <c r="G41" s="109"/>
      <c r="H41" s="109"/>
      <c r="I41" s="109"/>
      <c r="J41" s="109"/>
      <c r="K41" s="109"/>
      <c r="L41" s="109"/>
      <c r="M41" s="109"/>
      <c r="N41" s="109"/>
      <c r="O41" s="125"/>
      <c r="P41" s="125"/>
      <c r="Q41" s="125"/>
      <c r="R41" s="125"/>
      <c r="S41" s="125"/>
      <c r="T41" s="125"/>
      <c r="U41" s="125"/>
      <c r="V41" s="125"/>
      <c r="W41" s="125"/>
      <c r="X41" s="125"/>
      <c r="Y41" s="125"/>
      <c r="Z41" s="125"/>
      <c r="AA41" s="125"/>
      <c r="AB41" s="125"/>
      <c r="AC41" s="125"/>
      <c r="AD41" s="125"/>
      <c r="AE41" s="125"/>
      <c r="AF41" s="125"/>
      <c r="AG41" s="125"/>
      <c r="AH41" s="125"/>
    </row>
    <row r="42" spans="1:34" ht="18.95" customHeight="1">
      <c r="A42" s="109"/>
      <c r="B42" s="109"/>
      <c r="C42" s="109"/>
      <c r="D42" s="109"/>
      <c r="E42" s="109"/>
      <c r="F42" s="109"/>
      <c r="G42" s="109"/>
      <c r="H42" s="109"/>
      <c r="I42" s="109"/>
      <c r="J42" s="109"/>
      <c r="K42" s="109"/>
      <c r="L42" s="109"/>
      <c r="M42" s="109"/>
      <c r="N42" s="109"/>
      <c r="O42" s="125"/>
      <c r="P42" s="125"/>
      <c r="Q42" s="125"/>
      <c r="R42" s="125"/>
      <c r="S42" s="125"/>
      <c r="T42" s="125"/>
      <c r="U42" s="125"/>
      <c r="V42" s="125"/>
      <c r="W42" s="125"/>
      <c r="X42" s="125"/>
      <c r="Y42" s="125"/>
      <c r="Z42" s="125"/>
      <c r="AA42" s="125"/>
      <c r="AB42" s="125"/>
      <c r="AC42" s="125"/>
      <c r="AD42" s="125"/>
      <c r="AE42" s="125"/>
      <c r="AF42" s="125"/>
      <c r="AG42" s="125"/>
      <c r="AH42" s="125"/>
    </row>
    <row r="43" spans="1:34" ht="18.95" customHeight="1">
      <c r="A43" s="109">
        <v>5</v>
      </c>
      <c r="B43" s="109"/>
      <c r="C43" s="109"/>
      <c r="D43" s="109"/>
      <c r="E43" s="109"/>
      <c r="F43" s="109"/>
      <c r="G43" s="109"/>
      <c r="H43" s="109"/>
      <c r="I43" s="109"/>
      <c r="J43" s="109"/>
      <c r="K43" s="109"/>
      <c r="L43" s="109"/>
      <c r="M43" s="109"/>
      <c r="N43" s="109"/>
      <c r="O43" s="125"/>
      <c r="P43" s="125"/>
      <c r="Q43" s="125"/>
      <c r="R43" s="125"/>
      <c r="S43" s="125"/>
      <c r="T43" s="125"/>
      <c r="U43" s="125"/>
      <c r="V43" s="125"/>
      <c r="W43" s="125"/>
      <c r="X43" s="125"/>
      <c r="Y43" s="125"/>
      <c r="Z43" s="125"/>
      <c r="AA43" s="125"/>
      <c r="AB43" s="125"/>
      <c r="AC43" s="125"/>
      <c r="AD43" s="125"/>
      <c r="AE43" s="125"/>
      <c r="AF43" s="125"/>
      <c r="AG43" s="125"/>
      <c r="AH43" s="125"/>
    </row>
    <row r="44" spans="1:34" ht="18.95" customHeight="1">
      <c r="A44" s="109"/>
      <c r="B44" s="109"/>
      <c r="C44" s="109"/>
      <c r="D44" s="109"/>
      <c r="E44" s="109"/>
      <c r="F44" s="109"/>
      <c r="G44" s="109"/>
      <c r="H44" s="109"/>
      <c r="I44" s="109"/>
      <c r="J44" s="109"/>
      <c r="K44" s="109"/>
      <c r="L44" s="109"/>
      <c r="M44" s="109"/>
      <c r="N44" s="109"/>
      <c r="O44" s="125"/>
      <c r="P44" s="125"/>
      <c r="Q44" s="125"/>
      <c r="R44" s="125"/>
      <c r="S44" s="125"/>
      <c r="T44" s="125"/>
      <c r="U44" s="125"/>
      <c r="V44" s="125"/>
      <c r="W44" s="125"/>
      <c r="X44" s="125"/>
      <c r="Y44" s="125"/>
      <c r="Z44" s="125"/>
      <c r="AA44" s="125"/>
      <c r="AB44" s="125"/>
      <c r="AC44" s="125"/>
      <c r="AD44" s="125"/>
      <c r="AE44" s="125"/>
      <c r="AF44" s="125"/>
      <c r="AG44" s="125"/>
      <c r="AH44" s="125"/>
    </row>
    <row r="45" spans="1:34" ht="18.95" customHeight="1">
      <c r="A45" s="109"/>
      <c r="B45" s="109"/>
      <c r="C45" s="109"/>
      <c r="D45" s="109"/>
      <c r="E45" s="109"/>
      <c r="F45" s="109"/>
      <c r="G45" s="109"/>
      <c r="H45" s="109"/>
      <c r="I45" s="109"/>
      <c r="J45" s="109"/>
      <c r="K45" s="109"/>
      <c r="L45" s="109"/>
      <c r="M45" s="109"/>
      <c r="N45" s="109"/>
      <c r="O45" s="125"/>
      <c r="P45" s="125"/>
      <c r="Q45" s="125"/>
      <c r="R45" s="125"/>
      <c r="S45" s="125"/>
      <c r="T45" s="125"/>
      <c r="U45" s="125"/>
      <c r="V45" s="125"/>
      <c r="W45" s="125"/>
      <c r="X45" s="125"/>
      <c r="Y45" s="125"/>
      <c r="Z45" s="125"/>
      <c r="AA45" s="125"/>
      <c r="AB45" s="125"/>
      <c r="AC45" s="125"/>
      <c r="AD45" s="125"/>
      <c r="AE45" s="125"/>
      <c r="AF45" s="125"/>
      <c r="AG45" s="125"/>
      <c r="AH45" s="125"/>
    </row>
    <row r="46" spans="1:34" ht="18.95" customHeight="1">
      <c r="A46" s="109"/>
      <c r="B46" s="109"/>
      <c r="C46" s="109"/>
      <c r="D46" s="109"/>
      <c r="E46" s="109"/>
      <c r="F46" s="109"/>
      <c r="G46" s="109"/>
      <c r="H46" s="109"/>
      <c r="I46" s="109"/>
      <c r="J46" s="109"/>
      <c r="K46" s="109"/>
      <c r="L46" s="109"/>
      <c r="M46" s="109"/>
      <c r="N46" s="109"/>
      <c r="O46" s="125"/>
      <c r="P46" s="125"/>
      <c r="Q46" s="125"/>
      <c r="R46" s="125"/>
      <c r="S46" s="125"/>
      <c r="T46" s="125"/>
      <c r="U46" s="125"/>
      <c r="V46" s="125"/>
      <c r="W46" s="125"/>
      <c r="X46" s="125"/>
      <c r="Y46" s="125"/>
      <c r="Z46" s="125"/>
      <c r="AA46" s="125"/>
      <c r="AB46" s="125"/>
      <c r="AC46" s="125"/>
      <c r="AD46" s="125"/>
      <c r="AE46" s="125"/>
      <c r="AF46" s="125"/>
      <c r="AG46" s="125"/>
      <c r="AH46" s="125"/>
    </row>
    <row r="47" spans="1:34" ht="18.95" customHeight="1">
      <c r="A47" s="109"/>
      <c r="B47" s="109"/>
      <c r="C47" s="109"/>
      <c r="D47" s="109"/>
      <c r="E47" s="109"/>
      <c r="F47" s="109"/>
      <c r="G47" s="109"/>
      <c r="H47" s="109"/>
      <c r="I47" s="109"/>
      <c r="J47" s="109"/>
      <c r="K47" s="109"/>
      <c r="L47" s="109"/>
      <c r="M47" s="109"/>
      <c r="N47" s="109"/>
      <c r="O47" s="125"/>
      <c r="P47" s="125"/>
      <c r="Q47" s="125"/>
      <c r="R47" s="125"/>
      <c r="S47" s="125"/>
      <c r="T47" s="125"/>
      <c r="U47" s="125"/>
      <c r="V47" s="125"/>
      <c r="W47" s="125"/>
      <c r="X47" s="125"/>
      <c r="Y47" s="125"/>
      <c r="Z47" s="125"/>
      <c r="AA47" s="125"/>
      <c r="AB47" s="125"/>
      <c r="AC47" s="125"/>
      <c r="AD47" s="125"/>
      <c r="AE47" s="125"/>
      <c r="AF47" s="125"/>
      <c r="AG47" s="125"/>
      <c r="AH47" s="125"/>
    </row>
    <row r="48" spans="1:34" ht="18.95" customHeight="1">
      <c r="A48" s="109"/>
      <c r="B48" s="109"/>
      <c r="C48" s="109"/>
      <c r="D48" s="109"/>
      <c r="E48" s="109"/>
      <c r="F48" s="109"/>
      <c r="G48" s="109"/>
      <c r="H48" s="109"/>
      <c r="I48" s="109"/>
      <c r="J48" s="109"/>
      <c r="K48" s="109"/>
      <c r="L48" s="109"/>
      <c r="M48" s="109"/>
      <c r="N48" s="109"/>
      <c r="O48" s="125"/>
      <c r="P48" s="125"/>
      <c r="Q48" s="125"/>
      <c r="R48" s="125"/>
      <c r="S48" s="125"/>
      <c r="T48" s="125"/>
      <c r="U48" s="125"/>
      <c r="V48" s="125"/>
      <c r="W48" s="125"/>
      <c r="X48" s="125"/>
      <c r="Y48" s="125"/>
      <c r="Z48" s="125"/>
      <c r="AA48" s="125"/>
      <c r="AB48" s="125"/>
      <c r="AC48" s="125"/>
      <c r="AD48" s="125"/>
      <c r="AE48" s="125"/>
      <c r="AF48" s="125"/>
      <c r="AG48" s="125"/>
      <c r="AH48" s="125"/>
    </row>
    <row r="49" spans="1:34" ht="18.95" customHeight="1">
      <c r="A49" s="109"/>
      <c r="B49" s="109"/>
      <c r="C49" s="109"/>
      <c r="D49" s="109"/>
      <c r="E49" s="109"/>
      <c r="F49" s="109"/>
      <c r="G49" s="109"/>
      <c r="H49" s="109"/>
      <c r="I49" s="109"/>
      <c r="J49" s="109"/>
      <c r="K49" s="109"/>
      <c r="L49" s="109"/>
      <c r="M49" s="109"/>
      <c r="N49" s="109"/>
      <c r="O49" s="125"/>
      <c r="P49" s="125"/>
      <c r="Q49" s="125"/>
      <c r="R49" s="125"/>
      <c r="S49" s="125"/>
      <c r="T49" s="125"/>
      <c r="U49" s="125"/>
      <c r="V49" s="125"/>
      <c r="W49" s="125"/>
      <c r="X49" s="125"/>
      <c r="Y49" s="125"/>
      <c r="Z49" s="125"/>
      <c r="AA49" s="125"/>
      <c r="AB49" s="125"/>
      <c r="AC49" s="125"/>
      <c r="AD49" s="125"/>
      <c r="AE49" s="125"/>
      <c r="AF49" s="125"/>
      <c r="AG49" s="125"/>
      <c r="AH49" s="125"/>
    </row>
    <row r="50" spans="1:34" ht="18.95" customHeight="1">
      <c r="A50" s="109"/>
      <c r="B50" s="109"/>
      <c r="C50" s="109"/>
      <c r="D50" s="109"/>
      <c r="E50" s="109"/>
      <c r="F50" s="109"/>
      <c r="G50" s="109"/>
      <c r="H50" s="109"/>
      <c r="I50" s="109"/>
      <c r="J50" s="109"/>
      <c r="K50" s="109"/>
      <c r="L50" s="109"/>
      <c r="M50" s="109"/>
      <c r="N50" s="109"/>
      <c r="O50" s="125"/>
      <c r="P50" s="125"/>
      <c r="Q50" s="125"/>
      <c r="R50" s="125"/>
      <c r="S50" s="125"/>
      <c r="T50" s="125"/>
      <c r="U50" s="125"/>
      <c r="V50" s="125"/>
      <c r="W50" s="125"/>
      <c r="X50" s="125"/>
      <c r="Y50" s="125"/>
      <c r="Z50" s="125"/>
      <c r="AA50" s="125"/>
      <c r="AB50" s="125"/>
      <c r="AC50" s="125"/>
      <c r="AD50" s="125"/>
      <c r="AE50" s="125"/>
      <c r="AF50" s="125"/>
      <c r="AG50" s="125"/>
      <c r="AH50" s="125"/>
    </row>
    <row r="51" spans="1:34" ht="18.95" customHeight="1">
      <c r="A51" s="109"/>
      <c r="B51" s="109"/>
      <c r="C51" s="109"/>
      <c r="D51" s="109"/>
      <c r="E51" s="109"/>
      <c r="F51" s="109"/>
      <c r="G51" s="109"/>
      <c r="H51" s="109"/>
      <c r="I51" s="109"/>
      <c r="J51" s="109"/>
      <c r="K51" s="109"/>
      <c r="L51" s="109"/>
      <c r="M51" s="109"/>
      <c r="N51" s="109"/>
      <c r="O51" s="125"/>
      <c r="P51" s="125"/>
      <c r="Q51" s="125"/>
      <c r="R51" s="125"/>
      <c r="S51" s="125"/>
      <c r="T51" s="125"/>
      <c r="U51" s="125"/>
      <c r="V51" s="125"/>
      <c r="W51" s="125"/>
      <c r="X51" s="125"/>
      <c r="Y51" s="125"/>
      <c r="Z51" s="125"/>
      <c r="AA51" s="125"/>
      <c r="AB51" s="125"/>
      <c r="AC51" s="125"/>
      <c r="AD51" s="125"/>
      <c r="AE51" s="125"/>
      <c r="AF51" s="125"/>
      <c r="AG51" s="125"/>
      <c r="AH51" s="125"/>
    </row>
    <row r="52" spans="1:34" ht="18.95" customHeight="1">
      <c r="A52" s="109">
        <v>6</v>
      </c>
      <c r="B52" s="109"/>
      <c r="C52" s="109"/>
      <c r="D52" s="109"/>
      <c r="E52" s="109"/>
      <c r="F52" s="109"/>
      <c r="G52" s="109"/>
      <c r="H52" s="109"/>
      <c r="I52" s="109"/>
      <c r="J52" s="109"/>
      <c r="K52" s="109"/>
      <c r="L52" s="109"/>
      <c r="M52" s="109"/>
      <c r="N52" s="109"/>
      <c r="O52" s="125"/>
      <c r="P52" s="125"/>
      <c r="Q52" s="125"/>
      <c r="R52" s="125"/>
      <c r="S52" s="125"/>
      <c r="T52" s="125"/>
      <c r="U52" s="125"/>
      <c r="V52" s="125"/>
      <c r="W52" s="125"/>
      <c r="X52" s="125"/>
      <c r="Y52" s="125"/>
      <c r="Z52" s="125"/>
      <c r="AA52" s="125"/>
      <c r="AB52" s="125"/>
      <c r="AC52" s="125"/>
      <c r="AD52" s="125"/>
      <c r="AE52" s="125"/>
      <c r="AF52" s="125"/>
      <c r="AG52" s="125"/>
      <c r="AH52" s="125"/>
    </row>
    <row r="53" spans="1:34" ht="18.95" customHeight="1">
      <c r="A53" s="109"/>
      <c r="B53" s="109"/>
      <c r="C53" s="109"/>
      <c r="D53" s="109"/>
      <c r="E53" s="109"/>
      <c r="F53" s="109"/>
      <c r="G53" s="109"/>
      <c r="H53" s="109"/>
      <c r="I53" s="109"/>
      <c r="J53" s="109"/>
      <c r="K53" s="109"/>
      <c r="L53" s="109"/>
      <c r="M53" s="109"/>
      <c r="N53" s="109"/>
      <c r="O53" s="125"/>
      <c r="P53" s="125"/>
      <c r="Q53" s="125"/>
      <c r="R53" s="125"/>
      <c r="S53" s="125"/>
      <c r="T53" s="125"/>
      <c r="U53" s="125"/>
      <c r="V53" s="125"/>
      <c r="W53" s="125"/>
      <c r="X53" s="125"/>
      <c r="Y53" s="125"/>
      <c r="Z53" s="125"/>
      <c r="AA53" s="125"/>
      <c r="AB53" s="125"/>
      <c r="AC53" s="125"/>
      <c r="AD53" s="125"/>
      <c r="AE53" s="125"/>
      <c r="AF53" s="125"/>
      <c r="AG53" s="125"/>
      <c r="AH53" s="125"/>
    </row>
    <row r="54" spans="1:34" ht="18.95" customHeight="1">
      <c r="A54" s="109"/>
      <c r="B54" s="109"/>
      <c r="C54" s="109"/>
      <c r="D54" s="109"/>
      <c r="E54" s="109"/>
      <c r="F54" s="109"/>
      <c r="G54" s="109"/>
      <c r="H54" s="109"/>
      <c r="I54" s="109"/>
      <c r="J54" s="109"/>
      <c r="K54" s="109"/>
      <c r="L54" s="109"/>
      <c r="M54" s="109"/>
      <c r="N54" s="109"/>
      <c r="O54" s="125"/>
      <c r="P54" s="125"/>
      <c r="Q54" s="125"/>
      <c r="R54" s="125"/>
      <c r="S54" s="125"/>
      <c r="T54" s="125"/>
      <c r="U54" s="125"/>
      <c r="V54" s="125"/>
      <c r="W54" s="125"/>
      <c r="X54" s="125"/>
      <c r="Y54" s="125"/>
      <c r="Z54" s="125"/>
      <c r="AA54" s="125"/>
      <c r="AB54" s="125"/>
      <c r="AC54" s="125"/>
      <c r="AD54" s="125"/>
      <c r="AE54" s="125"/>
      <c r="AF54" s="125"/>
      <c r="AG54" s="125"/>
      <c r="AH54" s="125"/>
    </row>
    <row r="55" spans="1:34" ht="18.95" customHeight="1">
      <c r="A55" s="109"/>
      <c r="B55" s="109"/>
      <c r="C55" s="109"/>
      <c r="D55" s="109"/>
      <c r="E55" s="109"/>
      <c r="F55" s="109"/>
      <c r="G55" s="109"/>
      <c r="H55" s="109"/>
      <c r="I55" s="109"/>
      <c r="J55" s="109"/>
      <c r="K55" s="109"/>
      <c r="L55" s="109"/>
      <c r="M55" s="109"/>
      <c r="N55" s="109"/>
      <c r="O55" s="125"/>
      <c r="P55" s="125"/>
      <c r="Q55" s="125"/>
      <c r="R55" s="125"/>
      <c r="S55" s="125"/>
      <c r="T55" s="125"/>
      <c r="U55" s="125"/>
      <c r="V55" s="125"/>
      <c r="W55" s="125"/>
      <c r="X55" s="125"/>
      <c r="Y55" s="125"/>
      <c r="Z55" s="125"/>
      <c r="AA55" s="125"/>
      <c r="AB55" s="125"/>
      <c r="AC55" s="125"/>
      <c r="AD55" s="125"/>
      <c r="AE55" s="125"/>
      <c r="AF55" s="125"/>
      <c r="AG55" s="125"/>
      <c r="AH55" s="125"/>
    </row>
    <row r="56" spans="1:34" ht="18.95" customHeight="1">
      <c r="A56" s="109"/>
      <c r="B56" s="109"/>
      <c r="C56" s="109"/>
      <c r="D56" s="109"/>
      <c r="E56" s="109"/>
      <c r="F56" s="109"/>
      <c r="G56" s="109"/>
      <c r="H56" s="109"/>
      <c r="I56" s="109"/>
      <c r="J56" s="109"/>
      <c r="K56" s="109"/>
      <c r="L56" s="109"/>
      <c r="M56" s="109"/>
      <c r="N56" s="109"/>
      <c r="O56" s="125"/>
      <c r="P56" s="125"/>
      <c r="Q56" s="125"/>
      <c r="R56" s="125"/>
      <c r="S56" s="125"/>
      <c r="T56" s="125"/>
      <c r="U56" s="125"/>
      <c r="V56" s="125"/>
      <c r="W56" s="125"/>
      <c r="X56" s="125"/>
      <c r="Y56" s="125"/>
      <c r="Z56" s="125"/>
      <c r="AA56" s="125"/>
      <c r="AB56" s="125"/>
      <c r="AC56" s="125"/>
      <c r="AD56" s="125"/>
      <c r="AE56" s="125"/>
      <c r="AF56" s="125"/>
      <c r="AG56" s="125"/>
      <c r="AH56" s="125"/>
    </row>
    <row r="57" spans="1:34" ht="18.95" customHeight="1">
      <c r="A57" s="109"/>
      <c r="B57" s="109"/>
      <c r="C57" s="109"/>
      <c r="D57" s="109"/>
      <c r="E57" s="109"/>
      <c r="F57" s="109"/>
      <c r="G57" s="109"/>
      <c r="H57" s="109"/>
      <c r="I57" s="109"/>
      <c r="J57" s="109"/>
      <c r="K57" s="109"/>
      <c r="L57" s="109"/>
      <c r="M57" s="109"/>
      <c r="N57" s="109"/>
      <c r="O57" s="125"/>
      <c r="P57" s="125"/>
      <c r="Q57" s="125"/>
      <c r="R57" s="125"/>
      <c r="S57" s="125"/>
      <c r="T57" s="125"/>
      <c r="U57" s="125"/>
      <c r="V57" s="125"/>
      <c r="W57" s="125"/>
      <c r="X57" s="125"/>
      <c r="Y57" s="125"/>
      <c r="Z57" s="125"/>
      <c r="AA57" s="125"/>
      <c r="AB57" s="125"/>
      <c r="AC57" s="125"/>
      <c r="AD57" s="125"/>
      <c r="AE57" s="125"/>
      <c r="AF57" s="125"/>
      <c r="AG57" s="125"/>
      <c r="AH57" s="125"/>
    </row>
    <row r="58" spans="1:34" ht="18.95" customHeight="1">
      <c r="A58" s="109"/>
      <c r="B58" s="109"/>
      <c r="C58" s="109"/>
      <c r="D58" s="109"/>
      <c r="E58" s="109"/>
      <c r="F58" s="109"/>
      <c r="G58" s="109"/>
      <c r="H58" s="109"/>
      <c r="I58" s="109"/>
      <c r="J58" s="109"/>
      <c r="K58" s="109"/>
      <c r="L58" s="109"/>
      <c r="M58" s="109"/>
      <c r="N58" s="109"/>
      <c r="O58" s="125"/>
      <c r="P58" s="125"/>
      <c r="Q58" s="125"/>
      <c r="R58" s="125"/>
      <c r="S58" s="125"/>
      <c r="T58" s="125"/>
      <c r="U58" s="125"/>
      <c r="V58" s="125"/>
      <c r="W58" s="125"/>
      <c r="X58" s="125"/>
      <c r="Y58" s="125"/>
      <c r="Z58" s="125"/>
      <c r="AA58" s="125"/>
      <c r="AB58" s="125"/>
      <c r="AC58" s="125"/>
      <c r="AD58" s="125"/>
      <c r="AE58" s="125"/>
      <c r="AF58" s="125"/>
      <c r="AG58" s="125"/>
      <c r="AH58" s="125"/>
    </row>
    <row r="59" spans="1:34" ht="18.95" customHeight="1">
      <c r="A59" s="109"/>
      <c r="B59" s="109"/>
      <c r="C59" s="109"/>
      <c r="D59" s="109"/>
      <c r="E59" s="109"/>
      <c r="F59" s="109"/>
      <c r="G59" s="109"/>
      <c r="H59" s="109"/>
      <c r="I59" s="109"/>
      <c r="J59" s="109"/>
      <c r="K59" s="109"/>
      <c r="L59" s="109"/>
      <c r="M59" s="109"/>
      <c r="N59" s="109"/>
      <c r="O59" s="125"/>
      <c r="P59" s="125"/>
      <c r="Q59" s="125"/>
      <c r="R59" s="125"/>
      <c r="S59" s="125"/>
      <c r="T59" s="125"/>
      <c r="U59" s="125"/>
      <c r="V59" s="125"/>
      <c r="W59" s="125"/>
      <c r="X59" s="125"/>
      <c r="Y59" s="125"/>
      <c r="Z59" s="125"/>
      <c r="AA59" s="125"/>
      <c r="AB59" s="125"/>
      <c r="AC59" s="125"/>
      <c r="AD59" s="125"/>
      <c r="AE59" s="125"/>
      <c r="AF59" s="125"/>
      <c r="AG59" s="125"/>
      <c r="AH59" s="125"/>
    </row>
    <row r="60" spans="1:34" ht="18.95" customHeight="1">
      <c r="A60" s="109"/>
      <c r="B60" s="109"/>
      <c r="C60" s="109"/>
      <c r="D60" s="109"/>
      <c r="E60" s="109"/>
      <c r="F60" s="109"/>
      <c r="G60" s="109"/>
      <c r="H60" s="109"/>
      <c r="I60" s="109"/>
      <c r="J60" s="109"/>
      <c r="K60" s="109"/>
      <c r="L60" s="109"/>
      <c r="M60" s="109"/>
      <c r="N60" s="109"/>
      <c r="O60" s="125"/>
      <c r="P60" s="125"/>
      <c r="Q60" s="125"/>
      <c r="R60" s="125"/>
      <c r="S60" s="125"/>
      <c r="T60" s="125"/>
      <c r="U60" s="125"/>
      <c r="V60" s="125"/>
      <c r="W60" s="125"/>
      <c r="X60" s="125"/>
      <c r="Y60" s="125"/>
      <c r="Z60" s="125"/>
      <c r="AA60" s="125"/>
      <c r="AB60" s="125"/>
      <c r="AC60" s="125"/>
      <c r="AD60" s="125"/>
      <c r="AE60" s="125"/>
      <c r="AF60" s="125"/>
      <c r="AG60" s="125"/>
      <c r="AH60" s="125"/>
    </row>
    <row r="61" spans="1:34" ht="18.95" customHeight="1">
      <c r="A61" s="109">
        <v>7</v>
      </c>
      <c r="B61" s="109"/>
      <c r="C61" s="109"/>
      <c r="D61" s="109"/>
      <c r="E61" s="109"/>
      <c r="F61" s="109"/>
      <c r="G61" s="109"/>
      <c r="H61" s="109"/>
      <c r="I61" s="109"/>
      <c r="J61" s="109"/>
      <c r="K61" s="109"/>
      <c r="L61" s="109"/>
      <c r="M61" s="109"/>
      <c r="N61" s="109"/>
      <c r="O61" s="125"/>
      <c r="P61" s="125"/>
      <c r="Q61" s="125"/>
      <c r="R61" s="125"/>
      <c r="S61" s="125"/>
      <c r="T61" s="125"/>
      <c r="U61" s="125"/>
      <c r="V61" s="125"/>
      <c r="W61" s="125"/>
      <c r="X61" s="125"/>
      <c r="Y61" s="125"/>
      <c r="Z61" s="125"/>
      <c r="AA61" s="125"/>
      <c r="AB61" s="125"/>
      <c r="AC61" s="125"/>
      <c r="AD61" s="125"/>
      <c r="AE61" s="125"/>
      <c r="AF61" s="125"/>
      <c r="AG61" s="125"/>
      <c r="AH61" s="125"/>
    </row>
    <row r="62" spans="1:34" ht="18.95" customHeight="1">
      <c r="A62" s="109"/>
      <c r="B62" s="109"/>
      <c r="C62" s="109"/>
      <c r="D62" s="109"/>
      <c r="E62" s="109"/>
      <c r="F62" s="109"/>
      <c r="G62" s="109"/>
      <c r="H62" s="109"/>
      <c r="I62" s="109"/>
      <c r="J62" s="109"/>
      <c r="K62" s="109"/>
      <c r="L62" s="109"/>
      <c r="M62" s="109"/>
      <c r="N62" s="109"/>
      <c r="O62" s="125"/>
      <c r="P62" s="125"/>
      <c r="Q62" s="125"/>
      <c r="R62" s="125"/>
      <c r="S62" s="125"/>
      <c r="T62" s="125"/>
      <c r="U62" s="125"/>
      <c r="V62" s="125"/>
      <c r="W62" s="125"/>
      <c r="X62" s="125"/>
      <c r="Y62" s="125"/>
      <c r="Z62" s="125"/>
      <c r="AA62" s="125"/>
      <c r="AB62" s="125"/>
      <c r="AC62" s="125"/>
      <c r="AD62" s="125"/>
      <c r="AE62" s="125"/>
      <c r="AF62" s="125"/>
      <c r="AG62" s="125"/>
      <c r="AH62" s="125"/>
    </row>
    <row r="63" spans="1:34" ht="18.95" customHeight="1">
      <c r="A63" s="109"/>
      <c r="B63" s="109"/>
      <c r="C63" s="109"/>
      <c r="D63" s="109"/>
      <c r="E63" s="109"/>
      <c r="F63" s="109"/>
      <c r="G63" s="109"/>
      <c r="H63" s="109"/>
      <c r="I63" s="109"/>
      <c r="J63" s="109"/>
      <c r="K63" s="109"/>
      <c r="L63" s="109"/>
      <c r="M63" s="109"/>
      <c r="N63" s="109"/>
      <c r="O63" s="125"/>
      <c r="P63" s="125"/>
      <c r="Q63" s="125"/>
      <c r="R63" s="125"/>
      <c r="S63" s="125"/>
      <c r="T63" s="125"/>
      <c r="U63" s="125"/>
      <c r="V63" s="125"/>
      <c r="W63" s="125"/>
      <c r="X63" s="125"/>
      <c r="Y63" s="125"/>
      <c r="Z63" s="125"/>
      <c r="AA63" s="125"/>
      <c r="AB63" s="125"/>
      <c r="AC63" s="125"/>
      <c r="AD63" s="125"/>
      <c r="AE63" s="125"/>
      <c r="AF63" s="125"/>
      <c r="AG63" s="125"/>
      <c r="AH63" s="125"/>
    </row>
    <row r="64" spans="1:34" ht="18.95" customHeight="1">
      <c r="A64" s="109"/>
      <c r="B64" s="109"/>
      <c r="C64" s="109"/>
      <c r="D64" s="109"/>
      <c r="E64" s="109"/>
      <c r="F64" s="109"/>
      <c r="G64" s="109"/>
      <c r="H64" s="109"/>
      <c r="I64" s="109"/>
      <c r="J64" s="109"/>
      <c r="K64" s="109"/>
      <c r="L64" s="109"/>
      <c r="M64" s="109"/>
      <c r="N64" s="109"/>
      <c r="O64" s="125"/>
      <c r="P64" s="125"/>
      <c r="Q64" s="125"/>
      <c r="R64" s="125"/>
      <c r="S64" s="125"/>
      <c r="T64" s="125"/>
      <c r="U64" s="125"/>
      <c r="V64" s="125"/>
      <c r="W64" s="125"/>
      <c r="X64" s="125"/>
      <c r="Y64" s="125"/>
      <c r="Z64" s="125"/>
      <c r="AA64" s="125"/>
      <c r="AB64" s="125"/>
      <c r="AC64" s="125"/>
      <c r="AD64" s="125"/>
      <c r="AE64" s="125"/>
      <c r="AF64" s="125"/>
      <c r="AG64" s="125"/>
      <c r="AH64" s="125"/>
    </row>
    <row r="65" spans="1:34" ht="18.95" customHeight="1">
      <c r="A65" s="109"/>
      <c r="B65" s="109"/>
      <c r="C65" s="109"/>
      <c r="D65" s="109"/>
      <c r="E65" s="109"/>
      <c r="F65" s="109"/>
      <c r="G65" s="109"/>
      <c r="H65" s="109"/>
      <c r="I65" s="109"/>
      <c r="J65" s="109"/>
      <c r="K65" s="109"/>
      <c r="L65" s="109"/>
      <c r="M65" s="109"/>
      <c r="N65" s="109"/>
      <c r="O65" s="125"/>
      <c r="P65" s="125"/>
      <c r="Q65" s="125"/>
      <c r="R65" s="125"/>
      <c r="S65" s="125"/>
      <c r="T65" s="125"/>
      <c r="U65" s="125"/>
      <c r="V65" s="125"/>
      <c r="W65" s="125"/>
      <c r="X65" s="125"/>
      <c r="Y65" s="125"/>
      <c r="Z65" s="125"/>
      <c r="AA65" s="125"/>
      <c r="AB65" s="125"/>
      <c r="AC65" s="125"/>
      <c r="AD65" s="125"/>
      <c r="AE65" s="125"/>
      <c r="AF65" s="125"/>
      <c r="AG65" s="125"/>
      <c r="AH65" s="125"/>
    </row>
    <row r="66" spans="1:34" ht="18.95" customHeight="1">
      <c r="A66" s="109"/>
      <c r="B66" s="109"/>
      <c r="C66" s="109"/>
      <c r="D66" s="109"/>
      <c r="E66" s="109"/>
      <c r="F66" s="109"/>
      <c r="G66" s="109"/>
      <c r="H66" s="109"/>
      <c r="I66" s="109"/>
      <c r="J66" s="109"/>
      <c r="K66" s="109"/>
      <c r="L66" s="109"/>
      <c r="M66" s="109"/>
      <c r="N66" s="109"/>
      <c r="O66" s="125"/>
      <c r="P66" s="125"/>
      <c r="Q66" s="125"/>
      <c r="R66" s="125"/>
      <c r="S66" s="125"/>
      <c r="T66" s="125"/>
      <c r="U66" s="125"/>
      <c r="V66" s="125"/>
      <c r="W66" s="125"/>
      <c r="X66" s="125"/>
      <c r="Y66" s="125"/>
      <c r="Z66" s="125"/>
      <c r="AA66" s="125"/>
      <c r="AB66" s="125"/>
      <c r="AC66" s="125"/>
      <c r="AD66" s="125"/>
      <c r="AE66" s="125"/>
      <c r="AF66" s="125"/>
      <c r="AG66" s="125"/>
      <c r="AH66" s="125"/>
    </row>
    <row r="67" spans="1:34" ht="18.95" customHeight="1">
      <c r="A67" s="109"/>
      <c r="B67" s="109"/>
      <c r="C67" s="109"/>
      <c r="D67" s="109"/>
      <c r="E67" s="109"/>
      <c r="F67" s="109"/>
      <c r="G67" s="109"/>
      <c r="H67" s="109"/>
      <c r="I67" s="109"/>
      <c r="J67" s="109"/>
      <c r="K67" s="109"/>
      <c r="L67" s="109"/>
      <c r="M67" s="109"/>
      <c r="N67" s="109"/>
      <c r="O67" s="125"/>
      <c r="P67" s="125"/>
      <c r="Q67" s="125"/>
      <c r="R67" s="125"/>
      <c r="S67" s="125"/>
      <c r="T67" s="125"/>
      <c r="U67" s="125"/>
      <c r="V67" s="125"/>
      <c r="W67" s="125"/>
      <c r="X67" s="125"/>
      <c r="Y67" s="125"/>
      <c r="Z67" s="125"/>
      <c r="AA67" s="125"/>
      <c r="AB67" s="125"/>
      <c r="AC67" s="125"/>
      <c r="AD67" s="125"/>
      <c r="AE67" s="125"/>
      <c r="AF67" s="125"/>
      <c r="AG67" s="125"/>
      <c r="AH67" s="125"/>
    </row>
    <row r="68" spans="1:34" ht="18.95" customHeight="1">
      <c r="A68" s="109"/>
      <c r="B68" s="109"/>
      <c r="C68" s="109"/>
      <c r="D68" s="109"/>
      <c r="E68" s="109"/>
      <c r="F68" s="109"/>
      <c r="G68" s="109"/>
      <c r="H68" s="109"/>
      <c r="I68" s="109"/>
      <c r="J68" s="109"/>
      <c r="K68" s="109"/>
      <c r="L68" s="109"/>
      <c r="M68" s="109"/>
      <c r="N68" s="109"/>
      <c r="O68" s="125"/>
      <c r="P68" s="125"/>
      <c r="Q68" s="125"/>
      <c r="R68" s="125"/>
      <c r="S68" s="125"/>
      <c r="T68" s="125"/>
      <c r="U68" s="125"/>
      <c r="V68" s="125"/>
      <c r="W68" s="125"/>
      <c r="X68" s="125"/>
      <c r="Y68" s="125"/>
      <c r="Z68" s="125"/>
      <c r="AA68" s="125"/>
      <c r="AB68" s="125"/>
      <c r="AC68" s="125"/>
      <c r="AD68" s="125"/>
      <c r="AE68" s="125"/>
      <c r="AF68" s="125"/>
      <c r="AG68" s="125"/>
      <c r="AH68" s="125"/>
    </row>
    <row r="69" spans="1:34" ht="18.95" customHeight="1">
      <c r="A69" s="109"/>
      <c r="B69" s="109"/>
      <c r="C69" s="109"/>
      <c r="D69" s="109"/>
      <c r="E69" s="109"/>
      <c r="F69" s="109"/>
      <c r="G69" s="109"/>
      <c r="H69" s="109"/>
      <c r="I69" s="109"/>
      <c r="J69" s="109"/>
      <c r="K69" s="109"/>
      <c r="L69" s="109"/>
      <c r="M69" s="109"/>
      <c r="N69" s="109"/>
      <c r="O69" s="125"/>
      <c r="P69" s="125"/>
      <c r="Q69" s="125"/>
      <c r="R69" s="125"/>
      <c r="S69" s="125"/>
      <c r="T69" s="125"/>
      <c r="U69" s="125"/>
      <c r="V69" s="125"/>
      <c r="W69" s="125"/>
      <c r="X69" s="125"/>
      <c r="Y69" s="125"/>
      <c r="Z69" s="125"/>
      <c r="AA69" s="125"/>
      <c r="AB69" s="125"/>
      <c r="AC69" s="125"/>
      <c r="AD69" s="125"/>
      <c r="AE69" s="125"/>
      <c r="AF69" s="125"/>
      <c r="AG69" s="125"/>
      <c r="AH69" s="125"/>
    </row>
    <row r="70" spans="1:34" ht="18.95" customHeight="1">
      <c r="A70" s="109">
        <v>8</v>
      </c>
      <c r="B70" s="109"/>
      <c r="C70" s="109"/>
      <c r="D70" s="109"/>
      <c r="E70" s="109"/>
      <c r="F70" s="109"/>
      <c r="G70" s="109"/>
      <c r="H70" s="109"/>
      <c r="I70" s="109"/>
      <c r="J70" s="109"/>
      <c r="K70" s="109"/>
      <c r="L70" s="109"/>
      <c r="M70" s="109"/>
      <c r="N70" s="109"/>
      <c r="O70" s="125"/>
      <c r="P70" s="125"/>
      <c r="Q70" s="125"/>
      <c r="R70" s="125"/>
      <c r="S70" s="125"/>
      <c r="T70" s="125"/>
      <c r="U70" s="125"/>
      <c r="V70" s="125"/>
      <c r="W70" s="125"/>
      <c r="X70" s="125"/>
      <c r="Y70" s="125"/>
      <c r="Z70" s="125"/>
      <c r="AA70" s="125"/>
      <c r="AB70" s="125"/>
      <c r="AC70" s="125"/>
      <c r="AD70" s="125"/>
      <c r="AE70" s="125"/>
      <c r="AF70" s="125"/>
      <c r="AG70" s="125"/>
      <c r="AH70" s="125"/>
    </row>
    <row r="71" spans="1:34" ht="18.95" customHeight="1">
      <c r="A71" s="109"/>
      <c r="B71" s="109"/>
      <c r="C71" s="109"/>
      <c r="D71" s="109"/>
      <c r="E71" s="109"/>
      <c r="F71" s="109"/>
      <c r="G71" s="109"/>
      <c r="H71" s="109"/>
      <c r="I71" s="109"/>
      <c r="J71" s="109"/>
      <c r="K71" s="109"/>
      <c r="L71" s="109"/>
      <c r="M71" s="109"/>
      <c r="N71" s="109"/>
      <c r="O71" s="125"/>
      <c r="P71" s="125"/>
      <c r="Q71" s="125"/>
      <c r="R71" s="125"/>
      <c r="S71" s="125"/>
      <c r="T71" s="125"/>
      <c r="U71" s="125"/>
      <c r="V71" s="125"/>
      <c r="W71" s="125"/>
      <c r="X71" s="125"/>
      <c r="Y71" s="125"/>
      <c r="Z71" s="125"/>
      <c r="AA71" s="125"/>
      <c r="AB71" s="125"/>
      <c r="AC71" s="125"/>
      <c r="AD71" s="125"/>
      <c r="AE71" s="125"/>
      <c r="AF71" s="125"/>
      <c r="AG71" s="125"/>
      <c r="AH71" s="125"/>
    </row>
    <row r="72" spans="1:34" ht="18.95" customHeight="1">
      <c r="A72" s="109"/>
      <c r="B72" s="109"/>
      <c r="C72" s="109"/>
      <c r="D72" s="109"/>
      <c r="E72" s="109"/>
      <c r="F72" s="109"/>
      <c r="G72" s="109"/>
      <c r="H72" s="109"/>
      <c r="I72" s="109"/>
      <c r="J72" s="109"/>
      <c r="K72" s="109"/>
      <c r="L72" s="109"/>
      <c r="M72" s="109"/>
      <c r="N72" s="109"/>
      <c r="O72" s="125"/>
      <c r="P72" s="125"/>
      <c r="Q72" s="125"/>
      <c r="R72" s="125"/>
      <c r="S72" s="125"/>
      <c r="T72" s="125"/>
      <c r="U72" s="125"/>
      <c r="V72" s="125"/>
      <c r="W72" s="125"/>
      <c r="X72" s="125"/>
      <c r="Y72" s="125"/>
      <c r="Z72" s="125"/>
      <c r="AA72" s="125"/>
      <c r="AB72" s="125"/>
      <c r="AC72" s="125"/>
      <c r="AD72" s="125"/>
      <c r="AE72" s="125"/>
      <c r="AF72" s="125"/>
      <c r="AG72" s="125"/>
      <c r="AH72" s="125"/>
    </row>
    <row r="73" spans="1:34" ht="18.95" customHeight="1">
      <c r="A73" s="109"/>
      <c r="B73" s="109"/>
      <c r="C73" s="109"/>
      <c r="D73" s="109"/>
      <c r="E73" s="109"/>
      <c r="F73" s="109"/>
      <c r="G73" s="109"/>
      <c r="H73" s="109"/>
      <c r="I73" s="109"/>
      <c r="J73" s="109"/>
      <c r="K73" s="109"/>
      <c r="L73" s="109"/>
      <c r="M73" s="109"/>
      <c r="N73" s="109"/>
      <c r="O73" s="125"/>
      <c r="P73" s="125"/>
      <c r="Q73" s="125"/>
      <c r="R73" s="125"/>
      <c r="S73" s="125"/>
      <c r="T73" s="125"/>
      <c r="U73" s="125"/>
      <c r="V73" s="125"/>
      <c r="W73" s="125"/>
      <c r="X73" s="125"/>
      <c r="Y73" s="125"/>
      <c r="Z73" s="125"/>
      <c r="AA73" s="125"/>
      <c r="AB73" s="125"/>
      <c r="AC73" s="125"/>
      <c r="AD73" s="125"/>
      <c r="AE73" s="125"/>
      <c r="AF73" s="125"/>
      <c r="AG73" s="125"/>
      <c r="AH73" s="125"/>
    </row>
    <row r="74" spans="1:34" ht="18.95" customHeight="1">
      <c r="A74" s="109"/>
      <c r="B74" s="109"/>
      <c r="C74" s="109"/>
      <c r="D74" s="109"/>
      <c r="E74" s="109"/>
      <c r="F74" s="109"/>
      <c r="G74" s="109"/>
      <c r="H74" s="109"/>
      <c r="I74" s="109"/>
      <c r="J74" s="109"/>
      <c r="K74" s="109"/>
      <c r="L74" s="109"/>
      <c r="M74" s="109"/>
      <c r="N74" s="109"/>
      <c r="O74" s="125"/>
      <c r="P74" s="125"/>
      <c r="Q74" s="125"/>
      <c r="R74" s="125"/>
      <c r="S74" s="125"/>
      <c r="T74" s="125"/>
      <c r="U74" s="125"/>
      <c r="V74" s="125"/>
      <c r="W74" s="125"/>
      <c r="X74" s="125"/>
      <c r="Y74" s="125"/>
      <c r="Z74" s="125"/>
      <c r="AA74" s="125"/>
      <c r="AB74" s="125"/>
      <c r="AC74" s="125"/>
      <c r="AD74" s="125"/>
      <c r="AE74" s="125"/>
      <c r="AF74" s="125"/>
      <c r="AG74" s="125"/>
      <c r="AH74" s="125"/>
    </row>
    <row r="75" spans="1:34" ht="18.95" customHeight="1">
      <c r="A75" s="109"/>
      <c r="B75" s="109"/>
      <c r="C75" s="109"/>
      <c r="D75" s="109"/>
      <c r="E75" s="109"/>
      <c r="F75" s="109"/>
      <c r="G75" s="109"/>
      <c r="H75" s="109"/>
      <c r="I75" s="109"/>
      <c r="J75" s="109"/>
      <c r="K75" s="109"/>
      <c r="L75" s="109"/>
      <c r="M75" s="109"/>
      <c r="N75" s="109"/>
      <c r="O75" s="125"/>
      <c r="P75" s="125"/>
      <c r="Q75" s="125"/>
      <c r="R75" s="125"/>
      <c r="S75" s="125"/>
      <c r="T75" s="125"/>
      <c r="U75" s="125"/>
      <c r="V75" s="125"/>
      <c r="W75" s="125"/>
      <c r="X75" s="125"/>
      <c r="Y75" s="125"/>
      <c r="Z75" s="125"/>
      <c r="AA75" s="125"/>
      <c r="AB75" s="125"/>
      <c r="AC75" s="125"/>
      <c r="AD75" s="125"/>
      <c r="AE75" s="125"/>
      <c r="AF75" s="125"/>
      <c r="AG75" s="125"/>
      <c r="AH75" s="125"/>
    </row>
    <row r="76" spans="1:34" ht="18.95" customHeight="1">
      <c r="A76" s="109"/>
      <c r="B76" s="109"/>
      <c r="C76" s="109"/>
      <c r="D76" s="109"/>
      <c r="E76" s="109"/>
      <c r="F76" s="109"/>
      <c r="G76" s="109"/>
      <c r="H76" s="109"/>
      <c r="I76" s="109"/>
      <c r="J76" s="109"/>
      <c r="K76" s="109"/>
      <c r="L76" s="109"/>
      <c r="M76" s="109"/>
      <c r="N76" s="109"/>
      <c r="O76" s="125"/>
      <c r="P76" s="125"/>
      <c r="Q76" s="125"/>
      <c r="R76" s="125"/>
      <c r="S76" s="125"/>
      <c r="T76" s="125"/>
      <c r="U76" s="125"/>
      <c r="V76" s="125"/>
      <c r="W76" s="125"/>
      <c r="X76" s="125"/>
      <c r="Y76" s="125"/>
      <c r="Z76" s="125"/>
      <c r="AA76" s="125"/>
      <c r="AB76" s="125"/>
      <c r="AC76" s="125"/>
      <c r="AD76" s="125"/>
      <c r="AE76" s="125"/>
      <c r="AF76" s="125"/>
      <c r="AG76" s="125"/>
      <c r="AH76" s="125"/>
    </row>
    <row r="77" spans="1:34" ht="18.95" customHeight="1">
      <c r="A77" s="109"/>
      <c r="B77" s="109"/>
      <c r="C77" s="109"/>
      <c r="D77" s="109"/>
      <c r="E77" s="109"/>
      <c r="F77" s="109"/>
      <c r="G77" s="109"/>
      <c r="H77" s="109"/>
      <c r="I77" s="109"/>
      <c r="J77" s="109"/>
      <c r="K77" s="109"/>
      <c r="L77" s="109"/>
      <c r="M77" s="109"/>
      <c r="N77" s="109"/>
      <c r="O77" s="125"/>
      <c r="P77" s="125"/>
      <c r="Q77" s="125"/>
      <c r="R77" s="125"/>
      <c r="S77" s="125"/>
      <c r="T77" s="125"/>
      <c r="U77" s="125"/>
      <c r="V77" s="125"/>
      <c r="W77" s="125"/>
      <c r="X77" s="125"/>
      <c r="Y77" s="125"/>
      <c r="Z77" s="125"/>
      <c r="AA77" s="125"/>
      <c r="AB77" s="125"/>
      <c r="AC77" s="125"/>
      <c r="AD77" s="125"/>
      <c r="AE77" s="125"/>
      <c r="AF77" s="125"/>
      <c r="AG77" s="125"/>
      <c r="AH77" s="125"/>
    </row>
    <row r="78" spans="1:34" ht="18.95" customHeight="1">
      <c r="A78" s="109"/>
      <c r="B78" s="109"/>
      <c r="C78" s="109"/>
      <c r="D78" s="109"/>
      <c r="E78" s="109"/>
      <c r="F78" s="109"/>
      <c r="G78" s="109"/>
      <c r="H78" s="109"/>
      <c r="I78" s="109"/>
      <c r="J78" s="109"/>
      <c r="K78" s="109"/>
      <c r="L78" s="109"/>
      <c r="M78" s="109"/>
      <c r="N78" s="109"/>
      <c r="O78" s="125"/>
      <c r="P78" s="125"/>
      <c r="Q78" s="125"/>
      <c r="R78" s="125"/>
      <c r="S78" s="125"/>
      <c r="T78" s="125"/>
      <c r="U78" s="125"/>
      <c r="V78" s="125"/>
      <c r="W78" s="125"/>
      <c r="X78" s="125"/>
      <c r="Y78" s="125"/>
      <c r="Z78" s="125"/>
      <c r="AA78" s="125"/>
      <c r="AB78" s="125"/>
      <c r="AC78" s="125"/>
      <c r="AD78" s="125"/>
      <c r="AE78" s="125"/>
      <c r="AF78" s="125"/>
      <c r="AG78" s="125"/>
      <c r="AH78" s="125"/>
    </row>
    <row r="79" spans="1:34" ht="18.95" customHeight="1">
      <c r="A79" s="109">
        <v>9</v>
      </c>
      <c r="B79" s="109"/>
      <c r="C79" s="109"/>
      <c r="D79" s="109"/>
      <c r="E79" s="109"/>
      <c r="F79" s="109"/>
      <c r="G79" s="109"/>
      <c r="H79" s="109"/>
      <c r="I79" s="109"/>
      <c r="J79" s="109"/>
      <c r="K79" s="109"/>
      <c r="L79" s="109"/>
      <c r="M79" s="109"/>
      <c r="N79" s="109"/>
      <c r="O79" s="125"/>
      <c r="P79" s="125"/>
      <c r="Q79" s="125"/>
      <c r="R79" s="125"/>
      <c r="S79" s="125"/>
      <c r="T79" s="125"/>
      <c r="U79" s="125"/>
      <c r="V79" s="125"/>
      <c r="W79" s="125"/>
      <c r="X79" s="125"/>
      <c r="Y79" s="125"/>
      <c r="Z79" s="125"/>
      <c r="AA79" s="125"/>
      <c r="AB79" s="125"/>
      <c r="AC79" s="125"/>
      <c r="AD79" s="125"/>
      <c r="AE79" s="125"/>
      <c r="AF79" s="125"/>
      <c r="AG79" s="125"/>
      <c r="AH79" s="125"/>
    </row>
    <row r="80" spans="1:34" ht="18.95" customHeight="1">
      <c r="A80" s="109"/>
      <c r="B80" s="109"/>
      <c r="C80" s="109"/>
      <c r="D80" s="109"/>
      <c r="E80" s="109"/>
      <c r="F80" s="109"/>
      <c r="G80" s="109"/>
      <c r="H80" s="109"/>
      <c r="I80" s="109"/>
      <c r="J80" s="109"/>
      <c r="K80" s="109"/>
      <c r="L80" s="109"/>
      <c r="M80" s="109"/>
      <c r="N80" s="109"/>
      <c r="O80" s="125"/>
      <c r="P80" s="125"/>
      <c r="Q80" s="125"/>
      <c r="R80" s="125"/>
      <c r="S80" s="125"/>
      <c r="T80" s="125"/>
      <c r="U80" s="125"/>
      <c r="V80" s="125"/>
      <c r="W80" s="125"/>
      <c r="X80" s="125"/>
      <c r="Y80" s="125"/>
      <c r="Z80" s="125"/>
      <c r="AA80" s="125"/>
      <c r="AB80" s="125"/>
      <c r="AC80" s="125"/>
      <c r="AD80" s="125"/>
      <c r="AE80" s="125"/>
      <c r="AF80" s="125"/>
      <c r="AG80" s="125"/>
      <c r="AH80" s="125"/>
    </row>
    <row r="81" spans="1:34" ht="18.95" customHeight="1">
      <c r="A81" s="109"/>
      <c r="B81" s="109"/>
      <c r="C81" s="109"/>
      <c r="D81" s="109"/>
      <c r="E81" s="109"/>
      <c r="F81" s="109"/>
      <c r="G81" s="109"/>
      <c r="H81" s="109"/>
      <c r="I81" s="109"/>
      <c r="J81" s="109"/>
      <c r="K81" s="109"/>
      <c r="L81" s="109"/>
      <c r="M81" s="109"/>
      <c r="N81" s="109"/>
      <c r="O81" s="125"/>
      <c r="P81" s="125"/>
      <c r="Q81" s="125"/>
      <c r="R81" s="125"/>
      <c r="S81" s="125"/>
      <c r="T81" s="125"/>
      <c r="U81" s="125"/>
      <c r="V81" s="125"/>
      <c r="W81" s="125"/>
      <c r="X81" s="125"/>
      <c r="Y81" s="125"/>
      <c r="Z81" s="125"/>
      <c r="AA81" s="125"/>
      <c r="AB81" s="125"/>
      <c r="AC81" s="125"/>
      <c r="AD81" s="125"/>
      <c r="AE81" s="125"/>
      <c r="AF81" s="125"/>
      <c r="AG81" s="125"/>
      <c r="AH81" s="125"/>
    </row>
    <row r="82" spans="1:34" ht="18.95" customHeight="1">
      <c r="A82" s="109"/>
      <c r="B82" s="109"/>
      <c r="C82" s="109"/>
      <c r="D82" s="109"/>
      <c r="E82" s="109"/>
      <c r="F82" s="109"/>
      <c r="G82" s="109"/>
      <c r="H82" s="109"/>
      <c r="I82" s="109"/>
      <c r="J82" s="109"/>
      <c r="K82" s="109"/>
      <c r="L82" s="109"/>
      <c r="M82" s="109"/>
      <c r="N82" s="109"/>
      <c r="O82" s="125"/>
      <c r="P82" s="125"/>
      <c r="Q82" s="125"/>
      <c r="R82" s="125"/>
      <c r="S82" s="125"/>
      <c r="T82" s="125"/>
      <c r="U82" s="125"/>
      <c r="V82" s="125"/>
      <c r="W82" s="125"/>
      <c r="X82" s="125"/>
      <c r="Y82" s="125"/>
      <c r="Z82" s="125"/>
      <c r="AA82" s="125"/>
      <c r="AB82" s="125"/>
      <c r="AC82" s="125"/>
      <c r="AD82" s="125"/>
      <c r="AE82" s="125"/>
      <c r="AF82" s="125"/>
      <c r="AG82" s="125"/>
      <c r="AH82" s="125"/>
    </row>
    <row r="83" spans="1:34" ht="18.95" customHeight="1">
      <c r="A83" s="109"/>
      <c r="B83" s="109"/>
      <c r="C83" s="109"/>
      <c r="D83" s="109"/>
      <c r="E83" s="109"/>
      <c r="F83" s="109"/>
      <c r="G83" s="109"/>
      <c r="H83" s="109"/>
      <c r="I83" s="109"/>
      <c r="J83" s="109"/>
      <c r="K83" s="109"/>
      <c r="L83" s="109"/>
      <c r="M83" s="109"/>
      <c r="N83" s="109"/>
      <c r="O83" s="125"/>
      <c r="P83" s="125"/>
      <c r="Q83" s="125"/>
      <c r="R83" s="125"/>
      <c r="S83" s="125"/>
      <c r="T83" s="125"/>
      <c r="U83" s="125"/>
      <c r="V83" s="125"/>
      <c r="W83" s="125"/>
      <c r="X83" s="125"/>
      <c r="Y83" s="125"/>
      <c r="Z83" s="125"/>
      <c r="AA83" s="125"/>
      <c r="AB83" s="125"/>
      <c r="AC83" s="125"/>
      <c r="AD83" s="125"/>
      <c r="AE83" s="125"/>
      <c r="AF83" s="125"/>
      <c r="AG83" s="125"/>
      <c r="AH83" s="125"/>
    </row>
    <row r="84" spans="1:34" ht="18.95" customHeight="1">
      <c r="A84" s="109"/>
      <c r="B84" s="109"/>
      <c r="C84" s="109"/>
      <c r="D84" s="109"/>
      <c r="E84" s="109"/>
      <c r="F84" s="109"/>
      <c r="G84" s="109"/>
      <c r="H84" s="109"/>
      <c r="I84" s="109"/>
      <c r="J84" s="109"/>
      <c r="K84" s="109"/>
      <c r="L84" s="109"/>
      <c r="M84" s="109"/>
      <c r="N84" s="109"/>
      <c r="O84" s="125"/>
      <c r="P84" s="125"/>
      <c r="Q84" s="125"/>
      <c r="R84" s="125"/>
      <c r="S84" s="125"/>
      <c r="T84" s="125"/>
      <c r="U84" s="125"/>
      <c r="V84" s="125"/>
      <c r="W84" s="125"/>
      <c r="X84" s="125"/>
      <c r="Y84" s="125"/>
      <c r="Z84" s="125"/>
      <c r="AA84" s="125"/>
      <c r="AB84" s="125"/>
      <c r="AC84" s="125"/>
      <c r="AD84" s="125"/>
      <c r="AE84" s="125"/>
      <c r="AF84" s="125"/>
      <c r="AG84" s="125"/>
      <c r="AH84" s="125"/>
    </row>
    <row r="85" spans="1:34" ht="18.95" customHeight="1">
      <c r="A85" s="109"/>
      <c r="B85" s="109"/>
      <c r="C85" s="109"/>
      <c r="D85" s="109"/>
      <c r="E85" s="109"/>
      <c r="F85" s="109"/>
      <c r="G85" s="109"/>
      <c r="H85" s="109"/>
      <c r="I85" s="109"/>
      <c r="J85" s="109"/>
      <c r="K85" s="109"/>
      <c r="L85" s="109"/>
      <c r="M85" s="109"/>
      <c r="N85" s="109"/>
      <c r="O85" s="125"/>
      <c r="P85" s="125"/>
      <c r="Q85" s="125"/>
      <c r="R85" s="125"/>
      <c r="S85" s="125"/>
      <c r="T85" s="125"/>
      <c r="U85" s="125"/>
      <c r="V85" s="125"/>
      <c r="W85" s="125"/>
      <c r="X85" s="125"/>
      <c r="Y85" s="125"/>
      <c r="Z85" s="125"/>
      <c r="AA85" s="125"/>
      <c r="AB85" s="125"/>
      <c r="AC85" s="125"/>
      <c r="AD85" s="125"/>
      <c r="AE85" s="125"/>
      <c r="AF85" s="125"/>
      <c r="AG85" s="125"/>
      <c r="AH85" s="125"/>
    </row>
    <row r="86" spans="1:34" ht="18.95" customHeight="1">
      <c r="A86" s="109"/>
      <c r="B86" s="109"/>
      <c r="C86" s="109"/>
      <c r="D86" s="109"/>
      <c r="E86" s="109"/>
      <c r="F86" s="109"/>
      <c r="G86" s="109"/>
      <c r="H86" s="109"/>
      <c r="I86" s="109"/>
      <c r="J86" s="109"/>
      <c r="K86" s="109"/>
      <c r="L86" s="109"/>
      <c r="M86" s="109"/>
      <c r="N86" s="109"/>
      <c r="O86" s="125"/>
      <c r="P86" s="125"/>
      <c r="Q86" s="125"/>
      <c r="R86" s="125"/>
      <c r="S86" s="125"/>
      <c r="T86" s="125"/>
      <c r="U86" s="125"/>
      <c r="V86" s="125"/>
      <c r="W86" s="125"/>
      <c r="X86" s="125"/>
      <c r="Y86" s="125"/>
      <c r="Z86" s="125"/>
      <c r="AA86" s="125"/>
      <c r="AB86" s="125"/>
      <c r="AC86" s="125"/>
      <c r="AD86" s="125"/>
      <c r="AE86" s="125"/>
      <c r="AF86" s="125"/>
      <c r="AG86" s="125"/>
      <c r="AH86" s="125"/>
    </row>
    <row r="87" spans="1:34" ht="18.95" customHeight="1">
      <c r="A87" s="109"/>
      <c r="B87" s="109"/>
      <c r="C87" s="109"/>
      <c r="D87" s="109"/>
      <c r="E87" s="109"/>
      <c r="F87" s="109"/>
      <c r="G87" s="109"/>
      <c r="H87" s="109"/>
      <c r="I87" s="109"/>
      <c r="J87" s="109"/>
      <c r="K87" s="109"/>
      <c r="L87" s="109"/>
      <c r="M87" s="109"/>
      <c r="N87" s="109"/>
      <c r="O87" s="125"/>
      <c r="P87" s="125"/>
      <c r="Q87" s="125"/>
      <c r="R87" s="125"/>
      <c r="S87" s="125"/>
      <c r="T87" s="125"/>
      <c r="U87" s="125"/>
      <c r="V87" s="125"/>
      <c r="W87" s="125"/>
      <c r="X87" s="125"/>
      <c r="Y87" s="125"/>
      <c r="Z87" s="125"/>
      <c r="AA87" s="125"/>
      <c r="AB87" s="125"/>
      <c r="AC87" s="125"/>
      <c r="AD87" s="125"/>
      <c r="AE87" s="125"/>
      <c r="AF87" s="125"/>
      <c r="AG87" s="125"/>
      <c r="AH87" s="125"/>
    </row>
    <row r="88" spans="1:34" ht="18.95" customHeight="1">
      <c r="A88" s="109">
        <v>10</v>
      </c>
      <c r="B88" s="109"/>
      <c r="C88" s="109"/>
      <c r="D88" s="109"/>
      <c r="E88" s="109"/>
      <c r="F88" s="109"/>
      <c r="G88" s="109"/>
      <c r="H88" s="109"/>
      <c r="I88" s="109"/>
      <c r="J88" s="109"/>
      <c r="K88" s="109"/>
      <c r="L88" s="109"/>
      <c r="M88" s="109"/>
      <c r="N88" s="109"/>
      <c r="O88" s="125"/>
      <c r="P88" s="125"/>
      <c r="Q88" s="125"/>
      <c r="R88" s="125"/>
      <c r="S88" s="125"/>
      <c r="T88" s="125"/>
      <c r="U88" s="125"/>
      <c r="V88" s="125"/>
      <c r="W88" s="125"/>
      <c r="X88" s="125"/>
      <c r="Y88" s="125"/>
      <c r="Z88" s="125"/>
      <c r="AA88" s="125"/>
      <c r="AB88" s="125"/>
      <c r="AC88" s="125"/>
      <c r="AD88" s="125"/>
      <c r="AE88" s="125"/>
      <c r="AF88" s="125"/>
      <c r="AG88" s="125"/>
      <c r="AH88" s="125"/>
    </row>
    <row r="89" spans="1:34" ht="18.95" customHeight="1">
      <c r="A89" s="109"/>
      <c r="B89" s="109"/>
      <c r="C89" s="109"/>
      <c r="D89" s="109"/>
      <c r="E89" s="109"/>
      <c r="F89" s="109"/>
      <c r="G89" s="109"/>
      <c r="H89" s="109"/>
      <c r="I89" s="109"/>
      <c r="J89" s="109"/>
      <c r="K89" s="109"/>
      <c r="L89" s="109"/>
      <c r="M89" s="109"/>
      <c r="N89" s="109"/>
      <c r="O89" s="125"/>
      <c r="P89" s="125"/>
      <c r="Q89" s="125"/>
      <c r="R89" s="125"/>
      <c r="S89" s="125"/>
      <c r="T89" s="125"/>
      <c r="U89" s="125"/>
      <c r="V89" s="125"/>
      <c r="W89" s="125"/>
      <c r="X89" s="125"/>
      <c r="Y89" s="125"/>
      <c r="Z89" s="125"/>
      <c r="AA89" s="125"/>
      <c r="AB89" s="125"/>
      <c r="AC89" s="125"/>
      <c r="AD89" s="125"/>
      <c r="AE89" s="125"/>
      <c r="AF89" s="125"/>
      <c r="AG89" s="125"/>
      <c r="AH89" s="125"/>
    </row>
    <row r="90" spans="1:34" ht="18.95" customHeight="1">
      <c r="A90" s="109"/>
      <c r="B90" s="109"/>
      <c r="C90" s="109"/>
      <c r="D90" s="109"/>
      <c r="E90" s="109"/>
      <c r="F90" s="109"/>
      <c r="G90" s="109"/>
      <c r="H90" s="109"/>
      <c r="I90" s="109"/>
      <c r="J90" s="109"/>
      <c r="K90" s="109"/>
      <c r="L90" s="109"/>
      <c r="M90" s="109"/>
      <c r="N90" s="109"/>
      <c r="O90" s="125"/>
      <c r="P90" s="125"/>
      <c r="Q90" s="125"/>
      <c r="R90" s="125"/>
      <c r="S90" s="125"/>
      <c r="T90" s="125"/>
      <c r="U90" s="125"/>
      <c r="V90" s="125"/>
      <c r="W90" s="125"/>
      <c r="X90" s="125"/>
      <c r="Y90" s="125"/>
      <c r="Z90" s="125"/>
      <c r="AA90" s="125"/>
      <c r="AB90" s="125"/>
      <c r="AC90" s="125"/>
      <c r="AD90" s="125"/>
      <c r="AE90" s="125"/>
      <c r="AF90" s="125"/>
      <c r="AG90" s="125"/>
      <c r="AH90" s="125"/>
    </row>
    <row r="91" spans="1:34" ht="18.95" customHeight="1">
      <c r="A91" s="109"/>
      <c r="B91" s="109"/>
      <c r="C91" s="109"/>
      <c r="D91" s="109"/>
      <c r="E91" s="109"/>
      <c r="F91" s="109"/>
      <c r="G91" s="109"/>
      <c r="H91" s="109"/>
      <c r="I91" s="109"/>
      <c r="J91" s="109"/>
      <c r="K91" s="109"/>
      <c r="L91" s="109"/>
      <c r="M91" s="109"/>
      <c r="N91" s="109"/>
      <c r="O91" s="125"/>
      <c r="P91" s="125"/>
      <c r="Q91" s="125"/>
      <c r="R91" s="125"/>
      <c r="S91" s="125"/>
      <c r="T91" s="125"/>
      <c r="U91" s="125"/>
      <c r="V91" s="125"/>
      <c r="W91" s="125"/>
      <c r="X91" s="125"/>
      <c r="Y91" s="125"/>
      <c r="Z91" s="125"/>
      <c r="AA91" s="125"/>
      <c r="AB91" s="125"/>
      <c r="AC91" s="125"/>
      <c r="AD91" s="125"/>
      <c r="AE91" s="125"/>
      <c r="AF91" s="125"/>
      <c r="AG91" s="125"/>
      <c r="AH91" s="125"/>
    </row>
    <row r="92" spans="1:34" ht="18.95" customHeight="1">
      <c r="A92" s="109"/>
      <c r="B92" s="109"/>
      <c r="C92" s="109"/>
      <c r="D92" s="109"/>
      <c r="E92" s="109"/>
      <c r="F92" s="109"/>
      <c r="G92" s="109"/>
      <c r="H92" s="109"/>
      <c r="I92" s="109"/>
      <c r="J92" s="109"/>
      <c r="K92" s="109"/>
      <c r="L92" s="109"/>
      <c r="M92" s="109"/>
      <c r="N92" s="109"/>
      <c r="O92" s="125"/>
      <c r="P92" s="125"/>
      <c r="Q92" s="125"/>
      <c r="R92" s="125"/>
      <c r="S92" s="125"/>
      <c r="T92" s="125"/>
      <c r="U92" s="125"/>
      <c r="V92" s="125"/>
      <c r="W92" s="125"/>
      <c r="X92" s="125"/>
      <c r="Y92" s="125"/>
      <c r="Z92" s="125"/>
      <c r="AA92" s="125"/>
      <c r="AB92" s="125"/>
      <c r="AC92" s="125"/>
      <c r="AD92" s="125"/>
      <c r="AE92" s="125"/>
      <c r="AF92" s="125"/>
      <c r="AG92" s="125"/>
      <c r="AH92" s="125"/>
    </row>
    <row r="93" spans="1:34" ht="18.95" customHeight="1">
      <c r="A93" s="109"/>
      <c r="B93" s="109"/>
      <c r="C93" s="109"/>
      <c r="D93" s="109"/>
      <c r="E93" s="109"/>
      <c r="F93" s="109"/>
      <c r="G93" s="109"/>
      <c r="H93" s="109"/>
      <c r="I93" s="109"/>
      <c r="J93" s="109"/>
      <c r="K93" s="109"/>
      <c r="L93" s="109"/>
      <c r="M93" s="109"/>
      <c r="N93" s="109"/>
      <c r="O93" s="125"/>
      <c r="P93" s="125"/>
      <c r="Q93" s="125"/>
      <c r="R93" s="125"/>
      <c r="S93" s="125"/>
      <c r="T93" s="125"/>
      <c r="U93" s="125"/>
      <c r="V93" s="125"/>
      <c r="W93" s="125"/>
      <c r="X93" s="125"/>
      <c r="Y93" s="125"/>
      <c r="Z93" s="125"/>
      <c r="AA93" s="125"/>
      <c r="AB93" s="125"/>
      <c r="AC93" s="125"/>
      <c r="AD93" s="125"/>
      <c r="AE93" s="125"/>
      <c r="AF93" s="125"/>
      <c r="AG93" s="125"/>
      <c r="AH93" s="125"/>
    </row>
    <row r="94" spans="1:34" ht="18.95" customHeight="1">
      <c r="A94" s="109"/>
      <c r="B94" s="109"/>
      <c r="C94" s="109"/>
      <c r="D94" s="109"/>
      <c r="E94" s="109"/>
      <c r="F94" s="109"/>
      <c r="G94" s="109"/>
      <c r="H94" s="109"/>
      <c r="I94" s="109"/>
      <c r="J94" s="109"/>
      <c r="K94" s="109"/>
      <c r="L94" s="109"/>
      <c r="M94" s="109"/>
      <c r="N94" s="109"/>
      <c r="O94" s="125"/>
      <c r="P94" s="125"/>
      <c r="Q94" s="125"/>
      <c r="R94" s="125"/>
      <c r="S94" s="125"/>
      <c r="T94" s="125"/>
      <c r="U94" s="125"/>
      <c r="V94" s="125"/>
      <c r="W94" s="125"/>
      <c r="X94" s="125"/>
      <c r="Y94" s="125"/>
      <c r="Z94" s="125"/>
      <c r="AA94" s="125"/>
      <c r="AB94" s="125"/>
      <c r="AC94" s="125"/>
      <c r="AD94" s="125"/>
      <c r="AE94" s="125"/>
      <c r="AF94" s="125"/>
      <c r="AG94" s="125"/>
      <c r="AH94" s="125"/>
    </row>
    <row r="95" spans="1:34" ht="18.95" customHeight="1">
      <c r="A95" s="109"/>
      <c r="B95" s="109"/>
      <c r="C95" s="109"/>
      <c r="D95" s="109"/>
      <c r="E95" s="109"/>
      <c r="F95" s="109"/>
      <c r="G95" s="109"/>
      <c r="H95" s="109"/>
      <c r="I95" s="109"/>
      <c r="J95" s="109"/>
      <c r="K95" s="109"/>
      <c r="L95" s="109"/>
      <c r="M95" s="109"/>
      <c r="N95" s="109"/>
      <c r="O95" s="125"/>
      <c r="P95" s="125"/>
      <c r="Q95" s="125"/>
      <c r="R95" s="125"/>
      <c r="S95" s="125"/>
      <c r="T95" s="125"/>
      <c r="U95" s="125"/>
      <c r="V95" s="125"/>
      <c r="W95" s="125"/>
      <c r="X95" s="125"/>
      <c r="Y95" s="125"/>
      <c r="Z95" s="125"/>
      <c r="AA95" s="125"/>
      <c r="AB95" s="125"/>
      <c r="AC95" s="125"/>
      <c r="AD95" s="125"/>
      <c r="AE95" s="125"/>
      <c r="AF95" s="125"/>
      <c r="AG95" s="125"/>
      <c r="AH95" s="125"/>
    </row>
    <row r="96" spans="1:34" ht="18.95" customHeight="1">
      <c r="A96" s="109"/>
      <c r="B96" s="109"/>
      <c r="C96" s="109"/>
      <c r="D96" s="109"/>
      <c r="E96" s="109"/>
      <c r="F96" s="109"/>
      <c r="G96" s="109"/>
      <c r="H96" s="109"/>
      <c r="I96" s="109"/>
      <c r="J96" s="109"/>
      <c r="K96" s="109"/>
      <c r="L96" s="109"/>
      <c r="M96" s="109"/>
      <c r="N96" s="109"/>
      <c r="O96" s="125"/>
      <c r="P96" s="125"/>
      <c r="Q96" s="125"/>
      <c r="R96" s="125"/>
      <c r="S96" s="125"/>
      <c r="T96" s="125"/>
      <c r="U96" s="125"/>
      <c r="V96" s="125"/>
      <c r="W96" s="125"/>
      <c r="X96" s="125"/>
      <c r="Y96" s="125"/>
      <c r="Z96" s="125"/>
      <c r="AA96" s="125"/>
      <c r="AB96" s="125"/>
      <c r="AC96" s="125"/>
      <c r="AD96" s="125"/>
      <c r="AE96" s="125"/>
      <c r="AF96" s="125"/>
      <c r="AG96" s="125"/>
      <c r="AH96" s="125"/>
    </row>
    <row r="97" spans="1:34" ht="18.95" customHeight="1">
      <c r="A97" s="109">
        <v>11</v>
      </c>
      <c r="B97" s="109"/>
      <c r="C97" s="109"/>
      <c r="D97" s="109"/>
      <c r="E97" s="109"/>
      <c r="F97" s="109"/>
      <c r="G97" s="109"/>
      <c r="H97" s="109"/>
      <c r="I97" s="109"/>
      <c r="J97" s="109"/>
      <c r="K97" s="109"/>
      <c r="L97" s="109"/>
      <c r="M97" s="109"/>
      <c r="N97" s="109"/>
      <c r="O97" s="125"/>
      <c r="P97" s="125"/>
      <c r="Q97" s="125"/>
      <c r="R97" s="125"/>
      <c r="S97" s="125"/>
      <c r="T97" s="125"/>
      <c r="U97" s="125"/>
      <c r="V97" s="125"/>
      <c r="W97" s="125"/>
      <c r="X97" s="125"/>
      <c r="Y97" s="125"/>
      <c r="Z97" s="125"/>
      <c r="AA97" s="125"/>
      <c r="AB97" s="125"/>
      <c r="AC97" s="125"/>
      <c r="AD97" s="125"/>
      <c r="AE97" s="125"/>
      <c r="AF97" s="125"/>
      <c r="AG97" s="125"/>
      <c r="AH97" s="125"/>
    </row>
    <row r="98" spans="1:34" ht="18.95" customHeight="1">
      <c r="A98" s="109"/>
      <c r="B98" s="109"/>
      <c r="C98" s="109"/>
      <c r="D98" s="109"/>
      <c r="E98" s="109"/>
      <c r="F98" s="109"/>
      <c r="G98" s="109"/>
      <c r="H98" s="109"/>
      <c r="I98" s="109"/>
      <c r="J98" s="109"/>
      <c r="K98" s="109"/>
      <c r="L98" s="109"/>
      <c r="M98" s="109"/>
      <c r="N98" s="109"/>
      <c r="O98" s="125"/>
      <c r="P98" s="125"/>
      <c r="Q98" s="125"/>
      <c r="R98" s="125"/>
      <c r="S98" s="125"/>
      <c r="T98" s="125"/>
      <c r="U98" s="125"/>
      <c r="V98" s="125"/>
      <c r="W98" s="125"/>
      <c r="X98" s="125"/>
      <c r="Y98" s="125"/>
      <c r="Z98" s="125"/>
      <c r="AA98" s="125"/>
      <c r="AB98" s="125"/>
      <c r="AC98" s="125"/>
      <c r="AD98" s="125"/>
      <c r="AE98" s="125"/>
      <c r="AF98" s="125"/>
      <c r="AG98" s="125"/>
      <c r="AH98" s="125"/>
    </row>
    <row r="99" spans="1:34" ht="18.95" customHeight="1">
      <c r="A99" s="109"/>
      <c r="B99" s="109"/>
      <c r="C99" s="109"/>
      <c r="D99" s="109"/>
      <c r="E99" s="109"/>
      <c r="F99" s="109"/>
      <c r="G99" s="109"/>
      <c r="H99" s="109"/>
      <c r="I99" s="109"/>
      <c r="J99" s="109"/>
      <c r="K99" s="109"/>
      <c r="L99" s="109"/>
      <c r="M99" s="109"/>
      <c r="N99" s="109"/>
      <c r="O99" s="125"/>
      <c r="P99" s="125"/>
      <c r="Q99" s="125"/>
      <c r="R99" s="125"/>
      <c r="S99" s="125"/>
      <c r="T99" s="125"/>
      <c r="U99" s="125"/>
      <c r="V99" s="125"/>
      <c r="W99" s="125"/>
      <c r="X99" s="125"/>
      <c r="Y99" s="125"/>
      <c r="Z99" s="125"/>
      <c r="AA99" s="125"/>
      <c r="AB99" s="125"/>
      <c r="AC99" s="125"/>
      <c r="AD99" s="125"/>
      <c r="AE99" s="125"/>
      <c r="AF99" s="125"/>
      <c r="AG99" s="125"/>
      <c r="AH99" s="125"/>
    </row>
    <row r="100" spans="1:34" ht="18.95" customHeight="1">
      <c r="A100" s="109"/>
      <c r="B100" s="109"/>
      <c r="C100" s="109"/>
      <c r="D100" s="109"/>
      <c r="E100" s="109"/>
      <c r="F100" s="109"/>
      <c r="G100" s="109"/>
      <c r="H100" s="109"/>
      <c r="I100" s="109"/>
      <c r="J100" s="109"/>
      <c r="K100" s="109"/>
      <c r="L100" s="109"/>
      <c r="M100" s="109"/>
      <c r="N100" s="109"/>
      <c r="O100" s="125"/>
      <c r="P100" s="125"/>
      <c r="Q100" s="125"/>
      <c r="R100" s="125"/>
      <c r="S100" s="125"/>
      <c r="T100" s="125"/>
      <c r="U100" s="125"/>
      <c r="V100" s="125"/>
      <c r="W100" s="125"/>
      <c r="X100" s="125"/>
      <c r="Y100" s="125"/>
      <c r="Z100" s="125"/>
      <c r="AA100" s="125"/>
      <c r="AB100" s="125"/>
      <c r="AC100" s="125"/>
      <c r="AD100" s="125"/>
      <c r="AE100" s="125"/>
      <c r="AF100" s="125"/>
      <c r="AG100" s="125"/>
      <c r="AH100" s="125"/>
    </row>
    <row r="101" spans="1:34" ht="18.95" customHeight="1">
      <c r="A101" s="109"/>
      <c r="B101" s="109"/>
      <c r="C101" s="109"/>
      <c r="D101" s="109"/>
      <c r="E101" s="109"/>
      <c r="F101" s="109"/>
      <c r="G101" s="109"/>
      <c r="H101" s="109"/>
      <c r="I101" s="109"/>
      <c r="J101" s="109"/>
      <c r="K101" s="109"/>
      <c r="L101" s="109"/>
      <c r="M101" s="109"/>
      <c r="N101" s="109"/>
      <c r="O101" s="125"/>
      <c r="P101" s="125"/>
      <c r="Q101" s="125"/>
      <c r="R101" s="125"/>
      <c r="S101" s="125"/>
      <c r="T101" s="125"/>
      <c r="U101" s="125"/>
      <c r="V101" s="125"/>
      <c r="W101" s="125"/>
      <c r="X101" s="125"/>
      <c r="Y101" s="125"/>
      <c r="Z101" s="125"/>
      <c r="AA101" s="125"/>
      <c r="AB101" s="125"/>
      <c r="AC101" s="125"/>
      <c r="AD101" s="125"/>
      <c r="AE101" s="125"/>
      <c r="AF101" s="125"/>
      <c r="AG101" s="125"/>
      <c r="AH101" s="125"/>
    </row>
    <row r="102" spans="1:34" ht="18.95" customHeight="1">
      <c r="A102" s="109"/>
      <c r="B102" s="109"/>
      <c r="C102" s="109"/>
      <c r="D102" s="109"/>
      <c r="E102" s="109"/>
      <c r="F102" s="109"/>
      <c r="G102" s="109"/>
      <c r="H102" s="109"/>
      <c r="I102" s="109"/>
      <c r="J102" s="109"/>
      <c r="K102" s="109"/>
      <c r="L102" s="109"/>
      <c r="M102" s="109"/>
      <c r="N102" s="109"/>
      <c r="O102" s="125"/>
      <c r="P102" s="125"/>
      <c r="Q102" s="125"/>
      <c r="R102" s="125"/>
      <c r="S102" s="125"/>
      <c r="T102" s="125"/>
      <c r="U102" s="125"/>
      <c r="V102" s="125"/>
      <c r="W102" s="125"/>
      <c r="X102" s="125"/>
      <c r="Y102" s="125"/>
      <c r="Z102" s="125"/>
      <c r="AA102" s="125"/>
      <c r="AB102" s="125"/>
      <c r="AC102" s="125"/>
      <c r="AD102" s="125"/>
      <c r="AE102" s="125"/>
      <c r="AF102" s="125"/>
      <c r="AG102" s="125"/>
      <c r="AH102" s="125"/>
    </row>
    <row r="103" spans="1:34" ht="18.95" customHeight="1">
      <c r="A103" s="109"/>
      <c r="B103" s="109"/>
      <c r="C103" s="109"/>
      <c r="D103" s="109"/>
      <c r="E103" s="109"/>
      <c r="F103" s="109"/>
      <c r="G103" s="109"/>
      <c r="H103" s="109"/>
      <c r="I103" s="109"/>
      <c r="J103" s="109"/>
      <c r="K103" s="109"/>
      <c r="L103" s="109"/>
      <c r="M103" s="109"/>
      <c r="N103" s="109"/>
      <c r="O103" s="125"/>
      <c r="P103" s="125"/>
      <c r="Q103" s="125"/>
      <c r="R103" s="125"/>
      <c r="S103" s="125"/>
      <c r="T103" s="125"/>
      <c r="U103" s="125"/>
      <c r="V103" s="125"/>
      <c r="W103" s="125"/>
      <c r="X103" s="125"/>
      <c r="Y103" s="125"/>
      <c r="Z103" s="125"/>
      <c r="AA103" s="125"/>
      <c r="AB103" s="125"/>
      <c r="AC103" s="125"/>
      <c r="AD103" s="125"/>
      <c r="AE103" s="125"/>
      <c r="AF103" s="125"/>
      <c r="AG103" s="125"/>
      <c r="AH103" s="125"/>
    </row>
    <row r="104" spans="1:34" ht="18.95" customHeight="1">
      <c r="A104" s="109"/>
      <c r="B104" s="109"/>
      <c r="C104" s="109"/>
      <c r="D104" s="109"/>
      <c r="E104" s="109"/>
      <c r="F104" s="109"/>
      <c r="G104" s="109"/>
      <c r="H104" s="109"/>
      <c r="I104" s="109"/>
      <c r="J104" s="109"/>
      <c r="K104" s="109"/>
      <c r="L104" s="109"/>
      <c r="M104" s="109"/>
      <c r="N104" s="109"/>
      <c r="O104" s="125"/>
      <c r="P104" s="125"/>
      <c r="Q104" s="125"/>
      <c r="R104" s="125"/>
      <c r="S104" s="125"/>
      <c r="T104" s="125"/>
      <c r="U104" s="125"/>
      <c r="V104" s="125"/>
      <c r="W104" s="125"/>
      <c r="X104" s="125"/>
      <c r="Y104" s="125"/>
      <c r="Z104" s="125"/>
      <c r="AA104" s="125"/>
      <c r="AB104" s="125"/>
      <c r="AC104" s="125"/>
      <c r="AD104" s="125"/>
      <c r="AE104" s="125"/>
      <c r="AF104" s="125"/>
      <c r="AG104" s="125"/>
      <c r="AH104" s="125"/>
    </row>
    <row r="105" spans="1:34" ht="18.95" customHeight="1">
      <c r="A105" s="109"/>
      <c r="B105" s="109"/>
      <c r="C105" s="109"/>
      <c r="D105" s="109"/>
      <c r="E105" s="109"/>
      <c r="F105" s="109"/>
      <c r="G105" s="109"/>
      <c r="H105" s="109"/>
      <c r="I105" s="109"/>
      <c r="J105" s="109"/>
      <c r="K105" s="109"/>
      <c r="L105" s="109"/>
      <c r="M105" s="109"/>
      <c r="N105" s="109"/>
      <c r="O105" s="125"/>
      <c r="P105" s="125"/>
      <c r="Q105" s="125"/>
      <c r="R105" s="125"/>
      <c r="S105" s="125"/>
      <c r="T105" s="125"/>
      <c r="U105" s="125"/>
      <c r="V105" s="125"/>
      <c r="W105" s="125"/>
      <c r="X105" s="125"/>
      <c r="Y105" s="125"/>
      <c r="Z105" s="125"/>
      <c r="AA105" s="125"/>
      <c r="AB105" s="125"/>
      <c r="AC105" s="125"/>
      <c r="AD105" s="125"/>
      <c r="AE105" s="125"/>
      <c r="AF105" s="125"/>
      <c r="AG105" s="125"/>
      <c r="AH105" s="125"/>
    </row>
    <row r="106" spans="1:34" ht="18.95" customHeight="1">
      <c r="A106" s="109">
        <v>12</v>
      </c>
      <c r="B106" s="109"/>
      <c r="C106" s="109"/>
      <c r="D106" s="109"/>
      <c r="E106" s="109"/>
      <c r="F106" s="109"/>
      <c r="G106" s="109"/>
      <c r="H106" s="109"/>
      <c r="I106" s="109"/>
      <c r="J106" s="109"/>
      <c r="K106" s="109"/>
      <c r="L106" s="109"/>
      <c r="M106" s="109"/>
      <c r="N106" s="109"/>
      <c r="O106" s="125"/>
      <c r="P106" s="125"/>
      <c r="Q106" s="125"/>
      <c r="R106" s="125"/>
      <c r="S106" s="125"/>
      <c r="T106" s="125"/>
      <c r="U106" s="125"/>
      <c r="V106" s="125"/>
      <c r="W106" s="125"/>
      <c r="X106" s="125"/>
      <c r="Y106" s="125"/>
      <c r="Z106" s="125"/>
      <c r="AA106" s="125"/>
      <c r="AB106" s="125"/>
      <c r="AC106" s="125"/>
      <c r="AD106" s="125"/>
      <c r="AE106" s="125"/>
      <c r="AF106" s="125"/>
      <c r="AG106" s="125"/>
      <c r="AH106" s="125"/>
    </row>
    <row r="107" spans="1:34" ht="18.95" customHeight="1">
      <c r="A107" s="109"/>
      <c r="B107" s="109"/>
      <c r="C107" s="109"/>
      <c r="D107" s="109"/>
      <c r="E107" s="109"/>
      <c r="F107" s="109"/>
      <c r="G107" s="109"/>
      <c r="H107" s="109"/>
      <c r="I107" s="109"/>
      <c r="J107" s="109"/>
      <c r="K107" s="109"/>
      <c r="L107" s="109"/>
      <c r="M107" s="109"/>
      <c r="N107" s="109"/>
      <c r="O107" s="125"/>
      <c r="P107" s="125"/>
      <c r="Q107" s="125"/>
      <c r="R107" s="125"/>
      <c r="S107" s="125"/>
      <c r="T107" s="125"/>
      <c r="U107" s="125"/>
      <c r="V107" s="125"/>
      <c r="W107" s="125"/>
      <c r="X107" s="125"/>
      <c r="Y107" s="125"/>
      <c r="Z107" s="125"/>
      <c r="AA107" s="125"/>
      <c r="AB107" s="125"/>
      <c r="AC107" s="125"/>
      <c r="AD107" s="125"/>
      <c r="AE107" s="125"/>
      <c r="AF107" s="125"/>
      <c r="AG107" s="125"/>
      <c r="AH107" s="125"/>
    </row>
    <row r="108" spans="1:34" ht="18.95" customHeight="1">
      <c r="A108" s="109"/>
      <c r="B108" s="109"/>
      <c r="C108" s="109"/>
      <c r="D108" s="109"/>
      <c r="E108" s="109"/>
      <c r="F108" s="109"/>
      <c r="G108" s="109"/>
      <c r="H108" s="109"/>
      <c r="I108" s="109"/>
      <c r="J108" s="109"/>
      <c r="K108" s="109"/>
      <c r="L108" s="109"/>
      <c r="M108" s="109"/>
      <c r="N108" s="109"/>
      <c r="O108" s="125"/>
      <c r="P108" s="125"/>
      <c r="Q108" s="125"/>
      <c r="R108" s="125"/>
      <c r="S108" s="125"/>
      <c r="T108" s="125"/>
      <c r="U108" s="125"/>
      <c r="V108" s="125"/>
      <c r="W108" s="125"/>
      <c r="X108" s="125"/>
      <c r="Y108" s="125"/>
      <c r="Z108" s="125"/>
      <c r="AA108" s="125"/>
      <c r="AB108" s="125"/>
      <c r="AC108" s="125"/>
      <c r="AD108" s="125"/>
      <c r="AE108" s="125"/>
      <c r="AF108" s="125"/>
      <c r="AG108" s="125"/>
      <c r="AH108" s="125"/>
    </row>
    <row r="109" spans="1:34" ht="18.95" customHeight="1">
      <c r="A109" s="109"/>
      <c r="B109" s="109"/>
      <c r="C109" s="109"/>
      <c r="D109" s="109"/>
      <c r="E109" s="109"/>
      <c r="F109" s="109"/>
      <c r="G109" s="109"/>
      <c r="H109" s="109"/>
      <c r="I109" s="109"/>
      <c r="J109" s="109"/>
      <c r="K109" s="109"/>
      <c r="L109" s="109"/>
      <c r="M109" s="109"/>
      <c r="N109" s="109"/>
      <c r="O109" s="125"/>
      <c r="P109" s="125"/>
      <c r="Q109" s="125"/>
      <c r="R109" s="125"/>
      <c r="S109" s="125"/>
      <c r="T109" s="125"/>
      <c r="U109" s="125"/>
      <c r="V109" s="125"/>
      <c r="W109" s="125"/>
      <c r="X109" s="125"/>
      <c r="Y109" s="125"/>
      <c r="Z109" s="125"/>
      <c r="AA109" s="125"/>
      <c r="AB109" s="125"/>
      <c r="AC109" s="125"/>
      <c r="AD109" s="125"/>
      <c r="AE109" s="125"/>
      <c r="AF109" s="125"/>
      <c r="AG109" s="125"/>
      <c r="AH109" s="125"/>
    </row>
    <row r="110" spans="1:34" ht="18.95" customHeight="1">
      <c r="A110" s="109"/>
      <c r="B110" s="109"/>
      <c r="C110" s="109"/>
      <c r="D110" s="109"/>
      <c r="E110" s="109"/>
      <c r="F110" s="109"/>
      <c r="G110" s="109"/>
      <c r="H110" s="109"/>
      <c r="I110" s="109"/>
      <c r="J110" s="109"/>
      <c r="K110" s="109"/>
      <c r="L110" s="109"/>
      <c r="M110" s="109"/>
      <c r="N110" s="109"/>
      <c r="O110" s="125"/>
      <c r="P110" s="125"/>
      <c r="Q110" s="125"/>
      <c r="R110" s="125"/>
      <c r="S110" s="125"/>
      <c r="T110" s="125"/>
      <c r="U110" s="125"/>
      <c r="V110" s="125"/>
      <c r="W110" s="125"/>
      <c r="X110" s="125"/>
      <c r="Y110" s="125"/>
      <c r="Z110" s="125"/>
      <c r="AA110" s="125"/>
      <c r="AB110" s="125"/>
      <c r="AC110" s="125"/>
      <c r="AD110" s="125"/>
      <c r="AE110" s="125"/>
      <c r="AF110" s="125"/>
      <c r="AG110" s="125"/>
      <c r="AH110" s="125"/>
    </row>
    <row r="111" spans="1:34" ht="18.95" customHeight="1">
      <c r="A111" s="109"/>
      <c r="B111" s="109"/>
      <c r="C111" s="109"/>
      <c r="D111" s="109"/>
      <c r="E111" s="109"/>
      <c r="F111" s="109"/>
      <c r="G111" s="109"/>
      <c r="H111" s="109"/>
      <c r="I111" s="109"/>
      <c r="J111" s="109"/>
      <c r="K111" s="109"/>
      <c r="L111" s="109"/>
      <c r="M111" s="109"/>
      <c r="N111" s="109"/>
      <c r="O111" s="125"/>
      <c r="P111" s="125"/>
      <c r="Q111" s="125"/>
      <c r="R111" s="125"/>
      <c r="S111" s="125"/>
      <c r="T111" s="125"/>
      <c r="U111" s="125"/>
      <c r="V111" s="125"/>
      <c r="W111" s="125"/>
      <c r="X111" s="125"/>
      <c r="Y111" s="125"/>
      <c r="Z111" s="125"/>
      <c r="AA111" s="125"/>
      <c r="AB111" s="125"/>
      <c r="AC111" s="125"/>
      <c r="AD111" s="125"/>
      <c r="AE111" s="125"/>
      <c r="AF111" s="125"/>
      <c r="AG111" s="125"/>
      <c r="AH111" s="125"/>
    </row>
    <row r="112" spans="1:34" ht="18.95" customHeight="1">
      <c r="A112" s="109"/>
      <c r="B112" s="109"/>
      <c r="C112" s="109"/>
      <c r="D112" s="109"/>
      <c r="E112" s="109"/>
      <c r="F112" s="109"/>
      <c r="G112" s="109"/>
      <c r="H112" s="109"/>
      <c r="I112" s="109"/>
      <c r="J112" s="109"/>
      <c r="K112" s="109"/>
      <c r="L112" s="109"/>
      <c r="M112" s="109"/>
      <c r="N112" s="109"/>
      <c r="O112" s="125"/>
      <c r="P112" s="125"/>
      <c r="Q112" s="125"/>
      <c r="R112" s="125"/>
      <c r="S112" s="125"/>
      <c r="T112" s="125"/>
      <c r="U112" s="125"/>
      <c r="V112" s="125"/>
      <c r="W112" s="125"/>
      <c r="X112" s="125"/>
      <c r="Y112" s="125"/>
      <c r="Z112" s="125"/>
      <c r="AA112" s="125"/>
      <c r="AB112" s="125"/>
      <c r="AC112" s="125"/>
      <c r="AD112" s="125"/>
      <c r="AE112" s="125"/>
      <c r="AF112" s="125"/>
      <c r="AG112" s="125"/>
      <c r="AH112" s="125"/>
    </row>
    <row r="113" spans="1:34" ht="18.95" customHeight="1">
      <c r="A113" s="109"/>
      <c r="B113" s="109"/>
      <c r="C113" s="109"/>
      <c r="D113" s="109"/>
      <c r="E113" s="109"/>
      <c r="F113" s="109"/>
      <c r="G113" s="109"/>
      <c r="H113" s="109"/>
      <c r="I113" s="109"/>
      <c r="J113" s="109"/>
      <c r="K113" s="109"/>
      <c r="L113" s="109"/>
      <c r="M113" s="109"/>
      <c r="N113" s="109"/>
      <c r="O113" s="125"/>
      <c r="P113" s="125"/>
      <c r="Q113" s="125"/>
      <c r="R113" s="125"/>
      <c r="S113" s="125"/>
      <c r="T113" s="125"/>
      <c r="U113" s="125"/>
      <c r="V113" s="125"/>
      <c r="W113" s="125"/>
      <c r="X113" s="125"/>
      <c r="Y113" s="125"/>
      <c r="Z113" s="125"/>
      <c r="AA113" s="125"/>
      <c r="AB113" s="125"/>
      <c r="AC113" s="125"/>
      <c r="AD113" s="125"/>
      <c r="AE113" s="125"/>
      <c r="AF113" s="125"/>
      <c r="AG113" s="125"/>
      <c r="AH113" s="125"/>
    </row>
    <row r="114" spans="1:34" ht="18.95" customHeight="1">
      <c r="A114" s="109"/>
      <c r="B114" s="109"/>
      <c r="C114" s="109"/>
      <c r="D114" s="109"/>
      <c r="E114" s="109"/>
      <c r="F114" s="109"/>
      <c r="G114" s="109"/>
      <c r="H114" s="109"/>
      <c r="I114" s="109"/>
      <c r="J114" s="109"/>
      <c r="K114" s="109"/>
      <c r="L114" s="109"/>
      <c r="M114" s="109"/>
      <c r="N114" s="109"/>
      <c r="O114" s="125"/>
      <c r="P114" s="125"/>
      <c r="Q114" s="125"/>
      <c r="R114" s="125"/>
      <c r="S114" s="125"/>
      <c r="T114" s="125"/>
      <c r="U114" s="125"/>
      <c r="V114" s="125"/>
      <c r="W114" s="125"/>
      <c r="X114" s="125"/>
      <c r="Y114" s="125"/>
      <c r="Z114" s="125"/>
      <c r="AA114" s="125"/>
      <c r="AB114" s="125"/>
      <c r="AC114" s="125"/>
      <c r="AD114" s="125"/>
      <c r="AE114" s="125"/>
      <c r="AF114" s="125"/>
      <c r="AG114" s="125"/>
      <c r="AH114" s="125"/>
    </row>
    <row r="115" spans="1:34" ht="18.95" customHeight="1">
      <c r="A115" s="109">
        <v>13</v>
      </c>
      <c r="B115" s="109"/>
      <c r="C115" s="109"/>
      <c r="D115" s="109"/>
      <c r="E115" s="109"/>
      <c r="F115" s="109"/>
      <c r="G115" s="109"/>
      <c r="H115" s="109"/>
      <c r="I115" s="109"/>
      <c r="J115" s="109"/>
      <c r="K115" s="109"/>
      <c r="L115" s="109"/>
      <c r="M115" s="109"/>
      <c r="N115" s="109"/>
      <c r="O115" s="125"/>
      <c r="P115" s="125"/>
      <c r="Q115" s="125"/>
      <c r="R115" s="125"/>
      <c r="S115" s="125"/>
      <c r="T115" s="125"/>
      <c r="U115" s="125"/>
      <c r="V115" s="125"/>
      <c r="W115" s="125"/>
      <c r="X115" s="125"/>
      <c r="Y115" s="125"/>
      <c r="Z115" s="125"/>
      <c r="AA115" s="125"/>
      <c r="AB115" s="125"/>
      <c r="AC115" s="125"/>
      <c r="AD115" s="125"/>
      <c r="AE115" s="125"/>
      <c r="AF115" s="125"/>
      <c r="AG115" s="125"/>
      <c r="AH115" s="125"/>
    </row>
    <row r="116" spans="1:34" ht="18.95" customHeight="1">
      <c r="A116" s="109"/>
      <c r="B116" s="109"/>
      <c r="C116" s="109"/>
      <c r="D116" s="109"/>
      <c r="E116" s="109"/>
      <c r="F116" s="109"/>
      <c r="G116" s="109"/>
      <c r="H116" s="109"/>
      <c r="I116" s="109"/>
      <c r="J116" s="109"/>
      <c r="K116" s="109"/>
      <c r="L116" s="109"/>
      <c r="M116" s="109"/>
      <c r="N116" s="109"/>
      <c r="O116" s="125"/>
      <c r="P116" s="125"/>
      <c r="Q116" s="125"/>
      <c r="R116" s="125"/>
      <c r="S116" s="125"/>
      <c r="T116" s="125"/>
      <c r="U116" s="125"/>
      <c r="V116" s="125"/>
      <c r="W116" s="125"/>
      <c r="X116" s="125"/>
      <c r="Y116" s="125"/>
      <c r="Z116" s="125"/>
      <c r="AA116" s="125"/>
      <c r="AB116" s="125"/>
      <c r="AC116" s="125"/>
      <c r="AD116" s="125"/>
      <c r="AE116" s="125"/>
      <c r="AF116" s="125"/>
      <c r="AG116" s="125"/>
      <c r="AH116" s="125"/>
    </row>
    <row r="117" spans="1:34" ht="18.95" customHeight="1">
      <c r="A117" s="109"/>
      <c r="B117" s="109"/>
      <c r="C117" s="109"/>
      <c r="D117" s="109"/>
      <c r="E117" s="109"/>
      <c r="F117" s="109"/>
      <c r="G117" s="109"/>
      <c r="H117" s="109"/>
      <c r="I117" s="109"/>
      <c r="J117" s="109"/>
      <c r="K117" s="109"/>
      <c r="L117" s="109"/>
      <c r="M117" s="109"/>
      <c r="N117" s="109"/>
      <c r="O117" s="125"/>
      <c r="P117" s="125"/>
      <c r="Q117" s="125"/>
      <c r="R117" s="125"/>
      <c r="S117" s="125"/>
      <c r="T117" s="125"/>
      <c r="U117" s="125"/>
      <c r="V117" s="125"/>
      <c r="W117" s="125"/>
      <c r="X117" s="125"/>
      <c r="Y117" s="125"/>
      <c r="Z117" s="125"/>
      <c r="AA117" s="125"/>
      <c r="AB117" s="125"/>
      <c r="AC117" s="125"/>
      <c r="AD117" s="125"/>
      <c r="AE117" s="125"/>
      <c r="AF117" s="125"/>
      <c r="AG117" s="125"/>
      <c r="AH117" s="125"/>
    </row>
    <row r="118" spans="1:34" ht="18.95" customHeight="1">
      <c r="A118" s="109"/>
      <c r="B118" s="109"/>
      <c r="C118" s="109"/>
      <c r="D118" s="109"/>
      <c r="E118" s="109"/>
      <c r="F118" s="109"/>
      <c r="G118" s="109"/>
      <c r="H118" s="109"/>
      <c r="I118" s="109"/>
      <c r="J118" s="109"/>
      <c r="K118" s="109"/>
      <c r="L118" s="109"/>
      <c r="M118" s="109"/>
      <c r="N118" s="109"/>
      <c r="O118" s="125"/>
      <c r="P118" s="125"/>
      <c r="Q118" s="125"/>
      <c r="R118" s="125"/>
      <c r="S118" s="125"/>
      <c r="T118" s="125"/>
      <c r="U118" s="125"/>
      <c r="V118" s="125"/>
      <c r="W118" s="125"/>
      <c r="X118" s="125"/>
      <c r="Y118" s="125"/>
      <c r="Z118" s="125"/>
      <c r="AA118" s="125"/>
      <c r="AB118" s="125"/>
      <c r="AC118" s="125"/>
      <c r="AD118" s="125"/>
      <c r="AE118" s="125"/>
      <c r="AF118" s="125"/>
      <c r="AG118" s="125"/>
      <c r="AH118" s="125"/>
    </row>
    <row r="119" spans="1:34" ht="18.95" customHeight="1">
      <c r="A119" s="109"/>
      <c r="B119" s="109"/>
      <c r="C119" s="109"/>
      <c r="D119" s="109"/>
      <c r="E119" s="109"/>
      <c r="F119" s="109"/>
      <c r="G119" s="109"/>
      <c r="H119" s="109"/>
      <c r="I119" s="109"/>
      <c r="J119" s="109"/>
      <c r="K119" s="109"/>
      <c r="L119" s="109"/>
      <c r="M119" s="109"/>
      <c r="N119" s="109"/>
      <c r="O119" s="125"/>
      <c r="P119" s="125"/>
      <c r="Q119" s="125"/>
      <c r="R119" s="125"/>
      <c r="S119" s="125"/>
      <c r="T119" s="125"/>
      <c r="U119" s="125"/>
      <c r="V119" s="125"/>
      <c r="W119" s="125"/>
      <c r="X119" s="125"/>
      <c r="Y119" s="125"/>
      <c r="Z119" s="125"/>
      <c r="AA119" s="125"/>
      <c r="AB119" s="125"/>
      <c r="AC119" s="125"/>
      <c r="AD119" s="125"/>
      <c r="AE119" s="125"/>
      <c r="AF119" s="125"/>
      <c r="AG119" s="125"/>
      <c r="AH119" s="125"/>
    </row>
    <row r="120" spans="1:34" ht="18.95" customHeight="1">
      <c r="A120" s="109"/>
      <c r="B120" s="109"/>
      <c r="C120" s="109"/>
      <c r="D120" s="109"/>
      <c r="E120" s="109"/>
      <c r="F120" s="109"/>
      <c r="G120" s="109"/>
      <c r="H120" s="109"/>
      <c r="I120" s="109"/>
      <c r="J120" s="109"/>
      <c r="K120" s="109"/>
      <c r="L120" s="109"/>
      <c r="M120" s="109"/>
      <c r="N120" s="109"/>
      <c r="O120" s="125"/>
      <c r="P120" s="125"/>
      <c r="Q120" s="125"/>
      <c r="R120" s="125"/>
      <c r="S120" s="125"/>
      <c r="T120" s="125"/>
      <c r="U120" s="125"/>
      <c r="V120" s="125"/>
      <c r="W120" s="125"/>
      <c r="X120" s="125"/>
      <c r="Y120" s="125"/>
      <c r="Z120" s="125"/>
      <c r="AA120" s="125"/>
      <c r="AB120" s="125"/>
      <c r="AC120" s="125"/>
      <c r="AD120" s="125"/>
      <c r="AE120" s="125"/>
      <c r="AF120" s="125"/>
      <c r="AG120" s="125"/>
      <c r="AH120" s="125"/>
    </row>
    <row r="121" spans="1:34" ht="18.95" customHeight="1">
      <c r="A121" s="109"/>
      <c r="B121" s="109"/>
      <c r="C121" s="109"/>
      <c r="D121" s="109"/>
      <c r="E121" s="109"/>
      <c r="F121" s="109"/>
      <c r="G121" s="109"/>
      <c r="H121" s="109"/>
      <c r="I121" s="109"/>
      <c r="J121" s="109"/>
      <c r="K121" s="109"/>
      <c r="L121" s="109"/>
      <c r="M121" s="109"/>
      <c r="N121" s="109"/>
      <c r="O121" s="125"/>
      <c r="P121" s="125"/>
      <c r="Q121" s="125"/>
      <c r="R121" s="125"/>
      <c r="S121" s="125"/>
      <c r="T121" s="125"/>
      <c r="U121" s="125"/>
      <c r="V121" s="125"/>
      <c r="W121" s="125"/>
      <c r="X121" s="125"/>
      <c r="Y121" s="125"/>
      <c r="Z121" s="125"/>
      <c r="AA121" s="125"/>
      <c r="AB121" s="125"/>
      <c r="AC121" s="125"/>
      <c r="AD121" s="125"/>
      <c r="AE121" s="125"/>
      <c r="AF121" s="125"/>
      <c r="AG121" s="125"/>
      <c r="AH121" s="125"/>
    </row>
    <row r="122" spans="1:34" ht="18.95" customHeight="1">
      <c r="A122" s="109"/>
      <c r="B122" s="109"/>
      <c r="C122" s="109"/>
      <c r="D122" s="109"/>
      <c r="E122" s="109"/>
      <c r="F122" s="109"/>
      <c r="G122" s="109"/>
      <c r="H122" s="109"/>
      <c r="I122" s="109"/>
      <c r="J122" s="109"/>
      <c r="K122" s="109"/>
      <c r="L122" s="109"/>
      <c r="M122" s="109"/>
      <c r="N122" s="109"/>
      <c r="O122" s="125"/>
      <c r="P122" s="125"/>
      <c r="Q122" s="125"/>
      <c r="R122" s="125"/>
      <c r="S122" s="125"/>
      <c r="T122" s="125"/>
      <c r="U122" s="125"/>
      <c r="V122" s="125"/>
      <c r="W122" s="125"/>
      <c r="X122" s="125"/>
      <c r="Y122" s="125"/>
      <c r="Z122" s="125"/>
      <c r="AA122" s="125"/>
      <c r="AB122" s="125"/>
      <c r="AC122" s="125"/>
      <c r="AD122" s="125"/>
      <c r="AE122" s="125"/>
      <c r="AF122" s="125"/>
      <c r="AG122" s="125"/>
      <c r="AH122" s="125"/>
    </row>
    <row r="123" spans="1:34" ht="18.95" customHeight="1">
      <c r="A123" s="109"/>
      <c r="B123" s="109"/>
      <c r="C123" s="109"/>
      <c r="D123" s="109"/>
      <c r="E123" s="109"/>
      <c r="F123" s="109"/>
      <c r="G123" s="109"/>
      <c r="H123" s="109"/>
      <c r="I123" s="109"/>
      <c r="J123" s="109"/>
      <c r="K123" s="109"/>
      <c r="L123" s="109"/>
      <c r="M123" s="109"/>
      <c r="N123" s="109"/>
      <c r="O123" s="125"/>
      <c r="P123" s="125"/>
      <c r="Q123" s="125"/>
      <c r="R123" s="125"/>
      <c r="S123" s="125"/>
      <c r="T123" s="125"/>
      <c r="U123" s="125"/>
      <c r="V123" s="125"/>
      <c r="W123" s="125"/>
      <c r="X123" s="125"/>
      <c r="Y123" s="125"/>
      <c r="Z123" s="125"/>
      <c r="AA123" s="125"/>
      <c r="AB123" s="125"/>
      <c r="AC123" s="125"/>
      <c r="AD123" s="125"/>
      <c r="AE123" s="125"/>
      <c r="AF123" s="125"/>
      <c r="AG123" s="125"/>
      <c r="AH123" s="125"/>
    </row>
    <row r="124" spans="1:34" ht="18.95" customHeight="1">
      <c r="A124" s="109">
        <v>14</v>
      </c>
      <c r="B124" s="109"/>
      <c r="C124" s="109"/>
      <c r="D124" s="109"/>
      <c r="E124" s="109"/>
      <c r="F124" s="109"/>
      <c r="G124" s="109"/>
      <c r="H124" s="109"/>
      <c r="I124" s="109"/>
      <c r="J124" s="109"/>
      <c r="K124" s="109"/>
      <c r="L124" s="109"/>
      <c r="M124" s="109"/>
      <c r="N124" s="109"/>
      <c r="O124" s="125"/>
      <c r="P124" s="125"/>
      <c r="Q124" s="125"/>
      <c r="R124" s="125"/>
      <c r="S124" s="125"/>
      <c r="T124" s="125"/>
      <c r="U124" s="125"/>
      <c r="V124" s="125"/>
      <c r="W124" s="125"/>
      <c r="X124" s="125"/>
      <c r="Y124" s="125"/>
      <c r="Z124" s="125"/>
      <c r="AA124" s="125"/>
      <c r="AB124" s="125"/>
      <c r="AC124" s="125"/>
      <c r="AD124" s="125"/>
      <c r="AE124" s="125"/>
      <c r="AF124" s="125"/>
      <c r="AG124" s="125"/>
      <c r="AH124" s="125"/>
    </row>
    <row r="125" spans="1:34" ht="18.95" customHeight="1">
      <c r="A125" s="109"/>
      <c r="B125" s="109"/>
      <c r="C125" s="109"/>
      <c r="D125" s="109"/>
      <c r="E125" s="109"/>
      <c r="F125" s="109"/>
      <c r="G125" s="109"/>
      <c r="H125" s="109"/>
      <c r="I125" s="109"/>
      <c r="J125" s="109"/>
      <c r="K125" s="109"/>
      <c r="L125" s="109"/>
      <c r="M125" s="109"/>
      <c r="N125" s="109"/>
      <c r="O125" s="125"/>
      <c r="P125" s="125"/>
      <c r="Q125" s="125"/>
      <c r="R125" s="125"/>
      <c r="S125" s="125"/>
      <c r="T125" s="125"/>
      <c r="U125" s="125"/>
      <c r="V125" s="125"/>
      <c r="W125" s="125"/>
      <c r="X125" s="125"/>
      <c r="Y125" s="125"/>
      <c r="Z125" s="125"/>
      <c r="AA125" s="125"/>
      <c r="AB125" s="125"/>
      <c r="AC125" s="125"/>
      <c r="AD125" s="125"/>
      <c r="AE125" s="125"/>
      <c r="AF125" s="125"/>
      <c r="AG125" s="125"/>
      <c r="AH125" s="125"/>
    </row>
    <row r="126" spans="1:34" ht="18.95" customHeight="1">
      <c r="A126" s="109"/>
      <c r="B126" s="109"/>
      <c r="C126" s="109"/>
      <c r="D126" s="109"/>
      <c r="E126" s="109"/>
      <c r="F126" s="109"/>
      <c r="G126" s="109"/>
      <c r="H126" s="109"/>
      <c r="I126" s="109"/>
      <c r="J126" s="109"/>
      <c r="K126" s="109"/>
      <c r="L126" s="109"/>
      <c r="M126" s="109"/>
      <c r="N126" s="109"/>
      <c r="O126" s="125"/>
      <c r="P126" s="125"/>
      <c r="Q126" s="125"/>
      <c r="R126" s="125"/>
      <c r="S126" s="125"/>
      <c r="T126" s="125"/>
      <c r="U126" s="125"/>
      <c r="V126" s="125"/>
      <c r="W126" s="125"/>
      <c r="X126" s="125"/>
      <c r="Y126" s="125"/>
      <c r="Z126" s="125"/>
      <c r="AA126" s="125"/>
      <c r="AB126" s="125"/>
      <c r="AC126" s="125"/>
      <c r="AD126" s="125"/>
      <c r="AE126" s="125"/>
      <c r="AF126" s="125"/>
      <c r="AG126" s="125"/>
      <c r="AH126" s="125"/>
    </row>
    <row r="127" spans="1:34" ht="18.95" customHeight="1">
      <c r="A127" s="109"/>
      <c r="B127" s="109"/>
      <c r="C127" s="109"/>
      <c r="D127" s="109"/>
      <c r="E127" s="109"/>
      <c r="F127" s="109"/>
      <c r="G127" s="109"/>
      <c r="H127" s="109"/>
      <c r="I127" s="109"/>
      <c r="J127" s="109"/>
      <c r="K127" s="109"/>
      <c r="L127" s="109"/>
      <c r="M127" s="109"/>
      <c r="N127" s="109"/>
      <c r="O127" s="125"/>
      <c r="P127" s="125"/>
      <c r="Q127" s="125"/>
      <c r="R127" s="125"/>
      <c r="S127" s="125"/>
      <c r="T127" s="125"/>
      <c r="U127" s="125"/>
      <c r="V127" s="125"/>
      <c r="W127" s="125"/>
      <c r="X127" s="125"/>
      <c r="Y127" s="125"/>
      <c r="Z127" s="125"/>
      <c r="AA127" s="125"/>
      <c r="AB127" s="125"/>
      <c r="AC127" s="125"/>
      <c r="AD127" s="125"/>
      <c r="AE127" s="125"/>
      <c r="AF127" s="125"/>
      <c r="AG127" s="125"/>
      <c r="AH127" s="125"/>
    </row>
    <row r="128" spans="1:34" ht="18.95" customHeight="1">
      <c r="A128" s="109"/>
      <c r="B128" s="109"/>
      <c r="C128" s="109"/>
      <c r="D128" s="109"/>
      <c r="E128" s="109"/>
      <c r="F128" s="109"/>
      <c r="G128" s="109"/>
      <c r="H128" s="109"/>
      <c r="I128" s="109"/>
      <c r="J128" s="109"/>
      <c r="K128" s="109"/>
      <c r="L128" s="109"/>
      <c r="M128" s="109"/>
      <c r="N128" s="109"/>
      <c r="O128" s="125"/>
      <c r="P128" s="125"/>
      <c r="Q128" s="125"/>
      <c r="R128" s="125"/>
      <c r="S128" s="125"/>
      <c r="T128" s="125"/>
      <c r="U128" s="125"/>
      <c r="V128" s="125"/>
      <c r="W128" s="125"/>
      <c r="X128" s="125"/>
      <c r="Y128" s="125"/>
      <c r="Z128" s="125"/>
      <c r="AA128" s="125"/>
      <c r="AB128" s="125"/>
      <c r="AC128" s="125"/>
      <c r="AD128" s="125"/>
      <c r="AE128" s="125"/>
      <c r="AF128" s="125"/>
      <c r="AG128" s="125"/>
      <c r="AH128" s="125"/>
    </row>
    <row r="129" spans="1:34" ht="18.95" customHeight="1">
      <c r="A129" s="109"/>
      <c r="B129" s="109"/>
      <c r="C129" s="109"/>
      <c r="D129" s="109"/>
      <c r="E129" s="109"/>
      <c r="F129" s="109"/>
      <c r="G129" s="109"/>
      <c r="H129" s="109"/>
      <c r="I129" s="109"/>
      <c r="J129" s="109"/>
      <c r="K129" s="109"/>
      <c r="L129" s="109"/>
      <c r="M129" s="109"/>
      <c r="N129" s="109"/>
      <c r="O129" s="125"/>
      <c r="P129" s="125"/>
      <c r="Q129" s="125"/>
      <c r="R129" s="125"/>
      <c r="S129" s="125"/>
      <c r="T129" s="125"/>
      <c r="U129" s="125"/>
      <c r="V129" s="125"/>
      <c r="W129" s="125"/>
      <c r="X129" s="125"/>
      <c r="Y129" s="125"/>
      <c r="Z129" s="125"/>
      <c r="AA129" s="125"/>
      <c r="AB129" s="125"/>
      <c r="AC129" s="125"/>
      <c r="AD129" s="125"/>
      <c r="AE129" s="125"/>
      <c r="AF129" s="125"/>
      <c r="AG129" s="125"/>
      <c r="AH129" s="125"/>
    </row>
    <row r="130" spans="1:34" ht="18.95" customHeight="1">
      <c r="A130" s="109"/>
      <c r="B130" s="109"/>
      <c r="C130" s="109"/>
      <c r="D130" s="109"/>
      <c r="E130" s="109"/>
      <c r="F130" s="109"/>
      <c r="G130" s="109"/>
      <c r="H130" s="109"/>
      <c r="I130" s="109"/>
      <c r="J130" s="109"/>
      <c r="K130" s="109"/>
      <c r="L130" s="109"/>
      <c r="M130" s="109"/>
      <c r="N130" s="109"/>
      <c r="O130" s="125"/>
      <c r="P130" s="125"/>
      <c r="Q130" s="125"/>
      <c r="R130" s="125"/>
      <c r="S130" s="125"/>
      <c r="T130" s="125"/>
      <c r="U130" s="125"/>
      <c r="V130" s="125"/>
      <c r="W130" s="125"/>
      <c r="X130" s="125"/>
      <c r="Y130" s="125"/>
      <c r="Z130" s="125"/>
      <c r="AA130" s="125"/>
      <c r="AB130" s="125"/>
      <c r="AC130" s="125"/>
      <c r="AD130" s="125"/>
      <c r="AE130" s="125"/>
      <c r="AF130" s="125"/>
      <c r="AG130" s="125"/>
      <c r="AH130" s="125"/>
    </row>
    <row r="131" spans="1:34" ht="18.95" customHeight="1">
      <c r="A131" s="109"/>
      <c r="B131" s="109"/>
      <c r="C131" s="109"/>
      <c r="D131" s="109"/>
      <c r="E131" s="109"/>
      <c r="F131" s="109"/>
      <c r="G131" s="109"/>
      <c r="H131" s="109"/>
      <c r="I131" s="109"/>
      <c r="J131" s="109"/>
      <c r="K131" s="109"/>
      <c r="L131" s="109"/>
      <c r="M131" s="109"/>
      <c r="N131" s="109"/>
      <c r="O131" s="125"/>
      <c r="P131" s="125"/>
      <c r="Q131" s="125"/>
      <c r="R131" s="125"/>
      <c r="S131" s="125"/>
      <c r="T131" s="125"/>
      <c r="U131" s="125"/>
      <c r="V131" s="125"/>
      <c r="W131" s="125"/>
      <c r="X131" s="125"/>
      <c r="Y131" s="125"/>
      <c r="Z131" s="125"/>
      <c r="AA131" s="125"/>
      <c r="AB131" s="125"/>
      <c r="AC131" s="125"/>
      <c r="AD131" s="125"/>
      <c r="AE131" s="125"/>
      <c r="AF131" s="125"/>
      <c r="AG131" s="125"/>
      <c r="AH131" s="125"/>
    </row>
    <row r="132" spans="1:34" ht="18.95" customHeight="1">
      <c r="A132" s="109"/>
      <c r="B132" s="109"/>
      <c r="C132" s="109"/>
      <c r="D132" s="109"/>
      <c r="E132" s="109"/>
      <c r="F132" s="109"/>
      <c r="G132" s="109"/>
      <c r="H132" s="109"/>
      <c r="I132" s="109"/>
      <c r="J132" s="109"/>
      <c r="K132" s="109"/>
      <c r="L132" s="109"/>
      <c r="M132" s="109"/>
      <c r="N132" s="109"/>
      <c r="O132" s="125"/>
      <c r="P132" s="125"/>
      <c r="Q132" s="125"/>
      <c r="R132" s="125"/>
      <c r="S132" s="125"/>
      <c r="T132" s="125"/>
      <c r="U132" s="125"/>
      <c r="V132" s="125"/>
      <c r="W132" s="125"/>
      <c r="X132" s="125"/>
      <c r="Y132" s="125"/>
      <c r="Z132" s="125"/>
      <c r="AA132" s="125"/>
      <c r="AB132" s="125"/>
      <c r="AC132" s="125"/>
      <c r="AD132" s="125"/>
      <c r="AE132" s="125"/>
      <c r="AF132" s="125"/>
      <c r="AG132" s="125"/>
      <c r="AH132" s="125"/>
    </row>
    <row r="133" spans="1:34" ht="18.95" customHeight="1">
      <c r="A133" s="109">
        <v>15</v>
      </c>
      <c r="B133" s="109"/>
      <c r="C133" s="109"/>
      <c r="D133" s="109"/>
      <c r="E133" s="109"/>
      <c r="F133" s="109"/>
      <c r="G133" s="109"/>
      <c r="H133" s="109"/>
      <c r="I133" s="109"/>
      <c r="J133" s="109"/>
      <c r="K133" s="109"/>
      <c r="L133" s="109"/>
      <c r="M133" s="109"/>
      <c r="N133" s="109"/>
      <c r="O133" s="125"/>
      <c r="P133" s="125"/>
      <c r="Q133" s="125"/>
      <c r="R133" s="125"/>
      <c r="S133" s="125"/>
      <c r="T133" s="125"/>
      <c r="U133" s="125"/>
      <c r="V133" s="125"/>
      <c r="W133" s="125"/>
      <c r="X133" s="125"/>
      <c r="Y133" s="125"/>
      <c r="Z133" s="125"/>
      <c r="AA133" s="125"/>
      <c r="AB133" s="125"/>
      <c r="AC133" s="125"/>
      <c r="AD133" s="125"/>
      <c r="AE133" s="125"/>
      <c r="AF133" s="125"/>
      <c r="AG133" s="125"/>
      <c r="AH133" s="125"/>
    </row>
    <row r="134" spans="1:34" ht="18.95" customHeight="1">
      <c r="A134" s="109"/>
      <c r="B134" s="109"/>
      <c r="C134" s="109"/>
      <c r="D134" s="109"/>
      <c r="E134" s="109"/>
      <c r="F134" s="109"/>
      <c r="G134" s="109"/>
      <c r="H134" s="109"/>
      <c r="I134" s="109"/>
      <c r="J134" s="109"/>
      <c r="K134" s="109"/>
      <c r="L134" s="109"/>
      <c r="M134" s="109"/>
      <c r="N134" s="109"/>
      <c r="O134" s="125"/>
      <c r="P134" s="125"/>
      <c r="Q134" s="125"/>
      <c r="R134" s="125"/>
      <c r="S134" s="125"/>
      <c r="T134" s="125"/>
      <c r="U134" s="125"/>
      <c r="V134" s="125"/>
      <c r="W134" s="125"/>
      <c r="X134" s="125"/>
      <c r="Y134" s="125"/>
      <c r="Z134" s="125"/>
      <c r="AA134" s="125"/>
      <c r="AB134" s="125"/>
      <c r="AC134" s="125"/>
      <c r="AD134" s="125"/>
      <c r="AE134" s="125"/>
      <c r="AF134" s="125"/>
      <c r="AG134" s="125"/>
      <c r="AH134" s="125"/>
    </row>
    <row r="135" spans="1:34" ht="18.95" customHeight="1">
      <c r="A135" s="109"/>
      <c r="B135" s="109"/>
      <c r="C135" s="109"/>
      <c r="D135" s="109"/>
      <c r="E135" s="109"/>
      <c r="F135" s="109"/>
      <c r="G135" s="109"/>
      <c r="H135" s="109"/>
      <c r="I135" s="109"/>
      <c r="J135" s="109"/>
      <c r="K135" s="109"/>
      <c r="L135" s="109"/>
      <c r="M135" s="109"/>
      <c r="N135" s="109"/>
      <c r="O135" s="125"/>
      <c r="P135" s="125"/>
      <c r="Q135" s="125"/>
      <c r="R135" s="125"/>
      <c r="S135" s="125"/>
      <c r="T135" s="125"/>
      <c r="U135" s="125"/>
      <c r="V135" s="125"/>
      <c r="W135" s="125"/>
      <c r="X135" s="125"/>
      <c r="Y135" s="125"/>
      <c r="Z135" s="125"/>
      <c r="AA135" s="125"/>
      <c r="AB135" s="125"/>
      <c r="AC135" s="125"/>
      <c r="AD135" s="125"/>
      <c r="AE135" s="125"/>
      <c r="AF135" s="125"/>
      <c r="AG135" s="125"/>
      <c r="AH135" s="125"/>
    </row>
    <row r="136" spans="1:34" ht="18.95" customHeight="1">
      <c r="A136" s="109"/>
      <c r="B136" s="109"/>
      <c r="C136" s="109"/>
      <c r="D136" s="109"/>
      <c r="E136" s="109"/>
      <c r="F136" s="109"/>
      <c r="G136" s="109"/>
      <c r="H136" s="109"/>
      <c r="I136" s="109"/>
      <c r="J136" s="109"/>
      <c r="K136" s="109"/>
      <c r="L136" s="109"/>
      <c r="M136" s="109"/>
      <c r="N136" s="109"/>
      <c r="O136" s="125"/>
      <c r="P136" s="125"/>
      <c r="Q136" s="125"/>
      <c r="R136" s="125"/>
      <c r="S136" s="125"/>
      <c r="T136" s="125"/>
      <c r="U136" s="125"/>
      <c r="V136" s="125"/>
      <c r="W136" s="125"/>
      <c r="X136" s="125"/>
      <c r="Y136" s="125"/>
      <c r="Z136" s="125"/>
      <c r="AA136" s="125"/>
      <c r="AB136" s="125"/>
      <c r="AC136" s="125"/>
      <c r="AD136" s="125"/>
      <c r="AE136" s="125"/>
      <c r="AF136" s="125"/>
      <c r="AG136" s="125"/>
      <c r="AH136" s="125"/>
    </row>
    <row r="137" spans="1:34" ht="18.95" customHeight="1">
      <c r="A137" s="109"/>
      <c r="B137" s="109"/>
      <c r="C137" s="109"/>
      <c r="D137" s="109"/>
      <c r="E137" s="109"/>
      <c r="F137" s="109"/>
      <c r="G137" s="109"/>
      <c r="H137" s="109"/>
      <c r="I137" s="109"/>
      <c r="J137" s="109"/>
      <c r="K137" s="109"/>
      <c r="L137" s="109"/>
      <c r="M137" s="109"/>
      <c r="N137" s="109"/>
      <c r="O137" s="125"/>
      <c r="P137" s="125"/>
      <c r="Q137" s="125"/>
      <c r="R137" s="125"/>
      <c r="S137" s="125"/>
      <c r="T137" s="125"/>
      <c r="U137" s="125"/>
      <c r="V137" s="125"/>
      <c r="W137" s="125"/>
      <c r="X137" s="125"/>
      <c r="Y137" s="125"/>
      <c r="Z137" s="125"/>
      <c r="AA137" s="125"/>
      <c r="AB137" s="125"/>
      <c r="AC137" s="125"/>
      <c r="AD137" s="125"/>
      <c r="AE137" s="125"/>
      <c r="AF137" s="125"/>
      <c r="AG137" s="125"/>
      <c r="AH137" s="125"/>
    </row>
    <row r="138" spans="1:34" ht="18.95" customHeight="1">
      <c r="A138" s="109"/>
      <c r="B138" s="109"/>
      <c r="C138" s="109"/>
      <c r="D138" s="109"/>
      <c r="E138" s="109"/>
      <c r="F138" s="109"/>
      <c r="G138" s="109"/>
      <c r="H138" s="109"/>
      <c r="I138" s="109"/>
      <c r="J138" s="109"/>
      <c r="K138" s="109"/>
      <c r="L138" s="109"/>
      <c r="M138" s="109"/>
      <c r="N138" s="109"/>
      <c r="O138" s="125"/>
      <c r="P138" s="125"/>
      <c r="Q138" s="125"/>
      <c r="R138" s="125"/>
      <c r="S138" s="125"/>
      <c r="T138" s="125"/>
      <c r="U138" s="125"/>
      <c r="V138" s="125"/>
      <c r="W138" s="125"/>
      <c r="X138" s="125"/>
      <c r="Y138" s="125"/>
      <c r="Z138" s="125"/>
      <c r="AA138" s="125"/>
      <c r="AB138" s="125"/>
      <c r="AC138" s="125"/>
      <c r="AD138" s="125"/>
      <c r="AE138" s="125"/>
      <c r="AF138" s="125"/>
      <c r="AG138" s="125"/>
      <c r="AH138" s="125"/>
    </row>
    <row r="139" spans="1:34" ht="18.95" customHeight="1">
      <c r="A139" s="109"/>
      <c r="B139" s="109"/>
      <c r="C139" s="109"/>
      <c r="D139" s="109"/>
      <c r="E139" s="109"/>
      <c r="F139" s="109"/>
      <c r="G139" s="109"/>
      <c r="H139" s="109"/>
      <c r="I139" s="109"/>
      <c r="J139" s="109"/>
      <c r="K139" s="109"/>
      <c r="L139" s="109"/>
      <c r="M139" s="109"/>
      <c r="N139" s="109"/>
      <c r="O139" s="125"/>
      <c r="P139" s="125"/>
      <c r="Q139" s="125"/>
      <c r="R139" s="125"/>
      <c r="S139" s="125"/>
      <c r="T139" s="125"/>
      <c r="U139" s="125"/>
      <c r="V139" s="125"/>
      <c r="W139" s="125"/>
      <c r="X139" s="125"/>
      <c r="Y139" s="125"/>
      <c r="Z139" s="125"/>
      <c r="AA139" s="125"/>
      <c r="AB139" s="125"/>
      <c r="AC139" s="125"/>
      <c r="AD139" s="125"/>
      <c r="AE139" s="125"/>
      <c r="AF139" s="125"/>
      <c r="AG139" s="125"/>
      <c r="AH139" s="125"/>
    </row>
    <row r="140" spans="1:34" ht="18.95" customHeight="1">
      <c r="A140" s="109"/>
      <c r="B140" s="109"/>
      <c r="C140" s="109"/>
      <c r="D140" s="109"/>
      <c r="E140" s="109"/>
      <c r="F140" s="109"/>
      <c r="G140" s="109"/>
      <c r="H140" s="109"/>
      <c r="I140" s="109"/>
      <c r="J140" s="109"/>
      <c r="K140" s="109"/>
      <c r="L140" s="109"/>
      <c r="M140" s="109"/>
      <c r="N140" s="109"/>
      <c r="O140" s="125"/>
      <c r="P140" s="125"/>
      <c r="Q140" s="125"/>
      <c r="R140" s="125"/>
      <c r="S140" s="125"/>
      <c r="T140" s="125"/>
      <c r="U140" s="125"/>
      <c r="V140" s="125"/>
      <c r="W140" s="125"/>
      <c r="X140" s="125"/>
      <c r="Y140" s="125"/>
      <c r="Z140" s="125"/>
      <c r="AA140" s="125"/>
      <c r="AB140" s="125"/>
      <c r="AC140" s="125"/>
      <c r="AD140" s="125"/>
      <c r="AE140" s="125"/>
      <c r="AF140" s="125"/>
      <c r="AG140" s="125"/>
      <c r="AH140" s="125"/>
    </row>
    <row r="141" spans="1:34" ht="18.95" customHeight="1">
      <c r="A141" s="109"/>
      <c r="B141" s="109"/>
      <c r="C141" s="109"/>
      <c r="D141" s="109"/>
      <c r="E141" s="109"/>
      <c r="F141" s="109"/>
      <c r="G141" s="109"/>
      <c r="H141" s="109"/>
      <c r="I141" s="109"/>
      <c r="J141" s="109"/>
      <c r="K141" s="109"/>
      <c r="L141" s="109"/>
      <c r="M141" s="109"/>
      <c r="N141" s="109"/>
      <c r="O141" s="125"/>
      <c r="P141" s="125"/>
      <c r="Q141" s="125"/>
      <c r="R141" s="125"/>
      <c r="S141" s="125"/>
      <c r="T141" s="125"/>
      <c r="U141" s="125"/>
      <c r="V141" s="125"/>
      <c r="W141" s="125"/>
      <c r="X141" s="125"/>
      <c r="Y141" s="125"/>
      <c r="Z141" s="125"/>
      <c r="AA141" s="125"/>
      <c r="AB141" s="125"/>
      <c r="AC141" s="125"/>
      <c r="AD141" s="125"/>
      <c r="AE141" s="125"/>
      <c r="AF141" s="125"/>
      <c r="AG141" s="125"/>
      <c r="AH141" s="125"/>
    </row>
    <row r="142" spans="1:34" ht="18.95" customHeight="1">
      <c r="A142" s="109">
        <v>16</v>
      </c>
      <c r="B142" s="109"/>
      <c r="C142" s="109"/>
      <c r="D142" s="109"/>
      <c r="E142" s="109"/>
      <c r="F142" s="109"/>
      <c r="G142" s="109"/>
      <c r="H142" s="109"/>
      <c r="I142" s="109"/>
      <c r="J142" s="109"/>
      <c r="K142" s="109"/>
      <c r="L142" s="109"/>
      <c r="M142" s="109"/>
      <c r="N142" s="109"/>
      <c r="O142" s="125"/>
      <c r="P142" s="125"/>
      <c r="Q142" s="125"/>
      <c r="R142" s="125"/>
      <c r="S142" s="125"/>
      <c r="T142" s="125"/>
      <c r="U142" s="125"/>
      <c r="V142" s="125"/>
      <c r="W142" s="125"/>
      <c r="X142" s="125"/>
      <c r="Y142" s="125"/>
      <c r="Z142" s="125"/>
      <c r="AA142" s="125"/>
      <c r="AB142" s="125"/>
      <c r="AC142" s="125"/>
      <c r="AD142" s="125"/>
      <c r="AE142" s="125"/>
      <c r="AF142" s="125"/>
      <c r="AG142" s="125"/>
      <c r="AH142" s="125"/>
    </row>
    <row r="143" spans="1:34" ht="18.95" customHeight="1">
      <c r="A143" s="109"/>
      <c r="B143" s="109"/>
      <c r="C143" s="109"/>
      <c r="D143" s="109"/>
      <c r="E143" s="109"/>
      <c r="F143" s="109"/>
      <c r="G143" s="109"/>
      <c r="H143" s="109"/>
      <c r="I143" s="109"/>
      <c r="J143" s="109"/>
      <c r="K143" s="109"/>
      <c r="L143" s="109"/>
      <c r="M143" s="109"/>
      <c r="N143" s="109"/>
      <c r="O143" s="125"/>
      <c r="P143" s="125"/>
      <c r="Q143" s="125"/>
      <c r="R143" s="125"/>
      <c r="S143" s="125"/>
      <c r="T143" s="125"/>
      <c r="U143" s="125"/>
      <c r="V143" s="125"/>
      <c r="W143" s="125"/>
      <c r="X143" s="125"/>
      <c r="Y143" s="125"/>
      <c r="Z143" s="125"/>
      <c r="AA143" s="125"/>
      <c r="AB143" s="125"/>
      <c r="AC143" s="125"/>
      <c r="AD143" s="125"/>
      <c r="AE143" s="125"/>
      <c r="AF143" s="125"/>
      <c r="AG143" s="125"/>
      <c r="AH143" s="125"/>
    </row>
    <row r="144" spans="1:34" ht="18.95" customHeight="1">
      <c r="A144" s="109"/>
      <c r="B144" s="109"/>
      <c r="C144" s="109"/>
      <c r="D144" s="109"/>
      <c r="E144" s="109"/>
      <c r="F144" s="109"/>
      <c r="G144" s="109"/>
      <c r="H144" s="109"/>
      <c r="I144" s="109"/>
      <c r="J144" s="109"/>
      <c r="K144" s="109"/>
      <c r="L144" s="109"/>
      <c r="M144" s="109"/>
      <c r="N144" s="109"/>
      <c r="O144" s="125"/>
      <c r="P144" s="125"/>
      <c r="Q144" s="125"/>
      <c r="R144" s="125"/>
      <c r="S144" s="125"/>
      <c r="T144" s="125"/>
      <c r="U144" s="125"/>
      <c r="V144" s="125"/>
      <c r="W144" s="125"/>
      <c r="X144" s="125"/>
      <c r="Y144" s="125"/>
      <c r="Z144" s="125"/>
      <c r="AA144" s="125"/>
      <c r="AB144" s="125"/>
      <c r="AC144" s="125"/>
      <c r="AD144" s="125"/>
      <c r="AE144" s="125"/>
      <c r="AF144" s="125"/>
      <c r="AG144" s="125"/>
      <c r="AH144" s="125"/>
    </row>
    <row r="145" spans="1:34" ht="18.95" customHeight="1">
      <c r="A145" s="109"/>
      <c r="B145" s="109"/>
      <c r="C145" s="109"/>
      <c r="D145" s="109"/>
      <c r="E145" s="109"/>
      <c r="F145" s="109"/>
      <c r="G145" s="109"/>
      <c r="H145" s="109"/>
      <c r="I145" s="109"/>
      <c r="J145" s="109"/>
      <c r="K145" s="109"/>
      <c r="L145" s="109"/>
      <c r="M145" s="109"/>
      <c r="N145" s="109"/>
      <c r="O145" s="125"/>
      <c r="P145" s="125"/>
      <c r="Q145" s="125"/>
      <c r="R145" s="125"/>
      <c r="S145" s="125"/>
      <c r="T145" s="125"/>
      <c r="U145" s="125"/>
      <c r="V145" s="125"/>
      <c r="W145" s="125"/>
      <c r="X145" s="125"/>
      <c r="Y145" s="125"/>
      <c r="Z145" s="125"/>
      <c r="AA145" s="125"/>
      <c r="AB145" s="125"/>
      <c r="AC145" s="125"/>
      <c r="AD145" s="125"/>
      <c r="AE145" s="125"/>
      <c r="AF145" s="125"/>
      <c r="AG145" s="125"/>
      <c r="AH145" s="125"/>
    </row>
    <row r="146" spans="1:34" ht="18.95" customHeight="1">
      <c r="A146" s="109"/>
      <c r="B146" s="109"/>
      <c r="C146" s="109"/>
      <c r="D146" s="109"/>
      <c r="E146" s="109"/>
      <c r="F146" s="109"/>
      <c r="G146" s="109"/>
      <c r="H146" s="109"/>
      <c r="I146" s="109"/>
      <c r="J146" s="109"/>
      <c r="K146" s="109"/>
      <c r="L146" s="109"/>
      <c r="M146" s="109"/>
      <c r="N146" s="109"/>
      <c r="O146" s="125"/>
      <c r="P146" s="125"/>
      <c r="Q146" s="125"/>
      <c r="R146" s="125"/>
      <c r="S146" s="125"/>
      <c r="T146" s="125"/>
      <c r="U146" s="125"/>
      <c r="V146" s="125"/>
      <c r="W146" s="125"/>
      <c r="X146" s="125"/>
      <c r="Y146" s="125"/>
      <c r="Z146" s="125"/>
      <c r="AA146" s="125"/>
      <c r="AB146" s="125"/>
      <c r="AC146" s="125"/>
      <c r="AD146" s="125"/>
      <c r="AE146" s="125"/>
      <c r="AF146" s="125"/>
      <c r="AG146" s="125"/>
      <c r="AH146" s="125"/>
    </row>
    <row r="147" spans="1:34" ht="18.95" customHeight="1">
      <c r="A147" s="109"/>
      <c r="B147" s="109"/>
      <c r="C147" s="109"/>
      <c r="D147" s="109"/>
      <c r="E147" s="109"/>
      <c r="F147" s="109"/>
      <c r="G147" s="109"/>
      <c r="H147" s="109"/>
      <c r="I147" s="109"/>
      <c r="J147" s="109"/>
      <c r="K147" s="109"/>
      <c r="L147" s="109"/>
      <c r="M147" s="109"/>
      <c r="N147" s="109"/>
      <c r="O147" s="125"/>
      <c r="P147" s="125"/>
      <c r="Q147" s="125"/>
      <c r="R147" s="125"/>
      <c r="S147" s="125"/>
      <c r="T147" s="125"/>
      <c r="U147" s="125"/>
      <c r="V147" s="125"/>
      <c r="W147" s="125"/>
      <c r="X147" s="125"/>
      <c r="Y147" s="125"/>
      <c r="Z147" s="125"/>
      <c r="AA147" s="125"/>
      <c r="AB147" s="125"/>
      <c r="AC147" s="125"/>
      <c r="AD147" s="125"/>
      <c r="AE147" s="125"/>
      <c r="AF147" s="125"/>
      <c r="AG147" s="125"/>
      <c r="AH147" s="125"/>
    </row>
    <row r="148" spans="1:34" ht="18.95" customHeight="1">
      <c r="A148" s="109"/>
      <c r="B148" s="109"/>
      <c r="C148" s="109"/>
      <c r="D148" s="109"/>
      <c r="E148" s="109"/>
      <c r="F148" s="109"/>
      <c r="G148" s="109"/>
      <c r="H148" s="109"/>
      <c r="I148" s="109"/>
      <c r="J148" s="109"/>
      <c r="K148" s="109"/>
      <c r="L148" s="109"/>
      <c r="M148" s="109"/>
      <c r="N148" s="109"/>
      <c r="O148" s="125"/>
      <c r="P148" s="125"/>
      <c r="Q148" s="125"/>
      <c r="R148" s="125"/>
      <c r="S148" s="125"/>
      <c r="T148" s="125"/>
      <c r="U148" s="125"/>
      <c r="V148" s="125"/>
      <c r="W148" s="125"/>
      <c r="X148" s="125"/>
      <c r="Y148" s="125"/>
      <c r="Z148" s="125"/>
      <c r="AA148" s="125"/>
      <c r="AB148" s="125"/>
      <c r="AC148" s="125"/>
      <c r="AD148" s="125"/>
      <c r="AE148" s="125"/>
      <c r="AF148" s="125"/>
      <c r="AG148" s="125"/>
      <c r="AH148" s="125"/>
    </row>
    <row r="149" spans="1:34" ht="18.95" customHeight="1">
      <c r="A149" s="109"/>
      <c r="B149" s="109"/>
      <c r="C149" s="109"/>
      <c r="D149" s="109"/>
      <c r="E149" s="109"/>
      <c r="F149" s="109"/>
      <c r="G149" s="109"/>
      <c r="H149" s="109"/>
      <c r="I149" s="109"/>
      <c r="J149" s="109"/>
      <c r="K149" s="109"/>
      <c r="L149" s="109"/>
      <c r="M149" s="109"/>
      <c r="N149" s="109"/>
      <c r="O149" s="125"/>
      <c r="P149" s="125"/>
      <c r="Q149" s="125"/>
      <c r="R149" s="125"/>
      <c r="S149" s="125"/>
      <c r="T149" s="125"/>
      <c r="U149" s="125"/>
      <c r="V149" s="125"/>
      <c r="W149" s="125"/>
      <c r="X149" s="125"/>
      <c r="Y149" s="125"/>
      <c r="Z149" s="125"/>
      <c r="AA149" s="125"/>
      <c r="AB149" s="125"/>
      <c r="AC149" s="125"/>
      <c r="AD149" s="125"/>
      <c r="AE149" s="125"/>
      <c r="AF149" s="125"/>
      <c r="AG149" s="125"/>
      <c r="AH149" s="125"/>
    </row>
    <row r="150" spans="1:34" ht="18.95" customHeight="1">
      <c r="A150" s="109"/>
      <c r="B150" s="109"/>
      <c r="C150" s="109"/>
      <c r="D150" s="109"/>
      <c r="E150" s="109"/>
      <c r="F150" s="109"/>
      <c r="G150" s="109"/>
      <c r="H150" s="109"/>
      <c r="I150" s="109"/>
      <c r="J150" s="109"/>
      <c r="K150" s="109"/>
      <c r="L150" s="109"/>
      <c r="M150" s="109"/>
      <c r="N150" s="109"/>
      <c r="O150" s="125"/>
      <c r="P150" s="125"/>
      <c r="Q150" s="125"/>
      <c r="R150" s="125"/>
      <c r="S150" s="125"/>
      <c r="T150" s="125"/>
      <c r="U150" s="125"/>
      <c r="V150" s="125"/>
      <c r="W150" s="125"/>
      <c r="X150" s="125"/>
      <c r="Y150" s="125"/>
      <c r="Z150" s="125"/>
      <c r="AA150" s="125"/>
      <c r="AB150" s="125"/>
      <c r="AC150" s="125"/>
      <c r="AD150" s="125"/>
      <c r="AE150" s="125"/>
      <c r="AF150" s="125"/>
      <c r="AG150" s="125"/>
      <c r="AH150" s="125"/>
    </row>
    <row r="151" spans="1:34" ht="18.95" customHeight="1">
      <c r="A151" s="109">
        <v>17</v>
      </c>
      <c r="B151" s="109"/>
      <c r="C151" s="109"/>
      <c r="D151" s="109"/>
      <c r="E151" s="109"/>
      <c r="F151" s="109"/>
      <c r="G151" s="109"/>
      <c r="H151" s="109"/>
      <c r="I151" s="109"/>
      <c r="J151" s="109"/>
      <c r="K151" s="109"/>
      <c r="L151" s="109"/>
      <c r="M151" s="109"/>
      <c r="N151" s="109"/>
      <c r="O151" s="125"/>
      <c r="P151" s="125"/>
      <c r="Q151" s="125"/>
      <c r="R151" s="125"/>
      <c r="S151" s="125"/>
      <c r="T151" s="125"/>
      <c r="U151" s="125"/>
      <c r="V151" s="125"/>
      <c r="W151" s="125"/>
      <c r="X151" s="125"/>
      <c r="Y151" s="125"/>
      <c r="Z151" s="125"/>
      <c r="AA151" s="125"/>
      <c r="AB151" s="125"/>
      <c r="AC151" s="125"/>
      <c r="AD151" s="125"/>
      <c r="AE151" s="125"/>
      <c r="AF151" s="125"/>
      <c r="AG151" s="125"/>
      <c r="AH151" s="125"/>
    </row>
    <row r="152" spans="1:34" ht="18.95" customHeight="1">
      <c r="A152" s="109"/>
      <c r="B152" s="109"/>
      <c r="C152" s="109"/>
      <c r="D152" s="109"/>
      <c r="E152" s="109"/>
      <c r="F152" s="109"/>
      <c r="G152" s="109"/>
      <c r="H152" s="109"/>
      <c r="I152" s="109"/>
      <c r="J152" s="109"/>
      <c r="K152" s="109"/>
      <c r="L152" s="109"/>
      <c r="M152" s="109"/>
      <c r="N152" s="109"/>
      <c r="O152" s="125"/>
      <c r="P152" s="125"/>
      <c r="Q152" s="125"/>
      <c r="R152" s="125"/>
      <c r="S152" s="125"/>
      <c r="T152" s="125"/>
      <c r="U152" s="125"/>
      <c r="V152" s="125"/>
      <c r="W152" s="125"/>
      <c r="X152" s="125"/>
      <c r="Y152" s="125"/>
      <c r="Z152" s="125"/>
      <c r="AA152" s="125"/>
      <c r="AB152" s="125"/>
      <c r="AC152" s="125"/>
      <c r="AD152" s="125"/>
      <c r="AE152" s="125"/>
      <c r="AF152" s="125"/>
      <c r="AG152" s="125"/>
      <c r="AH152" s="125"/>
    </row>
    <row r="153" spans="1:34" ht="18.95" customHeight="1">
      <c r="A153" s="109"/>
      <c r="B153" s="109"/>
      <c r="C153" s="109"/>
      <c r="D153" s="109"/>
      <c r="E153" s="109"/>
      <c r="F153" s="109"/>
      <c r="G153" s="109"/>
      <c r="H153" s="109"/>
      <c r="I153" s="109"/>
      <c r="J153" s="109"/>
      <c r="K153" s="109"/>
      <c r="L153" s="109"/>
      <c r="M153" s="109"/>
      <c r="N153" s="109"/>
      <c r="O153" s="125"/>
      <c r="P153" s="125"/>
      <c r="Q153" s="125"/>
      <c r="R153" s="125"/>
      <c r="S153" s="125"/>
      <c r="T153" s="125"/>
      <c r="U153" s="125"/>
      <c r="V153" s="125"/>
      <c r="W153" s="125"/>
      <c r="X153" s="125"/>
      <c r="Y153" s="125"/>
      <c r="Z153" s="125"/>
      <c r="AA153" s="125"/>
      <c r="AB153" s="125"/>
      <c r="AC153" s="125"/>
      <c r="AD153" s="125"/>
      <c r="AE153" s="125"/>
      <c r="AF153" s="125"/>
      <c r="AG153" s="125"/>
      <c r="AH153" s="125"/>
    </row>
    <row r="154" spans="1:34" ht="18.95" customHeight="1">
      <c r="A154" s="109"/>
      <c r="B154" s="109"/>
      <c r="C154" s="109"/>
      <c r="D154" s="109"/>
      <c r="E154" s="109"/>
      <c r="F154" s="109"/>
      <c r="G154" s="109"/>
      <c r="H154" s="109"/>
      <c r="I154" s="109"/>
      <c r="J154" s="109"/>
      <c r="K154" s="109"/>
      <c r="L154" s="109"/>
      <c r="M154" s="109"/>
      <c r="N154" s="109"/>
      <c r="O154" s="125"/>
      <c r="P154" s="125"/>
      <c r="Q154" s="125"/>
      <c r="R154" s="125"/>
      <c r="S154" s="125"/>
      <c r="T154" s="125"/>
      <c r="U154" s="125"/>
      <c r="V154" s="125"/>
      <c r="W154" s="125"/>
      <c r="X154" s="125"/>
      <c r="Y154" s="125"/>
      <c r="Z154" s="125"/>
      <c r="AA154" s="125"/>
      <c r="AB154" s="125"/>
      <c r="AC154" s="125"/>
      <c r="AD154" s="125"/>
      <c r="AE154" s="125"/>
      <c r="AF154" s="125"/>
      <c r="AG154" s="125"/>
      <c r="AH154" s="125"/>
    </row>
    <row r="155" spans="1:34" ht="18.95" customHeight="1">
      <c r="A155" s="109"/>
      <c r="B155" s="109"/>
      <c r="C155" s="109"/>
      <c r="D155" s="109"/>
      <c r="E155" s="109"/>
      <c r="F155" s="109"/>
      <c r="G155" s="109"/>
      <c r="H155" s="109"/>
      <c r="I155" s="109"/>
      <c r="J155" s="109"/>
      <c r="K155" s="109"/>
      <c r="L155" s="109"/>
      <c r="M155" s="109"/>
      <c r="N155" s="109"/>
      <c r="O155" s="125"/>
      <c r="P155" s="125"/>
      <c r="Q155" s="125"/>
      <c r="R155" s="125"/>
      <c r="S155" s="125"/>
      <c r="T155" s="125"/>
      <c r="U155" s="125"/>
      <c r="V155" s="125"/>
      <c r="W155" s="125"/>
      <c r="X155" s="125"/>
      <c r="Y155" s="125"/>
      <c r="Z155" s="125"/>
      <c r="AA155" s="125"/>
      <c r="AB155" s="125"/>
      <c r="AC155" s="125"/>
      <c r="AD155" s="125"/>
      <c r="AE155" s="125"/>
      <c r="AF155" s="125"/>
      <c r="AG155" s="125"/>
      <c r="AH155" s="125"/>
    </row>
    <row r="156" spans="1:34" ht="18.95" customHeight="1">
      <c r="A156" s="109"/>
      <c r="B156" s="109"/>
      <c r="C156" s="109"/>
      <c r="D156" s="109"/>
      <c r="E156" s="109"/>
      <c r="F156" s="109"/>
      <c r="G156" s="109"/>
      <c r="H156" s="109"/>
      <c r="I156" s="109"/>
      <c r="J156" s="109"/>
      <c r="K156" s="109"/>
      <c r="L156" s="109"/>
      <c r="M156" s="109"/>
      <c r="N156" s="109"/>
      <c r="O156" s="125"/>
      <c r="P156" s="125"/>
      <c r="Q156" s="125"/>
      <c r="R156" s="125"/>
      <c r="S156" s="125"/>
      <c r="T156" s="125"/>
      <c r="U156" s="125"/>
      <c r="V156" s="125"/>
      <c r="W156" s="125"/>
      <c r="X156" s="125"/>
      <c r="Y156" s="125"/>
      <c r="Z156" s="125"/>
      <c r="AA156" s="125"/>
      <c r="AB156" s="125"/>
      <c r="AC156" s="125"/>
      <c r="AD156" s="125"/>
      <c r="AE156" s="125"/>
      <c r="AF156" s="125"/>
      <c r="AG156" s="125"/>
      <c r="AH156" s="125"/>
    </row>
    <row r="157" spans="1:34" ht="18.95" customHeight="1">
      <c r="A157" s="109"/>
      <c r="B157" s="109"/>
      <c r="C157" s="109"/>
      <c r="D157" s="109"/>
      <c r="E157" s="109"/>
      <c r="F157" s="109"/>
      <c r="G157" s="109"/>
      <c r="H157" s="109"/>
      <c r="I157" s="109"/>
      <c r="J157" s="109"/>
      <c r="K157" s="109"/>
      <c r="L157" s="109"/>
      <c r="M157" s="109"/>
      <c r="N157" s="109"/>
      <c r="O157" s="125"/>
      <c r="P157" s="125"/>
      <c r="Q157" s="125"/>
      <c r="R157" s="125"/>
      <c r="S157" s="125"/>
      <c r="T157" s="125"/>
      <c r="U157" s="125"/>
      <c r="V157" s="125"/>
      <c r="W157" s="125"/>
      <c r="X157" s="125"/>
      <c r="Y157" s="125"/>
      <c r="Z157" s="125"/>
      <c r="AA157" s="125"/>
      <c r="AB157" s="125"/>
      <c r="AC157" s="125"/>
      <c r="AD157" s="125"/>
      <c r="AE157" s="125"/>
      <c r="AF157" s="125"/>
      <c r="AG157" s="125"/>
      <c r="AH157" s="125"/>
    </row>
    <row r="158" spans="1:34" ht="18.95" customHeight="1">
      <c r="A158" s="109"/>
      <c r="B158" s="109"/>
      <c r="C158" s="109"/>
      <c r="D158" s="109"/>
      <c r="E158" s="109"/>
      <c r="F158" s="109"/>
      <c r="G158" s="109"/>
      <c r="H158" s="109"/>
      <c r="I158" s="109"/>
      <c r="J158" s="109"/>
      <c r="K158" s="109"/>
      <c r="L158" s="109"/>
      <c r="M158" s="109"/>
      <c r="N158" s="109"/>
      <c r="O158" s="125"/>
      <c r="P158" s="125"/>
      <c r="Q158" s="125"/>
      <c r="R158" s="125"/>
      <c r="S158" s="125"/>
      <c r="T158" s="125"/>
      <c r="U158" s="125"/>
      <c r="V158" s="125"/>
      <c r="W158" s="125"/>
      <c r="X158" s="125"/>
      <c r="Y158" s="125"/>
      <c r="Z158" s="125"/>
      <c r="AA158" s="125"/>
      <c r="AB158" s="125"/>
      <c r="AC158" s="125"/>
      <c r="AD158" s="125"/>
      <c r="AE158" s="125"/>
      <c r="AF158" s="125"/>
      <c r="AG158" s="125"/>
      <c r="AH158" s="125"/>
    </row>
    <row r="159" spans="1:34" ht="18.95" customHeight="1">
      <c r="A159" s="109"/>
      <c r="B159" s="109"/>
      <c r="C159" s="109"/>
      <c r="D159" s="109"/>
      <c r="E159" s="109"/>
      <c r="F159" s="109"/>
      <c r="G159" s="109"/>
      <c r="H159" s="109"/>
      <c r="I159" s="109"/>
      <c r="J159" s="109"/>
      <c r="K159" s="109"/>
      <c r="L159" s="109"/>
      <c r="M159" s="109"/>
      <c r="N159" s="109"/>
      <c r="O159" s="125"/>
      <c r="P159" s="125"/>
      <c r="Q159" s="125"/>
      <c r="R159" s="125"/>
      <c r="S159" s="125"/>
      <c r="T159" s="125"/>
      <c r="U159" s="125"/>
      <c r="V159" s="125"/>
      <c r="W159" s="125"/>
      <c r="X159" s="125"/>
      <c r="Y159" s="125"/>
      <c r="Z159" s="125"/>
      <c r="AA159" s="125"/>
      <c r="AB159" s="125"/>
      <c r="AC159" s="125"/>
      <c r="AD159" s="125"/>
      <c r="AE159" s="125"/>
      <c r="AF159" s="125"/>
      <c r="AG159" s="125"/>
      <c r="AH159" s="125"/>
    </row>
    <row r="160" spans="1:34" ht="18.95" customHeight="1">
      <c r="A160" s="109">
        <v>18</v>
      </c>
      <c r="B160" s="109"/>
      <c r="C160" s="109"/>
      <c r="D160" s="109"/>
      <c r="E160" s="109"/>
      <c r="F160" s="109"/>
      <c r="G160" s="109"/>
      <c r="H160" s="109"/>
      <c r="I160" s="109"/>
      <c r="J160" s="109"/>
      <c r="K160" s="109"/>
      <c r="L160" s="109"/>
      <c r="M160" s="109"/>
      <c r="N160" s="109"/>
      <c r="O160" s="125"/>
      <c r="P160" s="125"/>
      <c r="Q160" s="125"/>
      <c r="R160" s="125"/>
      <c r="S160" s="125"/>
      <c r="T160" s="125"/>
      <c r="U160" s="125"/>
      <c r="V160" s="125"/>
      <c r="W160" s="125"/>
      <c r="X160" s="125"/>
      <c r="Y160" s="125"/>
      <c r="Z160" s="125"/>
      <c r="AA160" s="125"/>
      <c r="AB160" s="125"/>
      <c r="AC160" s="125"/>
      <c r="AD160" s="125"/>
      <c r="AE160" s="125"/>
      <c r="AF160" s="125"/>
      <c r="AG160" s="125"/>
      <c r="AH160" s="125"/>
    </row>
    <row r="161" spans="1:34" ht="18.95" customHeight="1">
      <c r="A161" s="109"/>
      <c r="B161" s="109"/>
      <c r="C161" s="109"/>
      <c r="D161" s="109"/>
      <c r="E161" s="109"/>
      <c r="F161" s="109"/>
      <c r="G161" s="109"/>
      <c r="H161" s="109"/>
      <c r="I161" s="109"/>
      <c r="J161" s="109"/>
      <c r="K161" s="109"/>
      <c r="L161" s="109"/>
      <c r="M161" s="109"/>
      <c r="N161" s="109"/>
      <c r="O161" s="125"/>
      <c r="P161" s="125"/>
      <c r="Q161" s="125"/>
      <c r="R161" s="125"/>
      <c r="S161" s="125"/>
      <c r="T161" s="125"/>
      <c r="U161" s="125"/>
      <c r="V161" s="125"/>
      <c r="W161" s="125"/>
      <c r="X161" s="125"/>
      <c r="Y161" s="125"/>
      <c r="Z161" s="125"/>
      <c r="AA161" s="125"/>
      <c r="AB161" s="125"/>
      <c r="AC161" s="125"/>
      <c r="AD161" s="125"/>
      <c r="AE161" s="125"/>
      <c r="AF161" s="125"/>
      <c r="AG161" s="125"/>
      <c r="AH161" s="125"/>
    </row>
    <row r="162" spans="1:34" ht="18.95" customHeight="1">
      <c r="A162" s="109"/>
      <c r="B162" s="109"/>
      <c r="C162" s="109"/>
      <c r="D162" s="109"/>
      <c r="E162" s="109"/>
      <c r="F162" s="109"/>
      <c r="G162" s="109"/>
      <c r="H162" s="109"/>
      <c r="I162" s="109"/>
      <c r="J162" s="109"/>
      <c r="K162" s="109"/>
      <c r="L162" s="109"/>
      <c r="M162" s="109"/>
      <c r="N162" s="109"/>
      <c r="O162" s="125"/>
      <c r="P162" s="125"/>
      <c r="Q162" s="125"/>
      <c r="R162" s="125"/>
      <c r="S162" s="125"/>
      <c r="T162" s="125"/>
      <c r="U162" s="125"/>
      <c r="V162" s="125"/>
      <c r="W162" s="125"/>
      <c r="X162" s="125"/>
      <c r="Y162" s="125"/>
      <c r="Z162" s="125"/>
      <c r="AA162" s="125"/>
      <c r="AB162" s="125"/>
      <c r="AC162" s="125"/>
      <c r="AD162" s="125"/>
      <c r="AE162" s="125"/>
      <c r="AF162" s="125"/>
      <c r="AG162" s="125"/>
      <c r="AH162" s="125"/>
    </row>
    <row r="163" spans="1:34" ht="18.95" customHeight="1">
      <c r="A163" s="109"/>
      <c r="B163" s="109"/>
      <c r="C163" s="109"/>
      <c r="D163" s="109"/>
      <c r="E163" s="109"/>
      <c r="F163" s="109"/>
      <c r="G163" s="109"/>
      <c r="H163" s="109"/>
      <c r="I163" s="109"/>
      <c r="J163" s="109"/>
      <c r="K163" s="109"/>
      <c r="L163" s="109"/>
      <c r="M163" s="109"/>
      <c r="N163" s="109"/>
      <c r="O163" s="125"/>
      <c r="P163" s="125"/>
      <c r="Q163" s="125"/>
      <c r="R163" s="125"/>
      <c r="S163" s="125"/>
      <c r="T163" s="125"/>
      <c r="U163" s="125"/>
      <c r="V163" s="125"/>
      <c r="W163" s="125"/>
      <c r="X163" s="125"/>
      <c r="Y163" s="125"/>
      <c r="Z163" s="125"/>
      <c r="AA163" s="125"/>
      <c r="AB163" s="125"/>
      <c r="AC163" s="125"/>
      <c r="AD163" s="125"/>
      <c r="AE163" s="125"/>
      <c r="AF163" s="125"/>
      <c r="AG163" s="125"/>
      <c r="AH163" s="125"/>
    </row>
    <row r="164" spans="1:34" ht="18.95" customHeight="1">
      <c r="A164" s="109"/>
      <c r="B164" s="109"/>
      <c r="C164" s="109"/>
      <c r="D164" s="109"/>
      <c r="E164" s="109"/>
      <c r="F164" s="109"/>
      <c r="G164" s="109"/>
      <c r="H164" s="109"/>
      <c r="I164" s="109"/>
      <c r="J164" s="109"/>
      <c r="K164" s="109"/>
      <c r="L164" s="109"/>
      <c r="M164" s="109"/>
      <c r="N164" s="109"/>
      <c r="O164" s="125"/>
      <c r="P164" s="125"/>
      <c r="Q164" s="125"/>
      <c r="R164" s="125"/>
      <c r="S164" s="125"/>
      <c r="T164" s="125"/>
      <c r="U164" s="125"/>
      <c r="V164" s="125"/>
      <c r="W164" s="125"/>
      <c r="X164" s="125"/>
      <c r="Y164" s="125"/>
      <c r="Z164" s="125"/>
      <c r="AA164" s="125"/>
      <c r="AB164" s="125"/>
      <c r="AC164" s="125"/>
      <c r="AD164" s="125"/>
      <c r="AE164" s="125"/>
      <c r="AF164" s="125"/>
      <c r="AG164" s="125"/>
      <c r="AH164" s="125"/>
    </row>
    <row r="165" spans="1:34" ht="18.95" customHeight="1">
      <c r="A165" s="109"/>
      <c r="B165" s="109"/>
      <c r="C165" s="109"/>
      <c r="D165" s="109"/>
      <c r="E165" s="109"/>
      <c r="F165" s="109"/>
      <c r="G165" s="109"/>
      <c r="H165" s="109"/>
      <c r="I165" s="109"/>
      <c r="J165" s="109"/>
      <c r="K165" s="109"/>
      <c r="L165" s="109"/>
      <c r="M165" s="109"/>
      <c r="N165" s="109"/>
      <c r="O165" s="125"/>
      <c r="P165" s="125"/>
      <c r="Q165" s="125"/>
      <c r="R165" s="125"/>
      <c r="S165" s="125"/>
      <c r="T165" s="125"/>
      <c r="U165" s="125"/>
      <c r="V165" s="125"/>
      <c r="W165" s="125"/>
      <c r="X165" s="125"/>
      <c r="Y165" s="125"/>
      <c r="Z165" s="125"/>
      <c r="AA165" s="125"/>
      <c r="AB165" s="125"/>
      <c r="AC165" s="125"/>
      <c r="AD165" s="125"/>
      <c r="AE165" s="125"/>
      <c r="AF165" s="125"/>
      <c r="AG165" s="125"/>
      <c r="AH165" s="125"/>
    </row>
    <row r="166" spans="1:34" ht="18.95" customHeight="1">
      <c r="A166" s="109"/>
      <c r="B166" s="109"/>
      <c r="C166" s="109"/>
      <c r="D166" s="109"/>
      <c r="E166" s="109"/>
      <c r="F166" s="109"/>
      <c r="G166" s="109"/>
      <c r="H166" s="109"/>
      <c r="I166" s="109"/>
      <c r="J166" s="109"/>
      <c r="K166" s="109"/>
      <c r="L166" s="109"/>
      <c r="M166" s="109"/>
      <c r="N166" s="109"/>
      <c r="O166" s="125"/>
      <c r="P166" s="125"/>
      <c r="Q166" s="125"/>
      <c r="R166" s="125"/>
      <c r="S166" s="125"/>
      <c r="T166" s="125"/>
      <c r="U166" s="125"/>
      <c r="V166" s="125"/>
      <c r="W166" s="125"/>
      <c r="X166" s="125"/>
      <c r="Y166" s="125"/>
      <c r="Z166" s="125"/>
      <c r="AA166" s="125"/>
      <c r="AB166" s="125"/>
      <c r="AC166" s="125"/>
      <c r="AD166" s="125"/>
      <c r="AE166" s="125"/>
      <c r="AF166" s="125"/>
      <c r="AG166" s="125"/>
      <c r="AH166" s="125"/>
    </row>
    <row r="167" spans="1:34" ht="18.95" customHeight="1">
      <c r="A167" s="109"/>
      <c r="B167" s="109"/>
      <c r="C167" s="109"/>
      <c r="D167" s="109"/>
      <c r="E167" s="109"/>
      <c r="F167" s="109"/>
      <c r="G167" s="109"/>
      <c r="H167" s="109"/>
      <c r="I167" s="109"/>
      <c r="J167" s="109"/>
      <c r="K167" s="109"/>
      <c r="L167" s="109"/>
      <c r="M167" s="109"/>
      <c r="N167" s="109"/>
      <c r="O167" s="125"/>
      <c r="P167" s="125"/>
      <c r="Q167" s="125"/>
      <c r="R167" s="125"/>
      <c r="S167" s="125"/>
      <c r="T167" s="125"/>
      <c r="U167" s="125"/>
      <c r="V167" s="125"/>
      <c r="W167" s="125"/>
      <c r="X167" s="125"/>
      <c r="Y167" s="125"/>
      <c r="Z167" s="125"/>
      <c r="AA167" s="125"/>
      <c r="AB167" s="125"/>
      <c r="AC167" s="125"/>
      <c r="AD167" s="125"/>
      <c r="AE167" s="125"/>
      <c r="AF167" s="125"/>
      <c r="AG167" s="125"/>
      <c r="AH167" s="125"/>
    </row>
    <row r="168" spans="1:34" ht="18.95" customHeight="1">
      <c r="A168" s="109"/>
      <c r="B168" s="109"/>
      <c r="C168" s="109"/>
      <c r="D168" s="109"/>
      <c r="E168" s="109"/>
      <c r="F168" s="109"/>
      <c r="G168" s="109"/>
      <c r="H168" s="109"/>
      <c r="I168" s="109"/>
      <c r="J168" s="109"/>
      <c r="K168" s="109"/>
      <c r="L168" s="109"/>
      <c r="M168" s="109"/>
      <c r="N168" s="109"/>
      <c r="O168" s="125"/>
      <c r="P168" s="125"/>
      <c r="Q168" s="125"/>
      <c r="R168" s="125"/>
      <c r="S168" s="125"/>
      <c r="T168" s="125"/>
      <c r="U168" s="125"/>
      <c r="V168" s="125"/>
      <c r="W168" s="125"/>
      <c r="X168" s="125"/>
      <c r="Y168" s="125"/>
      <c r="Z168" s="125"/>
      <c r="AA168" s="125"/>
      <c r="AB168" s="125"/>
      <c r="AC168" s="125"/>
      <c r="AD168" s="125"/>
      <c r="AE168" s="125"/>
      <c r="AF168" s="125"/>
      <c r="AG168" s="125"/>
      <c r="AH168" s="125"/>
    </row>
    <row r="169" spans="1:34" ht="18.95" customHeight="1">
      <c r="A169" s="109">
        <v>19</v>
      </c>
      <c r="B169" s="109"/>
      <c r="C169" s="109"/>
      <c r="D169" s="109"/>
      <c r="E169" s="109"/>
      <c r="F169" s="109"/>
      <c r="G169" s="109"/>
      <c r="H169" s="109"/>
      <c r="I169" s="109"/>
      <c r="J169" s="109"/>
      <c r="K169" s="109"/>
      <c r="L169" s="109"/>
      <c r="M169" s="109"/>
      <c r="N169" s="109"/>
      <c r="O169" s="125"/>
      <c r="P169" s="125"/>
      <c r="Q169" s="125"/>
      <c r="R169" s="125"/>
      <c r="S169" s="125"/>
      <c r="T169" s="125"/>
      <c r="U169" s="125"/>
      <c r="V169" s="125"/>
      <c r="W169" s="125"/>
      <c r="X169" s="125"/>
      <c r="Y169" s="125"/>
      <c r="Z169" s="125"/>
      <c r="AA169" s="125"/>
      <c r="AB169" s="125"/>
      <c r="AC169" s="125"/>
      <c r="AD169" s="125"/>
      <c r="AE169" s="125"/>
      <c r="AF169" s="125"/>
      <c r="AG169" s="125"/>
      <c r="AH169" s="125"/>
    </row>
    <row r="170" spans="1:34" ht="18.95" customHeight="1">
      <c r="A170" s="109"/>
      <c r="B170" s="109"/>
      <c r="C170" s="109"/>
      <c r="D170" s="109"/>
      <c r="E170" s="109"/>
      <c r="F170" s="109"/>
      <c r="G170" s="109"/>
      <c r="H170" s="109"/>
      <c r="I170" s="109"/>
      <c r="J170" s="109"/>
      <c r="K170" s="109"/>
      <c r="L170" s="109"/>
      <c r="M170" s="109"/>
      <c r="N170" s="109"/>
      <c r="O170" s="125"/>
      <c r="P170" s="125"/>
      <c r="Q170" s="125"/>
      <c r="R170" s="125"/>
      <c r="S170" s="125"/>
      <c r="T170" s="125"/>
      <c r="U170" s="125"/>
      <c r="V170" s="125"/>
      <c r="W170" s="125"/>
      <c r="X170" s="125"/>
      <c r="Y170" s="125"/>
      <c r="Z170" s="125"/>
      <c r="AA170" s="125"/>
      <c r="AB170" s="125"/>
      <c r="AC170" s="125"/>
      <c r="AD170" s="125"/>
      <c r="AE170" s="125"/>
      <c r="AF170" s="125"/>
      <c r="AG170" s="125"/>
      <c r="AH170" s="125"/>
    </row>
    <row r="171" spans="1:34" ht="18.95" customHeight="1">
      <c r="A171" s="109"/>
      <c r="B171" s="109"/>
      <c r="C171" s="109"/>
      <c r="D171" s="109"/>
      <c r="E171" s="109"/>
      <c r="F171" s="109"/>
      <c r="G171" s="109"/>
      <c r="H171" s="109"/>
      <c r="I171" s="109"/>
      <c r="J171" s="109"/>
      <c r="K171" s="109"/>
      <c r="L171" s="109"/>
      <c r="M171" s="109"/>
      <c r="N171" s="109"/>
      <c r="O171" s="125"/>
      <c r="P171" s="125"/>
      <c r="Q171" s="125"/>
      <c r="R171" s="125"/>
      <c r="S171" s="125"/>
      <c r="T171" s="125"/>
      <c r="U171" s="125"/>
      <c r="V171" s="125"/>
      <c r="W171" s="125"/>
      <c r="X171" s="125"/>
      <c r="Y171" s="125"/>
      <c r="Z171" s="125"/>
      <c r="AA171" s="125"/>
      <c r="AB171" s="125"/>
      <c r="AC171" s="125"/>
      <c r="AD171" s="125"/>
      <c r="AE171" s="125"/>
      <c r="AF171" s="125"/>
      <c r="AG171" s="125"/>
      <c r="AH171" s="125"/>
    </row>
    <row r="172" spans="1:34" ht="18.95" customHeight="1">
      <c r="A172" s="109"/>
      <c r="B172" s="109"/>
      <c r="C172" s="109"/>
      <c r="D172" s="109"/>
      <c r="E172" s="109"/>
      <c r="F172" s="109"/>
      <c r="G172" s="109"/>
      <c r="H172" s="109"/>
      <c r="I172" s="109"/>
      <c r="J172" s="109"/>
      <c r="K172" s="109"/>
      <c r="L172" s="109"/>
      <c r="M172" s="109"/>
      <c r="N172" s="109"/>
      <c r="O172" s="125"/>
      <c r="P172" s="125"/>
      <c r="Q172" s="125"/>
      <c r="R172" s="125"/>
      <c r="S172" s="125"/>
      <c r="T172" s="125"/>
      <c r="U172" s="125"/>
      <c r="V172" s="125"/>
      <c r="W172" s="125"/>
      <c r="X172" s="125"/>
      <c r="Y172" s="125"/>
      <c r="Z172" s="125"/>
      <c r="AA172" s="125"/>
      <c r="AB172" s="125"/>
      <c r="AC172" s="125"/>
      <c r="AD172" s="125"/>
      <c r="AE172" s="125"/>
      <c r="AF172" s="125"/>
      <c r="AG172" s="125"/>
      <c r="AH172" s="125"/>
    </row>
    <row r="173" spans="1:34" ht="18.95" customHeight="1">
      <c r="A173" s="109"/>
      <c r="B173" s="109"/>
      <c r="C173" s="109"/>
      <c r="D173" s="109"/>
      <c r="E173" s="109"/>
      <c r="F173" s="109"/>
      <c r="G173" s="109"/>
      <c r="H173" s="109"/>
      <c r="I173" s="109"/>
      <c r="J173" s="109"/>
      <c r="K173" s="109"/>
      <c r="L173" s="109"/>
      <c r="M173" s="109"/>
      <c r="N173" s="109"/>
      <c r="O173" s="125"/>
      <c r="P173" s="125"/>
      <c r="Q173" s="125"/>
      <c r="R173" s="125"/>
      <c r="S173" s="125"/>
      <c r="T173" s="125"/>
      <c r="U173" s="125"/>
      <c r="V173" s="125"/>
      <c r="W173" s="125"/>
      <c r="X173" s="125"/>
      <c r="Y173" s="125"/>
      <c r="Z173" s="125"/>
      <c r="AA173" s="125"/>
      <c r="AB173" s="125"/>
      <c r="AC173" s="125"/>
      <c r="AD173" s="125"/>
      <c r="AE173" s="125"/>
      <c r="AF173" s="125"/>
      <c r="AG173" s="125"/>
      <c r="AH173" s="125"/>
    </row>
    <row r="174" spans="1:34" ht="18.95" customHeight="1">
      <c r="A174" s="109"/>
      <c r="B174" s="109"/>
      <c r="C174" s="109"/>
      <c r="D174" s="109"/>
      <c r="E174" s="109"/>
      <c r="F174" s="109"/>
      <c r="G174" s="109"/>
      <c r="H174" s="109"/>
      <c r="I174" s="109"/>
      <c r="J174" s="109"/>
      <c r="K174" s="109"/>
      <c r="L174" s="109"/>
      <c r="M174" s="109"/>
      <c r="N174" s="109"/>
      <c r="O174" s="125"/>
      <c r="P174" s="125"/>
      <c r="Q174" s="125"/>
      <c r="R174" s="125"/>
      <c r="S174" s="125"/>
      <c r="T174" s="125"/>
      <c r="U174" s="125"/>
      <c r="V174" s="125"/>
      <c r="W174" s="125"/>
      <c r="X174" s="125"/>
      <c r="Y174" s="125"/>
      <c r="Z174" s="125"/>
      <c r="AA174" s="125"/>
      <c r="AB174" s="125"/>
      <c r="AC174" s="125"/>
      <c r="AD174" s="125"/>
      <c r="AE174" s="125"/>
      <c r="AF174" s="125"/>
      <c r="AG174" s="125"/>
      <c r="AH174" s="125"/>
    </row>
    <row r="175" spans="1:34" ht="18.95" customHeight="1">
      <c r="A175" s="109"/>
      <c r="B175" s="109"/>
      <c r="C175" s="109"/>
      <c r="D175" s="109"/>
      <c r="E175" s="109"/>
      <c r="F175" s="109"/>
      <c r="G175" s="109"/>
      <c r="H175" s="109"/>
      <c r="I175" s="109"/>
      <c r="J175" s="109"/>
      <c r="K175" s="109"/>
      <c r="L175" s="109"/>
      <c r="M175" s="109"/>
      <c r="N175" s="109"/>
      <c r="O175" s="125"/>
      <c r="P175" s="125"/>
      <c r="Q175" s="125"/>
      <c r="R175" s="125"/>
      <c r="S175" s="125"/>
      <c r="T175" s="125"/>
      <c r="U175" s="125"/>
      <c r="V175" s="125"/>
      <c r="W175" s="125"/>
      <c r="X175" s="125"/>
      <c r="Y175" s="125"/>
      <c r="Z175" s="125"/>
      <c r="AA175" s="125"/>
      <c r="AB175" s="125"/>
      <c r="AC175" s="125"/>
      <c r="AD175" s="125"/>
      <c r="AE175" s="125"/>
      <c r="AF175" s="125"/>
      <c r="AG175" s="125"/>
      <c r="AH175" s="125"/>
    </row>
    <row r="176" spans="1:34" ht="18.95" customHeight="1">
      <c r="A176" s="109"/>
      <c r="B176" s="109"/>
      <c r="C176" s="109"/>
      <c r="D176" s="109"/>
      <c r="E176" s="109"/>
      <c r="F176" s="109"/>
      <c r="G176" s="109"/>
      <c r="H176" s="109"/>
      <c r="I176" s="109"/>
      <c r="J176" s="109"/>
      <c r="K176" s="109"/>
      <c r="L176" s="109"/>
      <c r="M176" s="109"/>
      <c r="N176" s="109"/>
      <c r="O176" s="125"/>
      <c r="P176" s="125"/>
      <c r="Q176" s="125"/>
      <c r="R176" s="125"/>
      <c r="S176" s="125"/>
      <c r="T176" s="125"/>
      <c r="U176" s="125"/>
      <c r="V176" s="125"/>
      <c r="W176" s="125"/>
      <c r="X176" s="125"/>
      <c r="Y176" s="125"/>
      <c r="Z176" s="125"/>
      <c r="AA176" s="125"/>
      <c r="AB176" s="125"/>
      <c r="AC176" s="125"/>
      <c r="AD176" s="125"/>
      <c r="AE176" s="125"/>
      <c r="AF176" s="125"/>
      <c r="AG176" s="125"/>
      <c r="AH176" s="125"/>
    </row>
    <row r="177" spans="1:34" ht="18.95" customHeight="1">
      <c r="A177" s="109"/>
      <c r="B177" s="109"/>
      <c r="C177" s="109"/>
      <c r="D177" s="109"/>
      <c r="E177" s="109"/>
      <c r="F177" s="109"/>
      <c r="G177" s="109"/>
      <c r="H177" s="109"/>
      <c r="I177" s="109"/>
      <c r="J177" s="109"/>
      <c r="K177" s="109"/>
      <c r="L177" s="109"/>
      <c r="M177" s="109"/>
      <c r="N177" s="109"/>
      <c r="O177" s="125"/>
      <c r="P177" s="125"/>
      <c r="Q177" s="125"/>
      <c r="R177" s="125"/>
      <c r="S177" s="125"/>
      <c r="T177" s="125"/>
      <c r="U177" s="125"/>
      <c r="V177" s="125"/>
      <c r="W177" s="125"/>
      <c r="X177" s="125"/>
      <c r="Y177" s="125"/>
      <c r="Z177" s="125"/>
      <c r="AA177" s="125"/>
      <c r="AB177" s="125"/>
      <c r="AC177" s="125"/>
      <c r="AD177" s="125"/>
      <c r="AE177" s="125"/>
      <c r="AF177" s="125"/>
      <c r="AG177" s="125"/>
      <c r="AH177" s="125"/>
    </row>
    <row r="178" spans="1:34" ht="18.95" customHeight="1">
      <c r="A178" s="109">
        <v>20</v>
      </c>
      <c r="B178" s="109"/>
      <c r="C178" s="109"/>
      <c r="D178" s="109"/>
      <c r="E178" s="109"/>
      <c r="F178" s="109"/>
      <c r="G178" s="109"/>
      <c r="H178" s="109"/>
      <c r="I178" s="109"/>
      <c r="J178" s="109"/>
      <c r="K178" s="109"/>
      <c r="L178" s="109"/>
      <c r="M178" s="109"/>
      <c r="N178" s="109"/>
      <c r="O178" s="125"/>
      <c r="P178" s="125"/>
      <c r="Q178" s="125"/>
      <c r="R178" s="125"/>
      <c r="S178" s="125"/>
      <c r="T178" s="125"/>
      <c r="U178" s="125"/>
      <c r="V178" s="125"/>
      <c r="W178" s="125"/>
      <c r="X178" s="125"/>
      <c r="Y178" s="125"/>
      <c r="Z178" s="125"/>
      <c r="AA178" s="125"/>
      <c r="AB178" s="125"/>
      <c r="AC178" s="125"/>
      <c r="AD178" s="125"/>
      <c r="AE178" s="125"/>
      <c r="AF178" s="125"/>
      <c r="AG178" s="125"/>
      <c r="AH178" s="125"/>
    </row>
    <row r="179" spans="1:34" ht="18.95" customHeight="1">
      <c r="A179" s="109"/>
      <c r="B179" s="109"/>
      <c r="C179" s="109"/>
      <c r="D179" s="109"/>
      <c r="E179" s="109"/>
      <c r="F179" s="109"/>
      <c r="G179" s="109"/>
      <c r="H179" s="109"/>
      <c r="I179" s="109"/>
      <c r="J179" s="109"/>
      <c r="K179" s="109"/>
      <c r="L179" s="109"/>
      <c r="M179" s="109"/>
      <c r="N179" s="109"/>
      <c r="O179" s="125"/>
      <c r="P179" s="125"/>
      <c r="Q179" s="125"/>
      <c r="R179" s="125"/>
      <c r="S179" s="125"/>
      <c r="T179" s="125"/>
      <c r="U179" s="125"/>
      <c r="V179" s="125"/>
      <c r="W179" s="125"/>
      <c r="X179" s="125"/>
      <c r="Y179" s="125"/>
      <c r="Z179" s="125"/>
      <c r="AA179" s="125"/>
      <c r="AB179" s="125"/>
      <c r="AC179" s="125"/>
      <c r="AD179" s="125"/>
      <c r="AE179" s="125"/>
      <c r="AF179" s="125"/>
      <c r="AG179" s="125"/>
      <c r="AH179" s="125"/>
    </row>
    <row r="180" spans="1:34" ht="18.95" customHeight="1">
      <c r="A180" s="109"/>
      <c r="B180" s="109"/>
      <c r="C180" s="109"/>
      <c r="D180" s="109"/>
      <c r="E180" s="109"/>
      <c r="F180" s="109"/>
      <c r="G180" s="109"/>
      <c r="H180" s="109"/>
      <c r="I180" s="109"/>
      <c r="J180" s="109"/>
      <c r="K180" s="109"/>
      <c r="L180" s="109"/>
      <c r="M180" s="109"/>
      <c r="N180" s="109"/>
      <c r="O180" s="125"/>
      <c r="P180" s="125"/>
      <c r="Q180" s="125"/>
      <c r="R180" s="125"/>
      <c r="S180" s="125"/>
      <c r="T180" s="125"/>
      <c r="U180" s="125"/>
      <c r="V180" s="125"/>
      <c r="W180" s="125"/>
      <c r="X180" s="125"/>
      <c r="Y180" s="125"/>
      <c r="Z180" s="125"/>
      <c r="AA180" s="125"/>
      <c r="AB180" s="125"/>
      <c r="AC180" s="125"/>
      <c r="AD180" s="125"/>
      <c r="AE180" s="125"/>
      <c r="AF180" s="125"/>
      <c r="AG180" s="125"/>
      <c r="AH180" s="125"/>
    </row>
    <row r="181" spans="1:34" ht="18.95" customHeight="1">
      <c r="A181" s="109"/>
      <c r="B181" s="109"/>
      <c r="C181" s="109"/>
      <c r="D181" s="109"/>
      <c r="E181" s="109"/>
      <c r="F181" s="109"/>
      <c r="G181" s="109"/>
      <c r="H181" s="109"/>
      <c r="I181" s="109"/>
      <c r="J181" s="109"/>
      <c r="K181" s="109"/>
      <c r="L181" s="109"/>
      <c r="M181" s="109"/>
      <c r="N181" s="109"/>
      <c r="O181" s="125"/>
      <c r="P181" s="125"/>
      <c r="Q181" s="125"/>
      <c r="R181" s="125"/>
      <c r="S181" s="125"/>
      <c r="T181" s="125"/>
      <c r="U181" s="125"/>
      <c r="V181" s="125"/>
      <c r="W181" s="125"/>
      <c r="X181" s="125"/>
      <c r="Y181" s="125"/>
      <c r="Z181" s="125"/>
      <c r="AA181" s="125"/>
      <c r="AB181" s="125"/>
      <c r="AC181" s="125"/>
      <c r="AD181" s="125"/>
      <c r="AE181" s="125"/>
      <c r="AF181" s="125"/>
      <c r="AG181" s="125"/>
      <c r="AH181" s="125"/>
    </row>
    <row r="182" spans="1:34" ht="18.95" customHeight="1">
      <c r="A182" s="109"/>
      <c r="B182" s="109"/>
      <c r="C182" s="109"/>
      <c r="D182" s="109"/>
      <c r="E182" s="109"/>
      <c r="F182" s="109"/>
      <c r="G182" s="109"/>
      <c r="H182" s="109"/>
      <c r="I182" s="109"/>
      <c r="J182" s="109"/>
      <c r="K182" s="109"/>
      <c r="L182" s="109"/>
      <c r="M182" s="109"/>
      <c r="N182" s="109"/>
      <c r="O182" s="125"/>
      <c r="P182" s="125"/>
      <c r="Q182" s="125"/>
      <c r="R182" s="125"/>
      <c r="S182" s="125"/>
      <c r="T182" s="125"/>
      <c r="U182" s="125"/>
      <c r="V182" s="125"/>
      <c r="W182" s="125"/>
      <c r="X182" s="125"/>
      <c r="Y182" s="125"/>
      <c r="Z182" s="125"/>
      <c r="AA182" s="125"/>
      <c r="AB182" s="125"/>
      <c r="AC182" s="125"/>
      <c r="AD182" s="125"/>
      <c r="AE182" s="125"/>
      <c r="AF182" s="125"/>
      <c r="AG182" s="125"/>
      <c r="AH182" s="125"/>
    </row>
    <row r="183" spans="1:34" ht="18.95" customHeight="1">
      <c r="A183" s="109"/>
      <c r="B183" s="109"/>
      <c r="C183" s="109"/>
      <c r="D183" s="109"/>
      <c r="E183" s="109"/>
      <c r="F183" s="109"/>
      <c r="G183" s="109"/>
      <c r="H183" s="109"/>
      <c r="I183" s="109"/>
      <c r="J183" s="109"/>
      <c r="K183" s="109"/>
      <c r="L183" s="109"/>
      <c r="M183" s="109"/>
      <c r="N183" s="109"/>
      <c r="O183" s="125"/>
      <c r="P183" s="125"/>
      <c r="Q183" s="125"/>
      <c r="R183" s="125"/>
      <c r="S183" s="125"/>
      <c r="T183" s="125"/>
      <c r="U183" s="125"/>
      <c r="V183" s="125"/>
      <c r="W183" s="125"/>
      <c r="X183" s="125"/>
      <c r="Y183" s="125"/>
      <c r="Z183" s="125"/>
      <c r="AA183" s="125"/>
      <c r="AB183" s="125"/>
      <c r="AC183" s="125"/>
      <c r="AD183" s="125"/>
      <c r="AE183" s="125"/>
      <c r="AF183" s="125"/>
      <c r="AG183" s="125"/>
      <c r="AH183" s="125"/>
    </row>
    <row r="184" spans="1:34" ht="18.95" customHeight="1">
      <c r="A184" s="109"/>
      <c r="B184" s="109"/>
      <c r="C184" s="109"/>
      <c r="D184" s="109"/>
      <c r="E184" s="109"/>
      <c r="F184" s="109"/>
      <c r="G184" s="109"/>
      <c r="H184" s="109"/>
      <c r="I184" s="109"/>
      <c r="J184" s="109"/>
      <c r="K184" s="109"/>
      <c r="L184" s="109"/>
      <c r="M184" s="109"/>
      <c r="N184" s="109"/>
      <c r="O184" s="125"/>
      <c r="P184" s="125"/>
      <c r="Q184" s="125"/>
      <c r="R184" s="125"/>
      <c r="S184" s="125"/>
      <c r="T184" s="125"/>
      <c r="U184" s="125"/>
      <c r="V184" s="125"/>
      <c r="W184" s="125"/>
      <c r="X184" s="125"/>
      <c r="Y184" s="125"/>
      <c r="Z184" s="125"/>
      <c r="AA184" s="125"/>
      <c r="AB184" s="125"/>
      <c r="AC184" s="125"/>
      <c r="AD184" s="125"/>
      <c r="AE184" s="125"/>
      <c r="AF184" s="125"/>
      <c r="AG184" s="125"/>
      <c r="AH184" s="125"/>
    </row>
    <row r="185" spans="1:34" ht="18.95" customHeight="1">
      <c r="A185" s="109"/>
      <c r="B185" s="109"/>
      <c r="C185" s="109"/>
      <c r="D185" s="109"/>
      <c r="E185" s="109"/>
      <c r="F185" s="109"/>
      <c r="G185" s="109"/>
      <c r="H185" s="109"/>
      <c r="I185" s="109"/>
      <c r="J185" s="109"/>
      <c r="K185" s="109"/>
      <c r="L185" s="109"/>
      <c r="M185" s="109"/>
      <c r="N185" s="109"/>
      <c r="O185" s="125"/>
      <c r="P185" s="125"/>
      <c r="Q185" s="125"/>
      <c r="R185" s="125"/>
      <c r="S185" s="125"/>
      <c r="T185" s="125"/>
      <c r="U185" s="125"/>
      <c r="V185" s="125"/>
      <c r="W185" s="125"/>
      <c r="X185" s="125"/>
      <c r="Y185" s="125"/>
      <c r="Z185" s="125"/>
      <c r="AA185" s="125"/>
      <c r="AB185" s="125"/>
      <c r="AC185" s="125"/>
      <c r="AD185" s="125"/>
      <c r="AE185" s="125"/>
      <c r="AF185" s="125"/>
      <c r="AG185" s="125"/>
      <c r="AH185" s="125"/>
    </row>
    <row r="186" spans="1:34" ht="18.95" customHeight="1">
      <c r="A186" s="109"/>
      <c r="B186" s="109"/>
      <c r="C186" s="109"/>
      <c r="D186" s="109"/>
      <c r="E186" s="109"/>
      <c r="F186" s="109"/>
      <c r="G186" s="109"/>
      <c r="H186" s="109"/>
      <c r="I186" s="109"/>
      <c r="J186" s="109"/>
      <c r="K186" s="109"/>
      <c r="L186" s="109"/>
      <c r="M186" s="109"/>
      <c r="N186" s="109"/>
      <c r="O186" s="125"/>
      <c r="P186" s="125"/>
      <c r="Q186" s="125"/>
      <c r="R186" s="125"/>
      <c r="S186" s="125"/>
      <c r="T186" s="125"/>
      <c r="U186" s="125"/>
      <c r="V186" s="125"/>
      <c r="W186" s="125"/>
      <c r="X186" s="125"/>
      <c r="Y186" s="125"/>
      <c r="Z186" s="125"/>
      <c r="AA186" s="125"/>
      <c r="AB186" s="125"/>
      <c r="AC186" s="125"/>
      <c r="AD186" s="125"/>
      <c r="AE186" s="125"/>
      <c r="AF186" s="125"/>
      <c r="AG186" s="125"/>
      <c r="AH186" s="125"/>
    </row>
    <row r="187" spans="1:34" ht="18.95" customHeight="1">
      <c r="A187" s="109">
        <v>21</v>
      </c>
      <c r="B187" s="109"/>
      <c r="C187" s="109"/>
      <c r="D187" s="109"/>
      <c r="E187" s="109"/>
      <c r="F187" s="109"/>
      <c r="G187" s="109"/>
      <c r="H187" s="109"/>
      <c r="I187" s="109"/>
      <c r="J187" s="109"/>
      <c r="K187" s="109"/>
      <c r="L187" s="109"/>
      <c r="M187" s="109"/>
      <c r="N187" s="109"/>
      <c r="O187" s="125"/>
      <c r="P187" s="125"/>
      <c r="Q187" s="125"/>
      <c r="R187" s="125"/>
      <c r="S187" s="125"/>
      <c r="T187" s="125"/>
      <c r="U187" s="125"/>
      <c r="V187" s="125"/>
      <c r="W187" s="125"/>
      <c r="X187" s="125"/>
      <c r="Y187" s="125"/>
      <c r="Z187" s="125"/>
      <c r="AA187" s="125"/>
      <c r="AB187" s="125"/>
      <c r="AC187" s="125"/>
      <c r="AD187" s="125"/>
      <c r="AE187" s="125"/>
      <c r="AF187" s="125"/>
      <c r="AG187" s="125"/>
      <c r="AH187" s="125"/>
    </row>
    <row r="188" spans="1:34" ht="18.95" customHeight="1">
      <c r="A188" s="109"/>
      <c r="B188" s="109"/>
      <c r="C188" s="109"/>
      <c r="D188" s="109"/>
      <c r="E188" s="109"/>
      <c r="F188" s="109"/>
      <c r="G188" s="109"/>
      <c r="H188" s="109"/>
      <c r="I188" s="109"/>
      <c r="J188" s="109"/>
      <c r="K188" s="109"/>
      <c r="L188" s="109"/>
      <c r="M188" s="109"/>
      <c r="N188" s="109"/>
      <c r="O188" s="125"/>
      <c r="P188" s="125"/>
      <c r="Q188" s="125"/>
      <c r="R188" s="125"/>
      <c r="S188" s="125"/>
      <c r="T188" s="125"/>
      <c r="U188" s="125"/>
      <c r="V188" s="125"/>
      <c r="W188" s="125"/>
      <c r="X188" s="125"/>
      <c r="Y188" s="125"/>
      <c r="Z188" s="125"/>
      <c r="AA188" s="125"/>
      <c r="AB188" s="125"/>
      <c r="AC188" s="125"/>
      <c r="AD188" s="125"/>
      <c r="AE188" s="125"/>
      <c r="AF188" s="125"/>
      <c r="AG188" s="125"/>
      <c r="AH188" s="125"/>
    </row>
    <row r="189" spans="1:34" ht="18.95" customHeight="1">
      <c r="A189" s="109"/>
      <c r="B189" s="109"/>
      <c r="C189" s="109"/>
      <c r="D189" s="109"/>
      <c r="E189" s="109"/>
      <c r="F189" s="109"/>
      <c r="G189" s="109"/>
      <c r="H189" s="109"/>
      <c r="I189" s="109"/>
      <c r="J189" s="109"/>
      <c r="K189" s="109"/>
      <c r="L189" s="109"/>
      <c r="M189" s="109"/>
      <c r="N189" s="109"/>
      <c r="O189" s="125"/>
      <c r="P189" s="125"/>
      <c r="Q189" s="125"/>
      <c r="R189" s="125"/>
      <c r="S189" s="125"/>
      <c r="T189" s="125"/>
      <c r="U189" s="125"/>
      <c r="V189" s="125"/>
      <c r="W189" s="125"/>
      <c r="X189" s="125"/>
      <c r="Y189" s="125"/>
      <c r="Z189" s="125"/>
      <c r="AA189" s="125"/>
      <c r="AB189" s="125"/>
      <c r="AC189" s="125"/>
      <c r="AD189" s="125"/>
      <c r="AE189" s="125"/>
      <c r="AF189" s="125"/>
      <c r="AG189" s="125"/>
      <c r="AH189" s="125"/>
    </row>
    <row r="190" spans="1:34" ht="18.95" customHeight="1">
      <c r="A190" s="109"/>
      <c r="B190" s="109"/>
      <c r="C190" s="109"/>
      <c r="D190" s="109"/>
      <c r="E190" s="109"/>
      <c r="F190" s="109"/>
      <c r="G190" s="109"/>
      <c r="H190" s="109"/>
      <c r="I190" s="109"/>
      <c r="J190" s="109"/>
      <c r="K190" s="109"/>
      <c r="L190" s="109"/>
      <c r="M190" s="109"/>
      <c r="N190" s="109"/>
      <c r="O190" s="125"/>
      <c r="P190" s="125"/>
      <c r="Q190" s="125"/>
      <c r="R190" s="125"/>
      <c r="S190" s="125"/>
      <c r="T190" s="125"/>
      <c r="U190" s="125"/>
      <c r="V190" s="125"/>
      <c r="W190" s="125"/>
      <c r="X190" s="125"/>
      <c r="Y190" s="125"/>
      <c r="Z190" s="125"/>
      <c r="AA190" s="125"/>
      <c r="AB190" s="125"/>
      <c r="AC190" s="125"/>
      <c r="AD190" s="125"/>
      <c r="AE190" s="125"/>
      <c r="AF190" s="125"/>
      <c r="AG190" s="125"/>
      <c r="AH190" s="125"/>
    </row>
    <row r="191" spans="1:34" ht="18.95" customHeight="1">
      <c r="A191" s="109"/>
      <c r="B191" s="109"/>
      <c r="C191" s="109"/>
      <c r="D191" s="109"/>
      <c r="E191" s="109"/>
      <c r="F191" s="109"/>
      <c r="G191" s="109"/>
      <c r="H191" s="109"/>
      <c r="I191" s="109"/>
      <c r="J191" s="109"/>
      <c r="K191" s="109"/>
      <c r="L191" s="109"/>
      <c r="M191" s="109"/>
      <c r="N191" s="109"/>
      <c r="O191" s="125"/>
      <c r="P191" s="125"/>
      <c r="Q191" s="125"/>
      <c r="R191" s="125"/>
      <c r="S191" s="125"/>
      <c r="T191" s="125"/>
      <c r="U191" s="125"/>
      <c r="V191" s="125"/>
      <c r="W191" s="125"/>
      <c r="X191" s="125"/>
      <c r="Y191" s="125"/>
      <c r="Z191" s="125"/>
      <c r="AA191" s="125"/>
      <c r="AB191" s="125"/>
      <c r="AC191" s="125"/>
      <c r="AD191" s="125"/>
      <c r="AE191" s="125"/>
      <c r="AF191" s="125"/>
      <c r="AG191" s="125"/>
      <c r="AH191" s="125"/>
    </row>
    <row r="192" spans="1:34" ht="18.95" customHeight="1">
      <c r="A192" s="109"/>
      <c r="B192" s="109"/>
      <c r="C192" s="109"/>
      <c r="D192" s="109"/>
      <c r="E192" s="109"/>
      <c r="F192" s="109"/>
      <c r="G192" s="109"/>
      <c r="H192" s="109"/>
      <c r="I192" s="109"/>
      <c r="J192" s="109"/>
      <c r="K192" s="109"/>
      <c r="L192" s="109"/>
      <c r="M192" s="109"/>
      <c r="N192" s="109"/>
      <c r="O192" s="125"/>
      <c r="P192" s="125"/>
      <c r="Q192" s="125"/>
      <c r="R192" s="125"/>
      <c r="S192" s="125"/>
      <c r="T192" s="125"/>
      <c r="U192" s="125"/>
      <c r="V192" s="125"/>
      <c r="W192" s="125"/>
      <c r="X192" s="125"/>
      <c r="Y192" s="125"/>
      <c r="Z192" s="125"/>
      <c r="AA192" s="125"/>
      <c r="AB192" s="125"/>
      <c r="AC192" s="125"/>
      <c r="AD192" s="125"/>
      <c r="AE192" s="125"/>
      <c r="AF192" s="125"/>
      <c r="AG192" s="125"/>
      <c r="AH192" s="125"/>
    </row>
    <row r="193" spans="1:34" ht="18.95" customHeight="1">
      <c r="A193" s="109"/>
      <c r="B193" s="109"/>
      <c r="C193" s="109"/>
      <c r="D193" s="109"/>
      <c r="E193" s="109"/>
      <c r="F193" s="109"/>
      <c r="G193" s="109"/>
      <c r="H193" s="109"/>
      <c r="I193" s="109"/>
      <c r="J193" s="109"/>
      <c r="K193" s="109"/>
      <c r="L193" s="109"/>
      <c r="M193" s="109"/>
      <c r="N193" s="109"/>
      <c r="O193" s="125"/>
      <c r="P193" s="125"/>
      <c r="Q193" s="125"/>
      <c r="R193" s="125"/>
      <c r="S193" s="125"/>
      <c r="T193" s="125"/>
      <c r="U193" s="125"/>
      <c r="V193" s="125"/>
      <c r="W193" s="125"/>
      <c r="X193" s="125"/>
      <c r="Y193" s="125"/>
      <c r="Z193" s="125"/>
      <c r="AA193" s="125"/>
      <c r="AB193" s="125"/>
      <c r="AC193" s="125"/>
      <c r="AD193" s="125"/>
      <c r="AE193" s="125"/>
      <c r="AF193" s="125"/>
      <c r="AG193" s="125"/>
      <c r="AH193" s="125"/>
    </row>
    <row r="194" spans="1:34" ht="18.95" customHeight="1">
      <c r="A194" s="109"/>
      <c r="B194" s="109"/>
      <c r="C194" s="109"/>
      <c r="D194" s="109"/>
      <c r="E194" s="109"/>
      <c r="F194" s="109"/>
      <c r="G194" s="109"/>
      <c r="H194" s="109"/>
      <c r="I194" s="109"/>
      <c r="J194" s="109"/>
      <c r="K194" s="109"/>
      <c r="L194" s="109"/>
      <c r="M194" s="109"/>
      <c r="N194" s="109"/>
      <c r="O194" s="125"/>
      <c r="P194" s="125"/>
      <c r="Q194" s="125"/>
      <c r="R194" s="125"/>
      <c r="S194" s="125"/>
      <c r="T194" s="125"/>
      <c r="U194" s="125"/>
      <c r="V194" s="125"/>
      <c r="W194" s="125"/>
      <c r="X194" s="125"/>
      <c r="Y194" s="125"/>
      <c r="Z194" s="125"/>
      <c r="AA194" s="125"/>
      <c r="AB194" s="125"/>
      <c r="AC194" s="125"/>
      <c r="AD194" s="125"/>
      <c r="AE194" s="125"/>
      <c r="AF194" s="125"/>
      <c r="AG194" s="125"/>
      <c r="AH194" s="125"/>
    </row>
    <row r="195" spans="1:34" ht="18.95" customHeight="1">
      <c r="A195" s="109"/>
      <c r="B195" s="109"/>
      <c r="C195" s="109"/>
      <c r="D195" s="109"/>
      <c r="E195" s="109"/>
      <c r="F195" s="109"/>
      <c r="G195" s="109"/>
      <c r="H195" s="109"/>
      <c r="I195" s="109"/>
      <c r="J195" s="109"/>
      <c r="K195" s="109"/>
      <c r="L195" s="109"/>
      <c r="M195" s="109"/>
      <c r="N195" s="109"/>
      <c r="O195" s="125"/>
      <c r="P195" s="125"/>
      <c r="Q195" s="125"/>
      <c r="R195" s="125"/>
      <c r="S195" s="125"/>
      <c r="T195" s="125"/>
      <c r="U195" s="125"/>
      <c r="V195" s="125"/>
      <c r="W195" s="125"/>
      <c r="X195" s="125"/>
      <c r="Y195" s="125"/>
      <c r="Z195" s="125"/>
      <c r="AA195" s="125"/>
      <c r="AB195" s="125"/>
      <c r="AC195" s="125"/>
      <c r="AD195" s="125"/>
      <c r="AE195" s="125"/>
      <c r="AF195" s="125"/>
      <c r="AG195" s="125"/>
      <c r="AH195" s="125"/>
    </row>
    <row r="196" spans="1:34" ht="18.95" customHeight="1">
      <c r="A196" s="109">
        <v>22</v>
      </c>
      <c r="B196" s="109"/>
      <c r="C196" s="109"/>
      <c r="D196" s="109"/>
      <c r="E196" s="109"/>
      <c r="F196" s="109"/>
      <c r="G196" s="109"/>
      <c r="H196" s="109"/>
      <c r="I196" s="109"/>
      <c r="J196" s="109"/>
      <c r="K196" s="109"/>
      <c r="L196" s="109"/>
      <c r="M196" s="109"/>
      <c r="N196" s="109"/>
      <c r="O196" s="125"/>
      <c r="P196" s="125"/>
      <c r="Q196" s="125"/>
      <c r="R196" s="125"/>
      <c r="S196" s="125"/>
      <c r="T196" s="125"/>
      <c r="U196" s="125"/>
      <c r="V196" s="125"/>
      <c r="W196" s="125"/>
      <c r="X196" s="125"/>
      <c r="Y196" s="125"/>
      <c r="Z196" s="125"/>
      <c r="AA196" s="125"/>
      <c r="AB196" s="125"/>
      <c r="AC196" s="125"/>
      <c r="AD196" s="125"/>
      <c r="AE196" s="125"/>
      <c r="AF196" s="125"/>
      <c r="AG196" s="125"/>
      <c r="AH196" s="125"/>
    </row>
    <row r="197" spans="1:34" ht="18.95" customHeight="1">
      <c r="A197" s="109"/>
      <c r="B197" s="109"/>
      <c r="C197" s="109"/>
      <c r="D197" s="109"/>
      <c r="E197" s="109"/>
      <c r="F197" s="109"/>
      <c r="G197" s="109"/>
      <c r="H197" s="109"/>
      <c r="I197" s="109"/>
      <c r="J197" s="109"/>
      <c r="K197" s="109"/>
      <c r="L197" s="109"/>
      <c r="M197" s="109"/>
      <c r="N197" s="109"/>
      <c r="O197" s="125"/>
      <c r="P197" s="125"/>
      <c r="Q197" s="125"/>
      <c r="R197" s="125"/>
      <c r="S197" s="125"/>
      <c r="T197" s="125"/>
      <c r="U197" s="125"/>
      <c r="V197" s="125"/>
      <c r="W197" s="125"/>
      <c r="X197" s="125"/>
      <c r="Y197" s="125"/>
      <c r="Z197" s="125"/>
      <c r="AA197" s="125"/>
      <c r="AB197" s="125"/>
      <c r="AC197" s="125"/>
      <c r="AD197" s="125"/>
      <c r="AE197" s="125"/>
      <c r="AF197" s="125"/>
      <c r="AG197" s="125"/>
      <c r="AH197" s="125"/>
    </row>
    <row r="198" spans="1:34" ht="18.95" customHeight="1">
      <c r="A198" s="109"/>
      <c r="B198" s="109"/>
      <c r="C198" s="109"/>
      <c r="D198" s="109"/>
      <c r="E198" s="109"/>
      <c r="F198" s="109"/>
      <c r="G198" s="109"/>
      <c r="H198" s="109"/>
      <c r="I198" s="109"/>
      <c r="J198" s="109"/>
      <c r="K198" s="109"/>
      <c r="L198" s="109"/>
      <c r="M198" s="109"/>
      <c r="N198" s="109"/>
      <c r="O198" s="125"/>
      <c r="P198" s="125"/>
      <c r="Q198" s="125"/>
      <c r="R198" s="125"/>
      <c r="S198" s="125"/>
      <c r="T198" s="125"/>
      <c r="U198" s="125"/>
      <c r="V198" s="125"/>
      <c r="W198" s="125"/>
      <c r="X198" s="125"/>
      <c r="Y198" s="125"/>
      <c r="Z198" s="125"/>
      <c r="AA198" s="125"/>
      <c r="AB198" s="125"/>
      <c r="AC198" s="125"/>
      <c r="AD198" s="125"/>
      <c r="AE198" s="125"/>
      <c r="AF198" s="125"/>
      <c r="AG198" s="125"/>
      <c r="AH198" s="125"/>
    </row>
    <row r="199" spans="1:34" ht="18.95" customHeight="1">
      <c r="A199" s="109"/>
      <c r="B199" s="109"/>
      <c r="C199" s="109"/>
      <c r="D199" s="109"/>
      <c r="E199" s="109"/>
      <c r="F199" s="109"/>
      <c r="G199" s="109"/>
      <c r="H199" s="109"/>
      <c r="I199" s="109"/>
      <c r="J199" s="109"/>
      <c r="K199" s="109"/>
      <c r="L199" s="109"/>
      <c r="M199" s="109"/>
      <c r="N199" s="109"/>
      <c r="O199" s="125"/>
      <c r="P199" s="125"/>
      <c r="Q199" s="125"/>
      <c r="R199" s="125"/>
      <c r="S199" s="125"/>
      <c r="T199" s="125"/>
      <c r="U199" s="125"/>
      <c r="V199" s="125"/>
      <c r="W199" s="125"/>
      <c r="X199" s="125"/>
      <c r="Y199" s="125"/>
      <c r="Z199" s="125"/>
      <c r="AA199" s="125"/>
      <c r="AB199" s="125"/>
      <c r="AC199" s="125"/>
      <c r="AD199" s="125"/>
      <c r="AE199" s="125"/>
      <c r="AF199" s="125"/>
      <c r="AG199" s="125"/>
      <c r="AH199" s="125"/>
    </row>
    <row r="200" spans="1:34" ht="18.95" customHeight="1">
      <c r="A200" s="109"/>
      <c r="B200" s="109"/>
      <c r="C200" s="109"/>
      <c r="D200" s="109"/>
      <c r="E200" s="109"/>
      <c r="F200" s="109"/>
      <c r="G200" s="109"/>
      <c r="H200" s="109"/>
      <c r="I200" s="109"/>
      <c r="J200" s="109"/>
      <c r="K200" s="109"/>
      <c r="L200" s="109"/>
      <c r="M200" s="109"/>
      <c r="N200" s="109"/>
      <c r="O200" s="125"/>
      <c r="P200" s="125"/>
      <c r="Q200" s="125"/>
      <c r="R200" s="125"/>
      <c r="S200" s="125"/>
      <c r="T200" s="125"/>
      <c r="U200" s="125"/>
      <c r="V200" s="125"/>
      <c r="W200" s="125"/>
      <c r="X200" s="125"/>
      <c r="Y200" s="125"/>
      <c r="Z200" s="125"/>
      <c r="AA200" s="125"/>
      <c r="AB200" s="125"/>
      <c r="AC200" s="125"/>
      <c r="AD200" s="125"/>
      <c r="AE200" s="125"/>
      <c r="AF200" s="125"/>
      <c r="AG200" s="125"/>
      <c r="AH200" s="125"/>
    </row>
    <row r="201" spans="1:34" ht="18.95" customHeight="1">
      <c r="A201" s="109"/>
      <c r="B201" s="109"/>
      <c r="C201" s="109"/>
      <c r="D201" s="109"/>
      <c r="E201" s="109"/>
      <c r="F201" s="109"/>
      <c r="G201" s="109"/>
      <c r="H201" s="109"/>
      <c r="I201" s="109"/>
      <c r="J201" s="109"/>
      <c r="K201" s="109"/>
      <c r="L201" s="109"/>
      <c r="M201" s="109"/>
      <c r="N201" s="109"/>
      <c r="O201" s="125"/>
      <c r="P201" s="125"/>
      <c r="Q201" s="125"/>
      <c r="R201" s="125"/>
      <c r="S201" s="125"/>
      <c r="T201" s="125"/>
      <c r="U201" s="125"/>
      <c r="V201" s="125"/>
      <c r="W201" s="125"/>
      <c r="X201" s="125"/>
      <c r="Y201" s="125"/>
      <c r="Z201" s="125"/>
      <c r="AA201" s="125"/>
      <c r="AB201" s="125"/>
      <c r="AC201" s="125"/>
      <c r="AD201" s="125"/>
      <c r="AE201" s="125"/>
      <c r="AF201" s="125"/>
      <c r="AG201" s="125"/>
      <c r="AH201" s="125"/>
    </row>
    <row r="202" spans="1:34" ht="18.95" customHeight="1">
      <c r="A202" s="109"/>
      <c r="B202" s="109"/>
      <c r="C202" s="109"/>
      <c r="D202" s="109"/>
      <c r="E202" s="109"/>
      <c r="F202" s="109"/>
      <c r="G202" s="109"/>
      <c r="H202" s="109"/>
      <c r="I202" s="109"/>
      <c r="J202" s="109"/>
      <c r="K202" s="109"/>
      <c r="L202" s="109"/>
      <c r="M202" s="109"/>
      <c r="N202" s="109"/>
      <c r="O202" s="125"/>
      <c r="P202" s="125"/>
      <c r="Q202" s="125"/>
      <c r="R202" s="125"/>
      <c r="S202" s="125"/>
      <c r="T202" s="125"/>
      <c r="U202" s="125"/>
      <c r="V202" s="125"/>
      <c r="W202" s="125"/>
      <c r="X202" s="125"/>
      <c r="Y202" s="125"/>
      <c r="Z202" s="125"/>
      <c r="AA202" s="125"/>
      <c r="AB202" s="125"/>
      <c r="AC202" s="125"/>
      <c r="AD202" s="125"/>
      <c r="AE202" s="125"/>
      <c r="AF202" s="125"/>
      <c r="AG202" s="125"/>
      <c r="AH202" s="125"/>
    </row>
    <row r="203" spans="1:34" ht="18.95" customHeight="1">
      <c r="A203" s="109"/>
      <c r="B203" s="109"/>
      <c r="C203" s="109"/>
      <c r="D203" s="109"/>
      <c r="E203" s="109"/>
      <c r="F203" s="109"/>
      <c r="G203" s="109"/>
      <c r="H203" s="109"/>
      <c r="I203" s="109"/>
      <c r="J203" s="109"/>
      <c r="K203" s="109"/>
      <c r="L203" s="109"/>
      <c r="M203" s="109"/>
      <c r="N203" s="109"/>
      <c r="O203" s="125"/>
      <c r="P203" s="125"/>
      <c r="Q203" s="125"/>
      <c r="R203" s="125"/>
      <c r="S203" s="125"/>
      <c r="T203" s="125"/>
      <c r="U203" s="125"/>
      <c r="V203" s="125"/>
      <c r="W203" s="125"/>
      <c r="X203" s="125"/>
      <c r="Y203" s="125"/>
      <c r="Z203" s="125"/>
      <c r="AA203" s="125"/>
      <c r="AB203" s="125"/>
      <c r="AC203" s="125"/>
      <c r="AD203" s="125"/>
      <c r="AE203" s="125"/>
      <c r="AF203" s="125"/>
      <c r="AG203" s="125"/>
      <c r="AH203" s="125"/>
    </row>
    <row r="204" spans="1:34" ht="18.95" customHeight="1">
      <c r="A204" s="109"/>
      <c r="B204" s="109"/>
      <c r="C204" s="109"/>
      <c r="D204" s="109"/>
      <c r="E204" s="109"/>
      <c r="F204" s="109"/>
      <c r="G204" s="109"/>
      <c r="H204" s="109"/>
      <c r="I204" s="109"/>
      <c r="J204" s="109"/>
      <c r="K204" s="109"/>
      <c r="L204" s="109"/>
      <c r="M204" s="109"/>
      <c r="N204" s="109"/>
      <c r="O204" s="125"/>
      <c r="P204" s="125"/>
      <c r="Q204" s="125"/>
      <c r="R204" s="125"/>
      <c r="S204" s="125"/>
      <c r="T204" s="125"/>
      <c r="U204" s="125"/>
      <c r="V204" s="125"/>
      <c r="W204" s="125"/>
      <c r="X204" s="125"/>
      <c r="Y204" s="125"/>
      <c r="Z204" s="125"/>
      <c r="AA204" s="125"/>
      <c r="AB204" s="125"/>
      <c r="AC204" s="125"/>
      <c r="AD204" s="125"/>
      <c r="AE204" s="125"/>
      <c r="AF204" s="125"/>
      <c r="AG204" s="125"/>
      <c r="AH204" s="125"/>
    </row>
    <row r="205" spans="1:34" ht="18.95" customHeight="1">
      <c r="A205" s="109">
        <v>23</v>
      </c>
      <c r="B205" s="109"/>
      <c r="C205" s="109"/>
      <c r="D205" s="109"/>
      <c r="E205" s="109"/>
      <c r="F205" s="109"/>
      <c r="G205" s="109"/>
      <c r="H205" s="109"/>
      <c r="I205" s="109"/>
      <c r="J205" s="109"/>
      <c r="K205" s="109"/>
      <c r="L205" s="109"/>
      <c r="M205" s="109"/>
      <c r="N205" s="109"/>
      <c r="O205" s="125"/>
      <c r="P205" s="125"/>
      <c r="Q205" s="125"/>
      <c r="R205" s="125"/>
      <c r="S205" s="125"/>
      <c r="T205" s="125"/>
      <c r="U205" s="125"/>
      <c r="V205" s="125"/>
      <c r="W205" s="125"/>
      <c r="X205" s="125"/>
      <c r="Y205" s="125"/>
      <c r="Z205" s="125"/>
      <c r="AA205" s="125"/>
      <c r="AB205" s="125"/>
      <c r="AC205" s="125"/>
      <c r="AD205" s="125"/>
      <c r="AE205" s="125"/>
      <c r="AF205" s="125"/>
      <c r="AG205" s="125"/>
      <c r="AH205" s="125"/>
    </row>
    <row r="206" spans="1:34" ht="18.95" customHeight="1">
      <c r="A206" s="109"/>
      <c r="B206" s="109"/>
      <c r="C206" s="109"/>
      <c r="D206" s="109"/>
      <c r="E206" s="109"/>
      <c r="F206" s="109"/>
      <c r="G206" s="109"/>
      <c r="H206" s="109"/>
      <c r="I206" s="109"/>
      <c r="J206" s="109"/>
      <c r="K206" s="109"/>
      <c r="L206" s="109"/>
      <c r="M206" s="109"/>
      <c r="N206" s="109"/>
      <c r="O206" s="125"/>
      <c r="P206" s="125"/>
      <c r="Q206" s="125"/>
      <c r="R206" s="125"/>
      <c r="S206" s="125"/>
      <c r="T206" s="125"/>
      <c r="U206" s="125"/>
      <c r="V206" s="125"/>
      <c r="W206" s="125"/>
      <c r="X206" s="125"/>
      <c r="Y206" s="125"/>
      <c r="Z206" s="125"/>
      <c r="AA206" s="125"/>
      <c r="AB206" s="125"/>
      <c r="AC206" s="125"/>
      <c r="AD206" s="125"/>
      <c r="AE206" s="125"/>
      <c r="AF206" s="125"/>
      <c r="AG206" s="125"/>
      <c r="AH206" s="125"/>
    </row>
    <row r="207" spans="1:34" ht="18.95" customHeight="1">
      <c r="A207" s="109"/>
      <c r="B207" s="109"/>
      <c r="C207" s="109"/>
      <c r="D207" s="109"/>
      <c r="E207" s="109"/>
      <c r="F207" s="109"/>
      <c r="G207" s="109"/>
      <c r="H207" s="109"/>
      <c r="I207" s="109"/>
      <c r="J207" s="109"/>
      <c r="K207" s="109"/>
      <c r="L207" s="109"/>
      <c r="M207" s="109"/>
      <c r="N207" s="109"/>
      <c r="O207" s="125"/>
      <c r="P207" s="125"/>
      <c r="Q207" s="125"/>
      <c r="R207" s="125"/>
      <c r="S207" s="125"/>
      <c r="T207" s="125"/>
      <c r="U207" s="125"/>
      <c r="V207" s="125"/>
      <c r="W207" s="125"/>
      <c r="X207" s="125"/>
      <c r="Y207" s="125"/>
      <c r="Z207" s="125"/>
      <c r="AA207" s="125"/>
      <c r="AB207" s="125"/>
      <c r="AC207" s="125"/>
      <c r="AD207" s="125"/>
      <c r="AE207" s="125"/>
      <c r="AF207" s="125"/>
      <c r="AG207" s="125"/>
      <c r="AH207" s="125"/>
    </row>
    <row r="208" spans="1:34" ht="18.95" customHeight="1">
      <c r="A208" s="109"/>
      <c r="B208" s="109"/>
      <c r="C208" s="109"/>
      <c r="D208" s="109"/>
      <c r="E208" s="109"/>
      <c r="F208" s="109"/>
      <c r="G208" s="109"/>
      <c r="H208" s="109"/>
      <c r="I208" s="109"/>
      <c r="J208" s="109"/>
      <c r="K208" s="109"/>
      <c r="L208" s="109"/>
      <c r="M208" s="109"/>
      <c r="N208" s="109"/>
      <c r="O208" s="125"/>
      <c r="P208" s="125"/>
      <c r="Q208" s="125"/>
      <c r="R208" s="125"/>
      <c r="S208" s="125"/>
      <c r="T208" s="125"/>
      <c r="U208" s="125"/>
      <c r="V208" s="125"/>
      <c r="W208" s="125"/>
      <c r="X208" s="125"/>
      <c r="Y208" s="125"/>
      <c r="Z208" s="125"/>
      <c r="AA208" s="125"/>
      <c r="AB208" s="125"/>
      <c r="AC208" s="125"/>
      <c r="AD208" s="125"/>
      <c r="AE208" s="125"/>
      <c r="AF208" s="125"/>
      <c r="AG208" s="125"/>
      <c r="AH208" s="125"/>
    </row>
    <row r="209" spans="1:34" ht="18.95" customHeight="1">
      <c r="A209" s="109"/>
      <c r="B209" s="109"/>
      <c r="C209" s="109"/>
      <c r="D209" s="109"/>
      <c r="E209" s="109"/>
      <c r="F209" s="109"/>
      <c r="G209" s="109"/>
      <c r="H209" s="109"/>
      <c r="I209" s="109"/>
      <c r="J209" s="109"/>
      <c r="K209" s="109"/>
      <c r="L209" s="109"/>
      <c r="M209" s="109"/>
      <c r="N209" s="109"/>
      <c r="O209" s="125"/>
      <c r="P209" s="125"/>
      <c r="Q209" s="125"/>
      <c r="R209" s="125"/>
      <c r="S209" s="125"/>
      <c r="T209" s="125"/>
      <c r="U209" s="125"/>
      <c r="V209" s="125"/>
      <c r="W209" s="125"/>
      <c r="X209" s="125"/>
      <c r="Y209" s="125"/>
      <c r="Z209" s="125"/>
      <c r="AA209" s="125"/>
      <c r="AB209" s="125"/>
      <c r="AC209" s="125"/>
      <c r="AD209" s="125"/>
      <c r="AE209" s="125"/>
      <c r="AF209" s="125"/>
      <c r="AG209" s="125"/>
      <c r="AH209" s="125"/>
    </row>
    <row r="210" spans="1:34" ht="18.95" customHeight="1">
      <c r="A210" s="109"/>
      <c r="B210" s="109"/>
      <c r="C210" s="109"/>
      <c r="D210" s="109"/>
      <c r="E210" s="109"/>
      <c r="F210" s="109"/>
      <c r="G210" s="109"/>
      <c r="H210" s="109"/>
      <c r="I210" s="109"/>
      <c r="J210" s="109"/>
      <c r="K210" s="109"/>
      <c r="L210" s="109"/>
      <c r="M210" s="109"/>
      <c r="N210" s="109"/>
      <c r="O210" s="125"/>
      <c r="P210" s="125"/>
      <c r="Q210" s="125"/>
      <c r="R210" s="125"/>
      <c r="S210" s="125"/>
      <c r="T210" s="125"/>
      <c r="U210" s="125"/>
      <c r="V210" s="125"/>
      <c r="W210" s="125"/>
      <c r="X210" s="125"/>
      <c r="Y210" s="125"/>
      <c r="Z210" s="125"/>
      <c r="AA210" s="125"/>
      <c r="AB210" s="125"/>
      <c r="AC210" s="125"/>
      <c r="AD210" s="125"/>
      <c r="AE210" s="125"/>
      <c r="AF210" s="125"/>
      <c r="AG210" s="125"/>
      <c r="AH210" s="125"/>
    </row>
    <row r="211" spans="1:34" ht="18.95" customHeight="1">
      <c r="A211" s="109"/>
      <c r="B211" s="109"/>
      <c r="C211" s="109"/>
      <c r="D211" s="109"/>
      <c r="E211" s="109"/>
      <c r="F211" s="109"/>
      <c r="G211" s="109"/>
      <c r="H211" s="109"/>
      <c r="I211" s="109"/>
      <c r="J211" s="109"/>
      <c r="K211" s="109"/>
      <c r="L211" s="109"/>
      <c r="M211" s="109"/>
      <c r="N211" s="109"/>
      <c r="O211" s="125"/>
      <c r="P211" s="125"/>
      <c r="Q211" s="125"/>
      <c r="R211" s="125"/>
      <c r="S211" s="125"/>
      <c r="T211" s="125"/>
      <c r="U211" s="125"/>
      <c r="V211" s="125"/>
      <c r="W211" s="125"/>
      <c r="X211" s="125"/>
      <c r="Y211" s="125"/>
      <c r="Z211" s="125"/>
      <c r="AA211" s="125"/>
      <c r="AB211" s="125"/>
      <c r="AC211" s="125"/>
      <c r="AD211" s="125"/>
      <c r="AE211" s="125"/>
      <c r="AF211" s="125"/>
      <c r="AG211" s="125"/>
      <c r="AH211" s="125"/>
    </row>
    <row r="212" spans="1:34" ht="18.95" customHeight="1">
      <c r="A212" s="109"/>
      <c r="B212" s="109"/>
      <c r="C212" s="109"/>
      <c r="D212" s="109"/>
      <c r="E212" s="109"/>
      <c r="F212" s="109"/>
      <c r="G212" s="109"/>
      <c r="H212" s="109"/>
      <c r="I212" s="109"/>
      <c r="J212" s="109"/>
      <c r="K212" s="109"/>
      <c r="L212" s="109"/>
      <c r="M212" s="109"/>
      <c r="N212" s="109"/>
      <c r="O212" s="125"/>
      <c r="P212" s="125"/>
      <c r="Q212" s="125"/>
      <c r="R212" s="125"/>
      <c r="S212" s="125"/>
      <c r="T212" s="125"/>
      <c r="U212" s="125"/>
      <c r="V212" s="125"/>
      <c r="W212" s="125"/>
      <c r="X212" s="125"/>
      <c r="Y212" s="125"/>
      <c r="Z212" s="125"/>
      <c r="AA212" s="125"/>
      <c r="AB212" s="125"/>
      <c r="AC212" s="125"/>
      <c r="AD212" s="125"/>
      <c r="AE212" s="125"/>
      <c r="AF212" s="125"/>
      <c r="AG212" s="125"/>
      <c r="AH212" s="125"/>
    </row>
    <row r="213" spans="1:34" ht="18.95" customHeight="1">
      <c r="A213" s="109"/>
      <c r="B213" s="109"/>
      <c r="C213" s="109"/>
      <c r="D213" s="109"/>
      <c r="E213" s="109"/>
      <c r="F213" s="109"/>
      <c r="G213" s="109"/>
      <c r="H213" s="109"/>
      <c r="I213" s="109"/>
      <c r="J213" s="109"/>
      <c r="K213" s="109"/>
      <c r="L213" s="109"/>
      <c r="M213" s="109"/>
      <c r="N213" s="109"/>
      <c r="O213" s="125"/>
      <c r="P213" s="125"/>
      <c r="Q213" s="125"/>
      <c r="R213" s="125"/>
      <c r="S213" s="125"/>
      <c r="T213" s="125"/>
      <c r="U213" s="125"/>
      <c r="V213" s="125"/>
      <c r="W213" s="125"/>
      <c r="X213" s="125"/>
      <c r="Y213" s="125"/>
      <c r="Z213" s="125"/>
      <c r="AA213" s="125"/>
      <c r="AB213" s="125"/>
      <c r="AC213" s="125"/>
      <c r="AD213" s="125"/>
      <c r="AE213" s="125"/>
      <c r="AF213" s="125"/>
      <c r="AG213" s="125"/>
      <c r="AH213" s="125"/>
    </row>
    <row r="214" spans="1:34" ht="18.95" customHeight="1">
      <c r="A214" s="109">
        <v>24</v>
      </c>
      <c r="B214" s="109"/>
      <c r="C214" s="109"/>
      <c r="D214" s="109"/>
      <c r="E214" s="109"/>
      <c r="F214" s="109"/>
      <c r="G214" s="109"/>
      <c r="H214" s="109"/>
      <c r="I214" s="109"/>
      <c r="J214" s="109"/>
      <c r="K214" s="109"/>
      <c r="L214" s="109"/>
      <c r="M214" s="109"/>
      <c r="N214" s="109"/>
      <c r="O214" s="125"/>
      <c r="P214" s="125"/>
      <c r="Q214" s="125"/>
      <c r="R214" s="125"/>
      <c r="S214" s="125"/>
      <c r="T214" s="125"/>
      <c r="U214" s="125"/>
      <c r="V214" s="125"/>
      <c r="W214" s="125"/>
      <c r="X214" s="125"/>
      <c r="Y214" s="125"/>
      <c r="Z214" s="125"/>
      <c r="AA214" s="125"/>
      <c r="AB214" s="125"/>
      <c r="AC214" s="125"/>
      <c r="AD214" s="125"/>
      <c r="AE214" s="125"/>
      <c r="AF214" s="125"/>
      <c r="AG214" s="125"/>
      <c r="AH214" s="125"/>
    </row>
    <row r="215" spans="1:34" ht="18.95" customHeight="1">
      <c r="A215" s="109"/>
      <c r="B215" s="109"/>
      <c r="C215" s="109"/>
      <c r="D215" s="109"/>
      <c r="E215" s="109"/>
      <c r="F215" s="109"/>
      <c r="G215" s="109"/>
      <c r="H215" s="109"/>
      <c r="I215" s="109"/>
      <c r="J215" s="109"/>
      <c r="K215" s="109"/>
      <c r="L215" s="109"/>
      <c r="M215" s="109"/>
      <c r="N215" s="109"/>
      <c r="O215" s="125"/>
      <c r="P215" s="125"/>
      <c r="Q215" s="125"/>
      <c r="R215" s="125"/>
      <c r="S215" s="125"/>
      <c r="T215" s="125"/>
      <c r="U215" s="125"/>
      <c r="V215" s="125"/>
      <c r="W215" s="125"/>
      <c r="X215" s="125"/>
      <c r="Y215" s="125"/>
      <c r="Z215" s="125"/>
      <c r="AA215" s="125"/>
      <c r="AB215" s="125"/>
      <c r="AC215" s="125"/>
      <c r="AD215" s="125"/>
      <c r="AE215" s="125"/>
      <c r="AF215" s="125"/>
      <c r="AG215" s="125"/>
      <c r="AH215" s="125"/>
    </row>
    <row r="216" spans="1:34" ht="18.95" customHeight="1">
      <c r="A216" s="109"/>
      <c r="B216" s="109"/>
      <c r="C216" s="109"/>
      <c r="D216" s="109"/>
      <c r="E216" s="109"/>
      <c r="F216" s="109"/>
      <c r="G216" s="109"/>
      <c r="H216" s="109"/>
      <c r="I216" s="109"/>
      <c r="J216" s="109"/>
      <c r="K216" s="109"/>
      <c r="L216" s="109"/>
      <c r="M216" s="109"/>
      <c r="N216" s="109"/>
      <c r="O216" s="125"/>
      <c r="P216" s="125"/>
      <c r="Q216" s="125"/>
      <c r="R216" s="125"/>
      <c r="S216" s="125"/>
      <c r="T216" s="125"/>
      <c r="U216" s="125"/>
      <c r="V216" s="125"/>
      <c r="W216" s="125"/>
      <c r="X216" s="125"/>
      <c r="Y216" s="125"/>
      <c r="Z216" s="125"/>
      <c r="AA216" s="125"/>
      <c r="AB216" s="125"/>
      <c r="AC216" s="125"/>
      <c r="AD216" s="125"/>
      <c r="AE216" s="125"/>
      <c r="AF216" s="125"/>
      <c r="AG216" s="125"/>
      <c r="AH216" s="125"/>
    </row>
    <row r="217" spans="1:34" ht="18.95" customHeight="1">
      <c r="A217" s="109"/>
      <c r="B217" s="109"/>
      <c r="C217" s="109"/>
      <c r="D217" s="109"/>
      <c r="E217" s="109"/>
      <c r="F217" s="109"/>
      <c r="G217" s="109"/>
      <c r="H217" s="109"/>
      <c r="I217" s="109"/>
      <c r="J217" s="109"/>
      <c r="K217" s="109"/>
      <c r="L217" s="109"/>
      <c r="M217" s="109"/>
      <c r="N217" s="109"/>
      <c r="O217" s="125"/>
      <c r="P217" s="125"/>
      <c r="Q217" s="125"/>
      <c r="R217" s="125"/>
      <c r="S217" s="125"/>
      <c r="T217" s="125"/>
      <c r="U217" s="125"/>
      <c r="V217" s="125"/>
      <c r="W217" s="125"/>
      <c r="X217" s="125"/>
      <c r="Y217" s="125"/>
      <c r="Z217" s="125"/>
      <c r="AA217" s="125"/>
      <c r="AB217" s="125"/>
      <c r="AC217" s="125"/>
      <c r="AD217" s="125"/>
      <c r="AE217" s="125"/>
      <c r="AF217" s="125"/>
      <c r="AG217" s="125"/>
      <c r="AH217" s="125"/>
    </row>
    <row r="218" spans="1:34" ht="18.95" customHeight="1">
      <c r="A218" s="109"/>
      <c r="B218" s="109"/>
      <c r="C218" s="109"/>
      <c r="D218" s="109"/>
      <c r="E218" s="109"/>
      <c r="F218" s="109"/>
      <c r="G218" s="109"/>
      <c r="H218" s="109"/>
      <c r="I218" s="109"/>
      <c r="J218" s="109"/>
      <c r="K218" s="109"/>
      <c r="L218" s="109"/>
      <c r="M218" s="109"/>
      <c r="N218" s="109"/>
      <c r="O218" s="125"/>
      <c r="P218" s="125"/>
      <c r="Q218" s="125"/>
      <c r="R218" s="125"/>
      <c r="S218" s="125"/>
      <c r="T218" s="125"/>
      <c r="U218" s="125"/>
      <c r="V218" s="125"/>
      <c r="W218" s="125"/>
      <c r="X218" s="125"/>
      <c r="Y218" s="125"/>
      <c r="Z218" s="125"/>
      <c r="AA218" s="125"/>
      <c r="AB218" s="125"/>
      <c r="AC218" s="125"/>
      <c r="AD218" s="125"/>
      <c r="AE218" s="125"/>
      <c r="AF218" s="125"/>
      <c r="AG218" s="125"/>
      <c r="AH218" s="125"/>
    </row>
    <row r="219" spans="1:34" ht="18.95" customHeight="1">
      <c r="A219" s="109"/>
      <c r="B219" s="109"/>
      <c r="C219" s="109"/>
      <c r="D219" s="109"/>
      <c r="E219" s="109"/>
      <c r="F219" s="109"/>
      <c r="G219" s="109"/>
      <c r="H219" s="109"/>
      <c r="I219" s="109"/>
      <c r="J219" s="109"/>
      <c r="K219" s="109"/>
      <c r="L219" s="109"/>
      <c r="M219" s="109"/>
      <c r="N219" s="109"/>
      <c r="O219" s="125"/>
      <c r="P219" s="125"/>
      <c r="Q219" s="125"/>
      <c r="R219" s="125"/>
      <c r="S219" s="125"/>
      <c r="T219" s="125"/>
      <c r="U219" s="125"/>
      <c r="V219" s="125"/>
      <c r="W219" s="125"/>
      <c r="X219" s="125"/>
      <c r="Y219" s="125"/>
      <c r="Z219" s="125"/>
      <c r="AA219" s="125"/>
      <c r="AB219" s="125"/>
      <c r="AC219" s="125"/>
      <c r="AD219" s="125"/>
      <c r="AE219" s="125"/>
      <c r="AF219" s="125"/>
      <c r="AG219" s="125"/>
      <c r="AH219" s="125"/>
    </row>
    <row r="220" spans="1:34" ht="18.95" customHeight="1">
      <c r="A220" s="109"/>
      <c r="B220" s="109"/>
      <c r="C220" s="109"/>
      <c r="D220" s="109"/>
      <c r="E220" s="109"/>
      <c r="F220" s="109"/>
      <c r="G220" s="109"/>
      <c r="H220" s="109"/>
      <c r="I220" s="109"/>
      <c r="J220" s="109"/>
      <c r="K220" s="109"/>
      <c r="L220" s="109"/>
      <c r="M220" s="109"/>
      <c r="N220" s="109"/>
      <c r="O220" s="125"/>
      <c r="P220" s="125"/>
      <c r="Q220" s="125"/>
      <c r="R220" s="125"/>
      <c r="S220" s="125"/>
      <c r="T220" s="125"/>
      <c r="U220" s="125"/>
      <c r="V220" s="125"/>
      <c r="W220" s="125"/>
      <c r="X220" s="125"/>
      <c r="Y220" s="125"/>
      <c r="Z220" s="125"/>
      <c r="AA220" s="125"/>
      <c r="AB220" s="125"/>
      <c r="AC220" s="125"/>
      <c r="AD220" s="125"/>
      <c r="AE220" s="125"/>
      <c r="AF220" s="125"/>
      <c r="AG220" s="125"/>
      <c r="AH220" s="125"/>
    </row>
    <row r="221" spans="1:34" ht="18.95" customHeight="1">
      <c r="A221" s="109"/>
      <c r="B221" s="109"/>
      <c r="C221" s="109"/>
      <c r="D221" s="109"/>
      <c r="E221" s="109"/>
      <c r="F221" s="109"/>
      <c r="G221" s="109"/>
      <c r="H221" s="109"/>
      <c r="I221" s="109"/>
      <c r="J221" s="109"/>
      <c r="K221" s="109"/>
      <c r="L221" s="109"/>
      <c r="M221" s="109"/>
      <c r="N221" s="109"/>
      <c r="O221" s="125"/>
      <c r="P221" s="125"/>
      <c r="Q221" s="125"/>
      <c r="R221" s="125"/>
      <c r="S221" s="125"/>
      <c r="T221" s="125"/>
      <c r="U221" s="125"/>
      <c r="V221" s="125"/>
      <c r="W221" s="125"/>
      <c r="X221" s="125"/>
      <c r="Y221" s="125"/>
      <c r="Z221" s="125"/>
      <c r="AA221" s="125"/>
      <c r="AB221" s="125"/>
      <c r="AC221" s="125"/>
      <c r="AD221" s="125"/>
      <c r="AE221" s="125"/>
      <c r="AF221" s="125"/>
      <c r="AG221" s="125"/>
      <c r="AH221" s="125"/>
    </row>
    <row r="222" spans="1:34" ht="18.95" customHeight="1">
      <c r="A222" s="109"/>
      <c r="B222" s="109"/>
      <c r="C222" s="109"/>
      <c r="D222" s="109"/>
      <c r="E222" s="109"/>
      <c r="F222" s="109"/>
      <c r="G222" s="109"/>
      <c r="H222" s="109"/>
      <c r="I222" s="109"/>
      <c r="J222" s="109"/>
      <c r="K222" s="109"/>
      <c r="L222" s="109"/>
      <c r="M222" s="109"/>
      <c r="N222" s="109"/>
      <c r="O222" s="125"/>
      <c r="P222" s="125"/>
      <c r="Q222" s="125"/>
      <c r="R222" s="125"/>
      <c r="S222" s="125"/>
      <c r="T222" s="125"/>
      <c r="U222" s="125"/>
      <c r="V222" s="125"/>
      <c r="W222" s="125"/>
      <c r="X222" s="125"/>
      <c r="Y222" s="125"/>
      <c r="Z222" s="125"/>
      <c r="AA222" s="125"/>
      <c r="AB222" s="125"/>
      <c r="AC222" s="125"/>
      <c r="AD222" s="125"/>
      <c r="AE222" s="125"/>
      <c r="AF222" s="125"/>
      <c r="AG222" s="125"/>
      <c r="AH222" s="125"/>
    </row>
    <row r="223" spans="1:34" ht="18.95" customHeight="1">
      <c r="A223" s="109">
        <v>25</v>
      </c>
      <c r="B223" s="109"/>
      <c r="C223" s="109"/>
      <c r="D223" s="109"/>
      <c r="E223" s="109"/>
      <c r="F223" s="109"/>
      <c r="G223" s="109"/>
      <c r="H223" s="109"/>
      <c r="I223" s="109"/>
      <c r="J223" s="109"/>
      <c r="K223" s="109"/>
      <c r="L223" s="109"/>
      <c r="M223" s="109"/>
      <c r="N223" s="109"/>
      <c r="O223" s="125"/>
      <c r="P223" s="125"/>
      <c r="Q223" s="125"/>
      <c r="R223" s="125"/>
      <c r="S223" s="125"/>
      <c r="T223" s="125"/>
      <c r="U223" s="125"/>
      <c r="V223" s="125"/>
      <c r="W223" s="125"/>
      <c r="X223" s="125"/>
      <c r="Y223" s="125"/>
      <c r="Z223" s="125"/>
      <c r="AA223" s="125"/>
      <c r="AB223" s="125"/>
      <c r="AC223" s="125"/>
      <c r="AD223" s="125"/>
      <c r="AE223" s="125"/>
      <c r="AF223" s="125"/>
      <c r="AG223" s="125"/>
      <c r="AH223" s="125"/>
    </row>
    <row r="224" spans="1:34" ht="18.95" customHeight="1">
      <c r="A224" s="109"/>
      <c r="B224" s="109"/>
      <c r="C224" s="109"/>
      <c r="D224" s="109"/>
      <c r="E224" s="109"/>
      <c r="F224" s="109"/>
      <c r="G224" s="109"/>
      <c r="H224" s="109"/>
      <c r="I224" s="109"/>
      <c r="J224" s="109"/>
      <c r="K224" s="109"/>
      <c r="L224" s="109"/>
      <c r="M224" s="109"/>
      <c r="N224" s="109"/>
      <c r="O224" s="125"/>
      <c r="P224" s="125"/>
      <c r="Q224" s="125"/>
      <c r="R224" s="125"/>
      <c r="S224" s="125"/>
      <c r="T224" s="125"/>
      <c r="U224" s="125"/>
      <c r="V224" s="125"/>
      <c r="W224" s="125"/>
      <c r="X224" s="125"/>
      <c r="Y224" s="125"/>
      <c r="Z224" s="125"/>
      <c r="AA224" s="125"/>
      <c r="AB224" s="125"/>
      <c r="AC224" s="125"/>
      <c r="AD224" s="125"/>
      <c r="AE224" s="125"/>
      <c r="AF224" s="125"/>
      <c r="AG224" s="125"/>
      <c r="AH224" s="125"/>
    </row>
    <row r="225" spans="1:34" ht="18.95" customHeight="1">
      <c r="A225" s="109"/>
      <c r="B225" s="109"/>
      <c r="C225" s="109"/>
      <c r="D225" s="109"/>
      <c r="E225" s="109"/>
      <c r="F225" s="109"/>
      <c r="G225" s="109"/>
      <c r="H225" s="109"/>
      <c r="I225" s="109"/>
      <c r="J225" s="109"/>
      <c r="K225" s="109"/>
      <c r="L225" s="109"/>
      <c r="M225" s="109"/>
      <c r="N225" s="109"/>
      <c r="O225" s="125"/>
      <c r="P225" s="125"/>
      <c r="Q225" s="125"/>
      <c r="R225" s="125"/>
      <c r="S225" s="125"/>
      <c r="T225" s="125"/>
      <c r="U225" s="125"/>
      <c r="V225" s="125"/>
      <c r="W225" s="125"/>
      <c r="X225" s="125"/>
      <c r="Y225" s="125"/>
      <c r="Z225" s="125"/>
      <c r="AA225" s="125"/>
      <c r="AB225" s="125"/>
      <c r="AC225" s="125"/>
      <c r="AD225" s="125"/>
      <c r="AE225" s="125"/>
      <c r="AF225" s="125"/>
      <c r="AG225" s="125"/>
      <c r="AH225" s="125"/>
    </row>
    <row r="226" spans="1:34" ht="18.95" customHeight="1">
      <c r="A226" s="109"/>
      <c r="B226" s="109"/>
      <c r="C226" s="109"/>
      <c r="D226" s="109"/>
      <c r="E226" s="109"/>
      <c r="F226" s="109"/>
      <c r="G226" s="109"/>
      <c r="H226" s="109"/>
      <c r="I226" s="109"/>
      <c r="J226" s="109"/>
      <c r="K226" s="109"/>
      <c r="L226" s="109"/>
      <c r="M226" s="109"/>
      <c r="N226" s="109"/>
      <c r="O226" s="125"/>
      <c r="P226" s="125"/>
      <c r="Q226" s="125"/>
      <c r="R226" s="125"/>
      <c r="S226" s="125"/>
      <c r="T226" s="125"/>
      <c r="U226" s="125"/>
      <c r="V226" s="125"/>
      <c r="W226" s="125"/>
      <c r="X226" s="125"/>
      <c r="Y226" s="125"/>
      <c r="Z226" s="125"/>
      <c r="AA226" s="125"/>
      <c r="AB226" s="125"/>
      <c r="AC226" s="125"/>
      <c r="AD226" s="125"/>
      <c r="AE226" s="125"/>
      <c r="AF226" s="125"/>
      <c r="AG226" s="125"/>
      <c r="AH226" s="125"/>
    </row>
    <row r="227" spans="1:34" ht="18.95" customHeight="1">
      <c r="A227" s="109"/>
      <c r="B227" s="109"/>
      <c r="C227" s="109"/>
      <c r="D227" s="109"/>
      <c r="E227" s="109"/>
      <c r="F227" s="109"/>
      <c r="G227" s="109"/>
      <c r="H227" s="109"/>
      <c r="I227" s="109"/>
      <c r="J227" s="109"/>
      <c r="K227" s="109"/>
      <c r="L227" s="109"/>
      <c r="M227" s="109"/>
      <c r="N227" s="109"/>
      <c r="O227" s="125"/>
      <c r="P227" s="125"/>
      <c r="Q227" s="125"/>
      <c r="R227" s="125"/>
      <c r="S227" s="125"/>
      <c r="T227" s="125"/>
      <c r="U227" s="125"/>
      <c r="V227" s="125"/>
      <c r="W227" s="125"/>
      <c r="X227" s="125"/>
      <c r="Y227" s="125"/>
      <c r="Z227" s="125"/>
      <c r="AA227" s="125"/>
      <c r="AB227" s="125"/>
      <c r="AC227" s="125"/>
      <c r="AD227" s="125"/>
      <c r="AE227" s="125"/>
      <c r="AF227" s="125"/>
      <c r="AG227" s="125"/>
      <c r="AH227" s="125"/>
    </row>
    <row r="228" spans="1:34" ht="18.95" customHeight="1">
      <c r="A228" s="109"/>
      <c r="B228" s="109"/>
      <c r="C228" s="109"/>
      <c r="D228" s="109"/>
      <c r="E228" s="109"/>
      <c r="F228" s="109"/>
      <c r="G228" s="109"/>
      <c r="H228" s="109"/>
      <c r="I228" s="109"/>
      <c r="J228" s="109"/>
      <c r="K228" s="109"/>
      <c r="L228" s="109"/>
      <c r="M228" s="109"/>
      <c r="N228" s="109"/>
      <c r="O228" s="125"/>
      <c r="P228" s="125"/>
      <c r="Q228" s="125"/>
      <c r="R228" s="125"/>
      <c r="S228" s="125"/>
      <c r="T228" s="125"/>
      <c r="U228" s="125"/>
      <c r="V228" s="125"/>
      <c r="W228" s="125"/>
      <c r="X228" s="125"/>
      <c r="Y228" s="125"/>
      <c r="Z228" s="125"/>
      <c r="AA228" s="125"/>
      <c r="AB228" s="125"/>
      <c r="AC228" s="125"/>
      <c r="AD228" s="125"/>
      <c r="AE228" s="125"/>
      <c r="AF228" s="125"/>
      <c r="AG228" s="125"/>
      <c r="AH228" s="125"/>
    </row>
    <row r="229" spans="1:34" ht="18.95" customHeight="1">
      <c r="A229" s="109"/>
      <c r="B229" s="109"/>
      <c r="C229" s="109"/>
      <c r="D229" s="109"/>
      <c r="E229" s="109"/>
      <c r="F229" s="109"/>
      <c r="G229" s="109"/>
      <c r="H229" s="109"/>
      <c r="I229" s="109"/>
      <c r="J229" s="109"/>
      <c r="K229" s="109"/>
      <c r="L229" s="109"/>
      <c r="M229" s="109"/>
      <c r="N229" s="109"/>
      <c r="O229" s="125"/>
      <c r="P229" s="125"/>
      <c r="Q229" s="125"/>
      <c r="R229" s="125"/>
      <c r="S229" s="125"/>
      <c r="T229" s="125"/>
      <c r="U229" s="125"/>
      <c r="V229" s="125"/>
      <c r="W229" s="125"/>
      <c r="X229" s="125"/>
      <c r="Y229" s="125"/>
      <c r="Z229" s="125"/>
      <c r="AA229" s="125"/>
      <c r="AB229" s="125"/>
      <c r="AC229" s="125"/>
      <c r="AD229" s="125"/>
      <c r="AE229" s="125"/>
      <c r="AF229" s="125"/>
      <c r="AG229" s="125"/>
      <c r="AH229" s="125"/>
    </row>
    <row r="230" spans="1:34" ht="18.95" customHeight="1">
      <c r="A230" s="109"/>
      <c r="B230" s="109"/>
      <c r="C230" s="109"/>
      <c r="D230" s="109"/>
      <c r="E230" s="109"/>
      <c r="F230" s="109"/>
      <c r="G230" s="109"/>
      <c r="H230" s="109"/>
      <c r="I230" s="109"/>
      <c r="J230" s="109"/>
      <c r="K230" s="109"/>
      <c r="L230" s="109"/>
      <c r="M230" s="109"/>
      <c r="N230" s="109"/>
      <c r="O230" s="125"/>
      <c r="P230" s="125"/>
      <c r="Q230" s="125"/>
      <c r="R230" s="125"/>
      <c r="S230" s="125"/>
      <c r="T230" s="125"/>
      <c r="U230" s="125"/>
      <c r="V230" s="125"/>
      <c r="W230" s="125"/>
      <c r="X230" s="125"/>
      <c r="Y230" s="125"/>
      <c r="Z230" s="125"/>
      <c r="AA230" s="125"/>
      <c r="AB230" s="125"/>
      <c r="AC230" s="125"/>
      <c r="AD230" s="125"/>
      <c r="AE230" s="125"/>
      <c r="AF230" s="125"/>
      <c r="AG230" s="125"/>
      <c r="AH230" s="125"/>
    </row>
    <row r="231" spans="1:34" ht="18.95" customHeight="1">
      <c r="A231" s="109"/>
      <c r="B231" s="109"/>
      <c r="C231" s="109"/>
      <c r="D231" s="109"/>
      <c r="E231" s="109"/>
      <c r="F231" s="109"/>
      <c r="G231" s="109"/>
      <c r="H231" s="109"/>
      <c r="I231" s="109"/>
      <c r="J231" s="109"/>
      <c r="K231" s="109"/>
      <c r="L231" s="109"/>
      <c r="M231" s="109"/>
      <c r="N231" s="109"/>
      <c r="O231" s="125"/>
      <c r="P231" s="125"/>
      <c r="Q231" s="125"/>
      <c r="R231" s="125"/>
      <c r="S231" s="125"/>
      <c r="T231" s="125"/>
      <c r="U231" s="125"/>
      <c r="V231" s="125"/>
      <c r="W231" s="125"/>
      <c r="X231" s="125"/>
      <c r="Y231" s="125"/>
      <c r="Z231" s="125"/>
      <c r="AA231" s="125"/>
      <c r="AB231" s="125"/>
      <c r="AC231" s="125"/>
      <c r="AD231" s="125"/>
      <c r="AE231" s="125"/>
      <c r="AF231" s="125"/>
      <c r="AG231" s="125"/>
      <c r="AH231" s="125"/>
    </row>
    <row r="232" spans="1:34" ht="18.95" customHeight="1">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1:34" ht="18.95" customHeight="1">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1:34" ht="18.95" customHeight="1">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1:34" ht="18.95" customHeight="1">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row r="236" spans="1:34" ht="18.95" customHeight="1">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row>
    <row r="237" spans="1:34" ht="18.95" customHeight="1">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row>
    <row r="238" spans="1:34" ht="18.95" customHeight="1">
      <c r="A238" s="7"/>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row>
    <row r="239" spans="1:34" ht="18.95" customHeight="1">
      <c r="E239" s="8"/>
      <c r="F239" s="8"/>
      <c r="G239" s="8"/>
      <c r="H239" s="8"/>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row>
    <row r="240" spans="1:34" ht="18.95" customHeight="1">
      <c r="A240" s="7"/>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row>
    <row r="241" spans="1:34" ht="18.95" customHeight="1">
      <c r="A241" s="7"/>
      <c r="E241" s="8"/>
      <c r="F241" s="8"/>
      <c r="G241" s="8"/>
      <c r="H241" s="8"/>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row>
    <row r="242" spans="1:34" ht="18.95" customHeight="1">
      <c r="A242" s="7"/>
      <c r="B242" s="7"/>
      <c r="C242" s="17"/>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row>
    <row r="243" spans="1:34" ht="18.95" customHeight="1">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row>
    <row r="244" spans="1:34" ht="18.95" customHeight="1">
      <c r="C244" s="17"/>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row>
    <row r="245" spans="1:34" ht="18.95" customHeight="1">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row>
    <row r="246" spans="1:34" ht="18.95" customHeight="1">
      <c r="C246" s="17"/>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row>
    <row r="247" spans="1:34" ht="18.95" customHeight="1">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row>
    <row r="248" spans="1:34" ht="18.95" customHeight="1">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row>
    <row r="249" spans="1:34" ht="18.95" customHeight="1">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1:34" ht="18.95" customHeight="1">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row>
    <row r="251" spans="1:34" ht="18.95" customHeight="1">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row>
    <row r="252" spans="1:34" ht="18.95" customHeight="1">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row>
    <row r="253" spans="1:34" ht="18.95" customHeight="1">
      <c r="E253" s="8"/>
      <c r="F253" s="8"/>
      <c r="G253" s="8"/>
      <c r="H253" s="8"/>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
      <c r="AF253" s="8"/>
      <c r="AG253" s="8"/>
      <c r="AH253" s="8"/>
    </row>
    <row r="254" spans="1:34" ht="18.95" customHeight="1">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row>
    <row r="255" spans="1:34" ht="18.95" customHeight="1">
      <c r="C255" s="7"/>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1:34" ht="18.95" customHeight="1">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row>
    <row r="257" spans="3:34" ht="18.95" customHeight="1">
      <c r="C257" s="7"/>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3:34" ht="18.95" customHeight="1">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row>
    <row r="259" spans="3:34" ht="18.95" customHeight="1">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3:34" ht="18.95" customHeight="1">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row>
    <row r="261" spans="3:34" ht="18.95" customHeight="1">
      <c r="C261" s="7"/>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row>
    <row r="262" spans="3:34" ht="18.95" customHeight="1">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3:34" ht="18.95" customHeight="1">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row>
    <row r="264" spans="3:34" ht="18.95" customHeight="1">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row>
    <row r="265" spans="3:34" ht="18.95" customHeight="1">
      <c r="C265" s="7"/>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row>
    <row r="266" spans="3:34" ht="18.95" customHeight="1">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row>
    <row r="267" spans="3:34" ht="18.95" customHeight="1">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row>
    <row r="268" spans="3:34" ht="18.95" customHeight="1">
      <c r="C268" s="7"/>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row>
    <row r="269" spans="3:34" ht="18.95" customHeight="1">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row>
    <row r="270" spans="3:34" ht="18.95" customHeight="1">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row>
    <row r="271" spans="3:34" ht="18.95" customHeight="1">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row>
    <row r="272" spans="3:34" ht="18.95" customHeight="1">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row>
    <row r="273" spans="5:34" ht="18.95" customHeight="1">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row>
    <row r="274" spans="5:34" ht="18.95" customHeight="1">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5:34" ht="18.95" customHeight="1">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row>
    <row r="276" spans="5:34" ht="18.95" customHeight="1">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row>
    <row r="277" spans="5:34" ht="18.95" customHeight="1">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row>
    <row r="278" spans="5:34" ht="18.95" customHeight="1">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row>
    <row r="279" spans="5:34" ht="18.95" customHeight="1">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row>
    <row r="280" spans="5:34" ht="18.95" customHeight="1">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row>
    <row r="281" spans="5:34" ht="18.95" customHeight="1">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row>
    <row r="282" spans="5:34" ht="18.95" customHeight="1">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row>
    <row r="283" spans="5:34" ht="18.95" customHeight="1">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row>
    <row r="284" spans="5:34" ht="18.95" customHeight="1">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row>
    <row r="285" spans="5:34" ht="18.95" customHeight="1">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row>
    <row r="286" spans="5:34" ht="18.95" customHeight="1">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row>
    <row r="287" spans="5:34" ht="18.95" customHeight="1">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row>
    <row r="288" spans="5:34" ht="18.95" customHeight="1">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3:34" ht="18.95" customHeight="1">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row>
    <row r="290" spans="3:34" ht="18.95" customHeight="1">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row>
    <row r="291" spans="3:34" ht="18.95" customHeight="1">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3:34" ht="18.95" customHeight="1">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row>
    <row r="293" spans="3:34" ht="18.95" customHeight="1">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row>
    <row r="294" spans="3:34" ht="18.95" customHeight="1">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row>
    <row r="295" spans="3:34" ht="18.95" customHeight="1">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row>
    <row r="296" spans="3:34" ht="18.95" customHeight="1">
      <c r="C296" s="7"/>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row>
    <row r="297" spans="3:34" ht="18.95" customHeight="1">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row>
    <row r="298" spans="3:34" ht="18.95" customHeight="1">
      <c r="D298" s="7"/>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row>
    <row r="299" spans="3:34" ht="18.95" customHeight="1">
      <c r="C299" s="7"/>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row>
    <row r="300" spans="3:34" ht="18.95" customHeight="1">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row>
    <row r="301" spans="3:34" ht="18.95" customHeight="1">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row>
    <row r="302" spans="3:34" ht="18.95" customHeight="1">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row>
    <row r="303" spans="3:34" ht="18.95" customHeight="1">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row>
    <row r="304" spans="3:34" ht="18.95" customHeight="1">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row>
    <row r="305" spans="5:34" ht="18.95" customHeight="1">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row>
    <row r="306" spans="5:34" ht="18.95" customHeight="1">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row>
    <row r="307" spans="5:34" ht="18.95" customHeight="1">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row>
    <row r="308" spans="5:34" ht="18.95" customHeight="1">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row>
    <row r="309" spans="5:34" ht="18.95" customHeight="1">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row>
    <row r="310" spans="5:34" ht="18.95" customHeight="1">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row>
    <row r="311" spans="5:34" ht="18.95" customHeight="1">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row>
    <row r="312" spans="5:34" ht="18.95" customHeight="1">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row>
    <row r="313" spans="5:34" ht="18.95" customHeight="1">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row>
    <row r="314" spans="5:34" ht="18.95" customHeight="1">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row>
    <row r="315" spans="5:34" ht="18.95" customHeight="1">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5:34" ht="18.95" customHeight="1">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row>
    <row r="317" spans="5:34" ht="18.95" customHeight="1">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row>
    <row r="318" spans="5:34" ht="18.95" customHeight="1">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5:34" ht="18.95" customHeight="1">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row>
    <row r="320" spans="5:34" ht="18.95" customHeight="1">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row>
    <row r="321" spans="5:34" ht="18.95" customHeight="1">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row>
    <row r="322" spans="5:34" ht="18.95" customHeight="1">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row>
    <row r="323" spans="5:34" ht="18.95" customHeight="1">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row>
    <row r="324" spans="5:34" ht="18.95" customHeight="1">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row>
    <row r="325" spans="5:34" ht="18.95" customHeight="1">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5:34" ht="18.95" customHeight="1">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row>
    <row r="327" spans="5:34" ht="18.95" customHeight="1">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row>
    <row r="328" spans="5:34" ht="18.95" customHeight="1">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5:34" ht="18.95" customHeight="1">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row>
    <row r="330" spans="5:34" ht="18.95" customHeight="1">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5:34" ht="18.95" customHeight="1">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row>
    <row r="332" spans="5:34" ht="18.95" customHeight="1">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row>
    <row r="333" spans="5:34" ht="18.95" customHeight="1">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row>
    <row r="334" spans="5:34" ht="18.95" customHeight="1">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row>
    <row r="335" spans="5:34" ht="18.95" customHeight="1">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row>
    <row r="336" spans="5:34" ht="18.95" customHeight="1">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row>
    <row r="337" spans="5:34" ht="18.95" customHeight="1">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row>
    <row r="338" spans="5:34" ht="18.95" customHeight="1">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row>
    <row r="339" spans="5:34" ht="18.95" customHeight="1">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row>
    <row r="340" spans="5:34" ht="18.95" customHeight="1"/>
    <row r="341" spans="5:34" ht="18.95" customHeight="1"/>
    <row r="342" spans="5:34" ht="18.95" customHeight="1"/>
    <row r="343" spans="5:34" ht="18.95" customHeight="1">
      <c r="AG343" s="7"/>
      <c r="AH343" s="7"/>
    </row>
    <row r="344" spans="5:34" ht="18.95" customHeight="1"/>
    <row r="345" spans="5:34" ht="18.95" customHeight="1"/>
    <row r="346" spans="5:34" ht="18.95" customHeight="1"/>
    <row r="347" spans="5:34" ht="18.95" customHeight="1"/>
    <row r="348" spans="5:34" ht="18.95" customHeight="1"/>
    <row r="349" spans="5:34" ht="18.95" customHeight="1"/>
    <row r="350" spans="5:34" ht="18.95" customHeight="1"/>
    <row r="351" spans="5:34" ht="18.95" customHeight="1">
      <c r="AD351" s="7"/>
    </row>
    <row r="352" spans="5:34" ht="18.95" customHeight="1">
      <c r="Z352" s="7"/>
    </row>
    <row r="353" spans="4:34" ht="18.95" customHeight="1"/>
    <row r="354" spans="4:34" ht="18.95" customHeight="1"/>
    <row r="355" spans="4:34" ht="18.95" customHeight="1"/>
    <row r="356" spans="4:34" ht="18.95" customHeight="1"/>
    <row r="357" spans="4:34" ht="18.95" customHeight="1">
      <c r="AA357" s="7"/>
    </row>
    <row r="358" spans="4:34" ht="18.95" customHeight="1"/>
    <row r="359" spans="4:34" ht="18.95" customHeight="1">
      <c r="Z359" s="7"/>
    </row>
    <row r="360" spans="4:34" ht="18.95" customHeight="1"/>
    <row r="361" spans="4:34" ht="18.95" customHeight="1">
      <c r="AH361" s="7"/>
    </row>
    <row r="362" spans="4:34" ht="18.95" customHeight="1">
      <c r="D362" s="7"/>
      <c r="E362" s="7"/>
      <c r="I362" s="7"/>
      <c r="AH362" s="7"/>
    </row>
    <row r="363" spans="4:34" ht="18.95" customHeight="1">
      <c r="D363" s="7"/>
      <c r="E363" s="7"/>
    </row>
    <row r="364" spans="4:34" ht="18.95" customHeight="1"/>
    <row r="365" spans="4:34" ht="18.95" customHeight="1"/>
    <row r="366" spans="4:34" ht="18.95" customHeight="1"/>
    <row r="367" spans="4:34" ht="18.95" customHeight="1"/>
    <row r="368" spans="4:34" ht="18.95" customHeight="1"/>
    <row r="369" ht="18.95" customHeight="1"/>
    <row r="370" ht="18.95" customHeight="1"/>
    <row r="371" ht="18.95" customHeight="1"/>
    <row r="372" ht="18.95" customHeight="1"/>
    <row r="373" ht="18.95" customHeight="1"/>
    <row r="374" ht="18.95" customHeight="1"/>
    <row r="375" ht="18.95" customHeight="1"/>
    <row r="376" ht="18.95" customHeight="1"/>
    <row r="377" ht="18.95" customHeight="1"/>
    <row r="378" ht="18.95" customHeight="1"/>
    <row r="379" ht="18.95" customHeight="1"/>
    <row r="380" ht="18.95" customHeight="1"/>
    <row r="381" ht="18.95" customHeight="1"/>
    <row r="382" ht="18.95" customHeight="1"/>
    <row r="383" ht="18.95" customHeight="1"/>
    <row r="384" ht="18.95" customHeight="1"/>
    <row r="385" spans="1:34" ht="18.95" customHeight="1"/>
    <row r="386" spans="1:34" ht="18.95" customHeight="1">
      <c r="A386" s="8"/>
    </row>
    <row r="387" spans="1:34" ht="18.95" customHeight="1">
      <c r="A387" s="8"/>
    </row>
    <row r="388" spans="1:34" ht="18.95" customHeight="1">
      <c r="A388" s="8"/>
    </row>
    <row r="389" spans="1:34" ht="18.95" customHeight="1">
      <c r="A389" s="8"/>
    </row>
    <row r="390" spans="1:34" ht="18.95" customHeight="1">
      <c r="A390" s="8"/>
    </row>
    <row r="391" spans="1:34" ht="18.95" customHeight="1">
      <c r="A391" s="8"/>
      <c r="U391" s="7"/>
    </row>
    <row r="392" spans="1:34" ht="18.95" customHeight="1">
      <c r="A392" s="8"/>
      <c r="S392" s="7"/>
    </row>
    <row r="393" spans="1:34" ht="18.95" customHeight="1">
      <c r="A393" s="8"/>
    </row>
    <row r="394" spans="1:34" ht="18.95" customHeight="1"/>
    <row r="395" spans="1:34" ht="18.95" customHeight="1"/>
    <row r="396" spans="1:34" ht="18.95" customHeight="1"/>
    <row r="397" spans="1:34" ht="18.95" customHeight="1"/>
    <row r="398" spans="1:34" ht="18.95" customHeight="1">
      <c r="AH398" s="7"/>
    </row>
    <row r="399" spans="1:34" ht="18.95" customHeight="1"/>
    <row r="400" spans="1:34" ht="18.95" customHeight="1"/>
    <row r="401" spans="1:1" ht="18.95" customHeight="1"/>
    <row r="402" spans="1:1" ht="18.95" customHeight="1"/>
    <row r="403" spans="1:1" ht="18.95" customHeight="1"/>
    <row r="404" spans="1:1" ht="18.95" customHeight="1"/>
    <row r="405" spans="1:1" ht="18.95" customHeight="1"/>
    <row r="406" spans="1:1" ht="18.95" customHeight="1"/>
    <row r="407" spans="1:1" ht="18.95" customHeight="1"/>
    <row r="408" spans="1:1" ht="18.95" customHeight="1"/>
    <row r="409" spans="1:1" ht="18.95" customHeight="1"/>
    <row r="410" spans="1:1" ht="18.95" customHeight="1"/>
    <row r="411" spans="1:1" ht="18.95" customHeight="1">
      <c r="A411" s="8"/>
    </row>
    <row r="412" spans="1:1" ht="18.95" customHeight="1">
      <c r="A412" s="8"/>
    </row>
    <row r="413" spans="1:1" ht="18.95" customHeight="1">
      <c r="A413" s="8"/>
    </row>
    <row r="414" spans="1:1" ht="18.95" customHeight="1">
      <c r="A414" s="8"/>
    </row>
    <row r="415" spans="1:1" ht="18.95" customHeight="1">
      <c r="A415" s="8"/>
    </row>
    <row r="416" spans="1:1" ht="18.95" customHeight="1">
      <c r="A416" s="8"/>
    </row>
    <row r="417" spans="1:20" ht="18.95" customHeight="1">
      <c r="A417" s="8"/>
    </row>
    <row r="418" spans="1:20" ht="18.95" customHeight="1">
      <c r="A418" s="8"/>
    </row>
    <row r="419" spans="1:20" ht="18.95" customHeight="1">
      <c r="A419" s="8"/>
    </row>
    <row r="420" spans="1:20" ht="18.95" customHeight="1">
      <c r="A420" s="8"/>
    </row>
    <row r="421" spans="1:20" ht="18.95" customHeight="1">
      <c r="A421" s="8"/>
      <c r="D421" s="7"/>
      <c r="I421" s="7"/>
      <c r="L421" s="7"/>
    </row>
    <row r="422" spans="1:20" ht="18.95" customHeight="1"/>
    <row r="423" spans="1:20" ht="18.95" customHeight="1"/>
    <row r="424" spans="1:20" ht="18.95" customHeight="1">
      <c r="A424" s="7"/>
      <c r="T424" s="7"/>
    </row>
    <row r="425" spans="1:20" ht="18.95" customHeight="1"/>
    <row r="426" spans="1:20" ht="18.95" customHeight="1"/>
    <row r="427" spans="1:20" ht="18.95" customHeight="1"/>
    <row r="428" spans="1:20" ht="18.95" customHeight="1"/>
    <row r="429" spans="1:20" ht="18.95" customHeight="1"/>
    <row r="430" spans="1:20" ht="18.95" customHeight="1"/>
    <row r="431" spans="1:20" ht="18.95" customHeight="1"/>
    <row r="432" spans="1:20" ht="18.95" customHeight="1"/>
    <row r="433" spans="3:3" ht="18.95" customHeight="1"/>
    <row r="434" spans="3:3" ht="18.95" customHeight="1"/>
    <row r="435" spans="3:3" ht="18.95" customHeight="1"/>
    <row r="436" spans="3:3" ht="18.95" customHeight="1"/>
    <row r="437" spans="3:3" ht="18.95" customHeight="1"/>
    <row r="438" spans="3:3" ht="18.95" customHeight="1"/>
    <row r="439" spans="3:3" ht="18.95" customHeight="1"/>
    <row r="440" spans="3:3" ht="18.95" customHeight="1"/>
    <row r="441" spans="3:3" ht="18.95" customHeight="1"/>
    <row r="442" spans="3:3" ht="18.95" customHeight="1"/>
    <row r="443" spans="3:3" ht="18.95" customHeight="1"/>
    <row r="444" spans="3:3" ht="18.95" customHeight="1">
      <c r="C444" s="7"/>
    </row>
    <row r="445" spans="3:3" ht="18.95" customHeight="1">
      <c r="C445" s="7"/>
    </row>
    <row r="446" spans="3:3" ht="18.95" customHeight="1">
      <c r="C446" s="7"/>
    </row>
    <row r="447" spans="3:3" ht="18.95" customHeight="1">
      <c r="C447" s="7"/>
    </row>
    <row r="448" spans="3:3" ht="18.95" customHeight="1">
      <c r="C448" s="7"/>
    </row>
    <row r="449" ht="18.95" customHeight="1"/>
    <row r="450" ht="18.95" customHeight="1"/>
    <row r="451" ht="18.95" customHeight="1"/>
    <row r="452" ht="18.95" customHeight="1"/>
    <row r="453" ht="18.95" customHeight="1"/>
    <row r="454" ht="18.95" customHeight="1"/>
    <row r="455" ht="18.95" customHeight="1"/>
    <row r="456" ht="18.95" customHeight="1"/>
    <row r="457" ht="18.95" customHeight="1"/>
    <row r="458" ht="18.95" customHeight="1"/>
    <row r="459" ht="18.95" customHeight="1"/>
    <row r="460" ht="18.95" customHeight="1"/>
    <row r="461" ht="18.95" customHeight="1"/>
    <row r="462" ht="18.95" customHeight="1"/>
    <row r="463" ht="18.95" customHeight="1"/>
    <row r="464" ht="18.95" customHeight="1"/>
    <row r="465" spans="17:20" ht="18.95" customHeight="1"/>
    <row r="466" spans="17:20" ht="18.95" customHeight="1"/>
    <row r="467" spans="17:20" ht="18.95" customHeight="1">
      <c r="Q467" s="40"/>
    </row>
    <row r="468" spans="17:20" ht="18.95" customHeight="1">
      <c r="Q468" s="41"/>
    </row>
    <row r="469" spans="17:20" ht="18.95" customHeight="1">
      <c r="T469" s="8"/>
    </row>
    <row r="470" spans="17:20" ht="18.95" customHeight="1"/>
    <row r="471" spans="17:20" ht="18.95" customHeight="1"/>
    <row r="472" spans="17:20" ht="18.95" customHeight="1"/>
    <row r="473" spans="17:20" ht="18.95" customHeight="1"/>
    <row r="474" spans="17:20" ht="18.95" customHeight="1"/>
    <row r="475" spans="17:20" ht="18.95" customHeight="1"/>
    <row r="476" spans="17:20" ht="18.95" customHeight="1"/>
    <row r="477" spans="17:20" ht="18.95" customHeight="1"/>
    <row r="478" spans="17:20" ht="18.95" customHeight="1"/>
    <row r="479" spans="17:20" ht="18.95" customHeight="1"/>
    <row r="480" spans="17:20" ht="18.95" customHeight="1"/>
    <row r="481" ht="18.95" customHeight="1"/>
    <row r="482" ht="18.95" customHeight="1"/>
    <row r="483" ht="18.95" customHeight="1"/>
    <row r="484" ht="18.95" customHeight="1"/>
    <row r="485" ht="18.95" customHeight="1"/>
    <row r="486" ht="18.95" customHeight="1"/>
    <row r="487" ht="18.95" customHeight="1"/>
    <row r="488" ht="18.95" customHeight="1"/>
    <row r="489" ht="18.95" customHeight="1"/>
    <row r="490" ht="18.95" customHeight="1"/>
    <row r="491" ht="18.95" customHeight="1"/>
    <row r="492" ht="18.95" customHeight="1"/>
    <row r="493" ht="18.95" customHeight="1"/>
    <row r="494" ht="18.95" customHeight="1"/>
    <row r="495" ht="18.95" customHeight="1"/>
    <row r="496" ht="18.95" customHeight="1"/>
    <row r="497" ht="18.95" customHeight="1"/>
    <row r="498" ht="18.95" customHeight="1"/>
    <row r="499" ht="18.95" customHeight="1"/>
    <row r="500" ht="18.95" customHeight="1"/>
    <row r="501" ht="18.95" customHeight="1"/>
    <row r="502" ht="18.95" customHeight="1"/>
    <row r="503" ht="18.95" customHeight="1"/>
    <row r="504" ht="18.95" customHeight="1"/>
    <row r="505" ht="18.95" customHeight="1"/>
    <row r="506" ht="18.95" customHeight="1"/>
    <row r="507" ht="18.95" customHeight="1"/>
    <row r="508" ht="18.95" customHeight="1"/>
    <row r="509" ht="18.95" customHeight="1"/>
    <row r="510" ht="18.95" customHeight="1"/>
    <row r="511" ht="18.95" customHeight="1"/>
    <row r="512" ht="18.95" customHeight="1"/>
    <row r="513" ht="18.95" customHeight="1"/>
    <row r="514" ht="18.95" customHeight="1"/>
    <row r="515" ht="18.95" customHeight="1"/>
    <row r="516" ht="18.95" customHeight="1"/>
    <row r="517" ht="18.95" customHeight="1"/>
    <row r="518" ht="18.95" customHeight="1"/>
    <row r="519" ht="18.95" customHeight="1"/>
    <row r="520" ht="18.95" customHeight="1"/>
    <row r="521" ht="18.95" customHeight="1"/>
    <row r="522" ht="18.95" customHeight="1"/>
    <row r="523" ht="18.95" customHeight="1"/>
    <row r="524" ht="18.95" customHeight="1"/>
    <row r="525" ht="18.95" customHeight="1"/>
    <row r="526" ht="18.95" customHeight="1"/>
    <row r="527" ht="18.95" customHeight="1"/>
    <row r="528" ht="18.95" customHeight="1"/>
    <row r="529" ht="18.95" customHeight="1"/>
    <row r="530" ht="18.95" customHeight="1"/>
    <row r="531" ht="18.95" customHeight="1"/>
    <row r="532" ht="18.95" customHeight="1"/>
    <row r="533" ht="18.95" customHeight="1"/>
    <row r="534" ht="18.95" customHeight="1"/>
    <row r="535" ht="18.95" customHeight="1"/>
    <row r="536" ht="18.95" customHeight="1"/>
    <row r="537" ht="18.95" customHeight="1"/>
    <row r="538" ht="18.95" customHeight="1"/>
    <row r="539" ht="18.95" customHeight="1"/>
    <row r="540" ht="18.95" customHeight="1"/>
    <row r="541" ht="18.95" customHeight="1"/>
    <row r="542" ht="18.95" customHeight="1"/>
    <row r="543" ht="18.95" customHeight="1"/>
    <row r="544" ht="18.95" customHeight="1"/>
    <row r="545" ht="18.95" customHeight="1"/>
    <row r="546" ht="18.95" customHeight="1"/>
    <row r="547" ht="18.95" customHeight="1"/>
    <row r="548" ht="18.95" customHeight="1"/>
    <row r="549" ht="18.95" customHeight="1"/>
    <row r="550" ht="18.95" customHeight="1"/>
    <row r="551" ht="18.95" customHeight="1"/>
    <row r="552" ht="18.95" customHeight="1"/>
    <row r="553" ht="18.95" customHeight="1"/>
    <row r="554" ht="18.95" customHeight="1"/>
    <row r="555" ht="18.95" customHeight="1"/>
    <row r="556" ht="18.95" customHeight="1"/>
    <row r="557" ht="18.95" customHeight="1"/>
    <row r="558" ht="18.95" customHeight="1"/>
    <row r="559" ht="18.95" customHeight="1"/>
    <row r="560" ht="18.95" customHeight="1"/>
    <row r="561" ht="18.95" customHeight="1"/>
    <row r="562" ht="18.95" customHeight="1"/>
    <row r="563" ht="18.95" customHeight="1"/>
    <row r="564" ht="18.95" customHeight="1"/>
    <row r="565" ht="18.95" customHeight="1"/>
    <row r="566" ht="18.95" customHeight="1"/>
    <row r="567" ht="18.95" customHeight="1"/>
    <row r="568" ht="18.95" customHeight="1"/>
    <row r="569" ht="18.95" customHeight="1"/>
    <row r="570" ht="18.95" customHeight="1"/>
    <row r="571" ht="18.95" customHeight="1"/>
    <row r="572" ht="18.95" customHeight="1"/>
    <row r="573" ht="18.95" customHeight="1"/>
    <row r="574" ht="18.95" customHeight="1"/>
    <row r="575" ht="18.95" customHeight="1"/>
    <row r="576" ht="18.95" customHeight="1"/>
    <row r="577" ht="18.95" customHeight="1"/>
    <row r="578" ht="18.95" customHeight="1"/>
    <row r="579" ht="18.95" customHeight="1"/>
    <row r="580" ht="18.95" customHeight="1"/>
    <row r="581" ht="18.95" customHeight="1"/>
    <row r="582" ht="18.95" customHeight="1"/>
    <row r="583" ht="18.95" customHeight="1"/>
    <row r="584" ht="18.95" customHeight="1"/>
    <row r="585" ht="18.95" customHeight="1"/>
    <row r="586" ht="18.95" customHeight="1"/>
    <row r="587" ht="18.95" customHeight="1"/>
    <row r="588" ht="18.95" customHeight="1"/>
    <row r="589" ht="18.95" customHeight="1"/>
    <row r="590" ht="18.95" customHeight="1"/>
    <row r="591" ht="18.95" customHeight="1"/>
    <row r="592" ht="18.95" customHeight="1"/>
    <row r="593" ht="18.95" customHeight="1"/>
    <row r="594" ht="18.95" customHeight="1"/>
    <row r="595" ht="18.95" customHeight="1"/>
    <row r="596" ht="18.95" customHeight="1"/>
    <row r="597" ht="18.95" customHeight="1"/>
    <row r="598" ht="18.95" customHeight="1"/>
    <row r="599" ht="18.95" customHeight="1"/>
    <row r="600" ht="18.95" customHeight="1"/>
    <row r="601" ht="18.95" customHeight="1"/>
    <row r="602" ht="18.95" customHeight="1"/>
    <row r="603" ht="18.95" customHeight="1"/>
    <row r="604" ht="18.95" customHeight="1"/>
    <row r="605" ht="18.95" customHeight="1"/>
    <row r="606" ht="18.95" customHeight="1"/>
    <row r="607" ht="18.95" customHeight="1"/>
    <row r="608" ht="18.95" customHeight="1"/>
    <row r="609" ht="18.95" customHeight="1"/>
    <row r="610" ht="18.95" customHeight="1"/>
    <row r="611" ht="18.95" customHeight="1"/>
    <row r="612" ht="18.95" customHeight="1"/>
    <row r="613" ht="18.95" customHeight="1"/>
    <row r="614" ht="18.95" customHeight="1"/>
    <row r="615" ht="18.95" customHeight="1"/>
    <row r="616" ht="18.95" customHeight="1"/>
    <row r="617" ht="18.95" customHeight="1"/>
    <row r="618" ht="18.95" customHeight="1"/>
    <row r="619" ht="18.95" customHeight="1"/>
    <row r="620" ht="18.95" customHeight="1"/>
    <row r="621" ht="18.95" customHeight="1"/>
    <row r="622" ht="18.95" customHeight="1"/>
    <row r="623" ht="18.95" customHeight="1"/>
    <row r="624" ht="18.95" customHeight="1"/>
    <row r="625" ht="18.95" customHeight="1"/>
    <row r="626" ht="18.95" customHeight="1"/>
    <row r="627" ht="18.95" customHeight="1"/>
    <row r="628" ht="18.95" customHeight="1"/>
    <row r="629" ht="18.95" customHeight="1"/>
    <row r="630" ht="18.95" customHeight="1"/>
    <row r="631" ht="18.95" customHeight="1"/>
    <row r="632" ht="18.95" customHeight="1"/>
    <row r="633" ht="18.95" customHeight="1"/>
    <row r="634" ht="18.95" customHeight="1"/>
    <row r="635" ht="18.95" customHeight="1"/>
    <row r="636" ht="18.95" customHeight="1"/>
    <row r="637" ht="18.95" customHeight="1"/>
    <row r="638" ht="18.95" customHeight="1"/>
    <row r="639" ht="18.95" customHeight="1"/>
    <row r="640" ht="18.95" customHeight="1"/>
    <row r="641" ht="18.95" customHeight="1"/>
    <row r="642" ht="18.95" customHeight="1"/>
    <row r="643" ht="18.95" customHeight="1"/>
    <row r="644" ht="18.95" customHeight="1"/>
    <row r="645" ht="18.95" customHeight="1"/>
    <row r="646" ht="18.95" customHeight="1"/>
    <row r="647" ht="18.95" customHeight="1"/>
    <row r="648" ht="18.95" customHeight="1"/>
    <row r="649" ht="18.95" customHeight="1"/>
    <row r="650" ht="18.95" customHeight="1"/>
    <row r="651" ht="18.95" customHeight="1"/>
    <row r="652" ht="18.95" customHeight="1"/>
    <row r="653" ht="18.95" customHeight="1"/>
    <row r="654" ht="18.95" customHeight="1"/>
    <row r="655" ht="18.95" customHeight="1"/>
    <row r="656" ht="18.95" customHeight="1"/>
    <row r="657" ht="18.95" customHeight="1"/>
    <row r="658" ht="18.95" customHeight="1"/>
    <row r="659" ht="18.95" customHeight="1"/>
    <row r="660" ht="18.95" customHeight="1"/>
    <row r="661" ht="18.95" customHeight="1"/>
    <row r="662" ht="18.95" customHeight="1"/>
    <row r="663" ht="18.95" customHeight="1"/>
    <row r="664" ht="18.95" customHeight="1"/>
    <row r="665" ht="18.95" customHeight="1"/>
    <row r="666" ht="18.95" customHeight="1"/>
    <row r="667" ht="18.95" customHeight="1"/>
    <row r="668" ht="18.95" customHeight="1"/>
    <row r="669" ht="18.95" customHeight="1"/>
    <row r="670" ht="18.95" customHeight="1"/>
    <row r="671" ht="18.95" customHeight="1"/>
    <row r="672" ht="18.95" customHeight="1"/>
    <row r="673" ht="18.95" customHeight="1"/>
    <row r="674" ht="18.95" customHeight="1"/>
    <row r="675" ht="18.95" customHeight="1"/>
    <row r="676" ht="18.95" customHeight="1"/>
    <row r="677" ht="18.95" customHeight="1"/>
    <row r="678" ht="18.95" customHeight="1"/>
    <row r="679" ht="18.95" customHeight="1"/>
    <row r="680" ht="18.95" customHeight="1"/>
    <row r="681" ht="18.95" customHeight="1"/>
    <row r="682" ht="18.95" customHeight="1"/>
    <row r="683" ht="18.95" customHeight="1"/>
    <row r="684" ht="18.95" customHeight="1"/>
    <row r="685" ht="18.95" customHeight="1"/>
    <row r="686" ht="18.95" customHeight="1"/>
    <row r="687" ht="18.95" customHeight="1"/>
    <row r="688" ht="18.95" customHeight="1"/>
    <row r="689" ht="18.95" customHeight="1"/>
    <row r="690" ht="18.95" customHeight="1"/>
    <row r="691" ht="18.95" customHeight="1"/>
    <row r="692" ht="18.95" customHeight="1"/>
    <row r="693" ht="18.95" customHeight="1"/>
    <row r="694" ht="18.95" customHeight="1"/>
    <row r="695" ht="18.95" customHeight="1"/>
    <row r="696" ht="18.95" customHeight="1"/>
    <row r="697" ht="18.95" customHeight="1"/>
    <row r="698" ht="18.95" customHeight="1"/>
    <row r="699" ht="18.95" customHeight="1"/>
    <row r="700" ht="18.95" customHeight="1"/>
    <row r="701" ht="18.95" customHeight="1"/>
    <row r="702" ht="18.95" customHeight="1"/>
    <row r="703" ht="18.95" customHeight="1"/>
    <row r="704" ht="18.95" customHeight="1"/>
    <row r="705" ht="18.95" customHeight="1"/>
    <row r="706" ht="18.95" customHeight="1"/>
    <row r="707" ht="18.95" customHeight="1"/>
    <row r="708" ht="18.95" customHeight="1"/>
    <row r="709" ht="18.95" customHeight="1"/>
    <row r="710" ht="18.95" customHeight="1"/>
    <row r="711" ht="18.95" customHeight="1"/>
    <row r="712" ht="18.95" customHeight="1"/>
    <row r="713" ht="18.95" customHeight="1"/>
    <row r="714" ht="18.95" customHeight="1"/>
    <row r="715" ht="18.95" customHeight="1"/>
    <row r="716" ht="18.95" customHeight="1"/>
    <row r="717" ht="18.95" customHeight="1"/>
    <row r="718" ht="18.95" customHeight="1"/>
    <row r="719" ht="18.95" customHeight="1"/>
    <row r="720" ht="18.95" customHeight="1"/>
    <row r="721" ht="18.95" customHeight="1"/>
    <row r="722" ht="18.95" customHeight="1"/>
    <row r="723" ht="18.95" customHeight="1"/>
    <row r="724" ht="18.95" customHeight="1"/>
    <row r="725" ht="18.95" customHeight="1"/>
    <row r="726" ht="18.95" customHeight="1"/>
    <row r="727" ht="18.95" customHeight="1"/>
    <row r="728" ht="18.95" customHeight="1"/>
    <row r="729" ht="18.95" customHeight="1"/>
    <row r="730" ht="18.95" customHeight="1"/>
    <row r="731" ht="18.95" customHeight="1"/>
    <row r="732" ht="18.95" customHeight="1"/>
    <row r="733" ht="18.95" customHeight="1"/>
    <row r="734" ht="18.95" customHeight="1"/>
    <row r="735" ht="18.95" customHeight="1"/>
    <row r="736" ht="18.95" customHeight="1"/>
    <row r="737" ht="18.95" customHeight="1"/>
    <row r="738" ht="18.95" customHeight="1"/>
    <row r="739" ht="18.95" customHeight="1"/>
    <row r="740" ht="18.95" customHeight="1"/>
    <row r="741" ht="18.95" customHeight="1"/>
    <row r="742" ht="18.95" customHeight="1"/>
    <row r="743" ht="18.95" customHeight="1"/>
    <row r="744" ht="18.95" customHeight="1"/>
    <row r="745" ht="18.95" customHeight="1"/>
    <row r="746" ht="18.95" customHeight="1"/>
    <row r="747" ht="18.95" customHeight="1"/>
    <row r="748" ht="18.95" customHeight="1"/>
    <row r="749" ht="18.95" customHeight="1"/>
    <row r="750" ht="18.95" customHeight="1"/>
    <row r="751" ht="18.95" customHeight="1"/>
    <row r="752" ht="18.95" customHeight="1"/>
    <row r="753" ht="18.95" customHeight="1"/>
    <row r="754" ht="18.95" customHeight="1"/>
    <row r="755" ht="18.95" customHeight="1"/>
    <row r="756" ht="18.95" customHeight="1"/>
    <row r="757" ht="18.95" customHeight="1"/>
    <row r="758" ht="18.95" customHeight="1"/>
    <row r="759" ht="18.95" customHeight="1"/>
    <row r="760" ht="18.95" customHeight="1"/>
    <row r="761" ht="18.95" customHeight="1"/>
    <row r="762" ht="18.95" customHeight="1"/>
    <row r="763" ht="18.95" customHeight="1"/>
    <row r="764" ht="18.95" customHeight="1"/>
    <row r="765" ht="18.95" customHeight="1"/>
    <row r="766" ht="18.95" customHeight="1"/>
    <row r="767" ht="18.95" customHeight="1"/>
    <row r="768" ht="18.95" customHeight="1"/>
    <row r="769" ht="18.95" customHeight="1"/>
    <row r="770" ht="18.95" customHeight="1"/>
    <row r="771" ht="18.95" customHeight="1"/>
    <row r="772" ht="18.95" customHeight="1"/>
    <row r="773" ht="18.95" customHeight="1"/>
    <row r="774" ht="18.95" customHeight="1"/>
    <row r="775" ht="18.95" customHeight="1"/>
    <row r="776" ht="18.95" customHeight="1"/>
    <row r="777" ht="18.95" customHeight="1"/>
    <row r="778" ht="18.95" customHeight="1"/>
    <row r="779" ht="18.95" customHeight="1"/>
    <row r="780" ht="18.95" customHeight="1"/>
    <row r="781" ht="18.95" customHeight="1"/>
    <row r="782" ht="18.95" customHeight="1"/>
    <row r="783" ht="18.95" customHeight="1"/>
    <row r="784" ht="18.95" customHeight="1"/>
    <row r="785" ht="18.95" customHeight="1"/>
    <row r="786" ht="18.95" customHeight="1"/>
    <row r="787" ht="18.95" customHeight="1"/>
    <row r="788" ht="18.95" customHeight="1"/>
    <row r="789" ht="18.95" customHeight="1"/>
    <row r="790" ht="18.95" customHeight="1"/>
    <row r="791" ht="18.95" customHeight="1"/>
    <row r="792" ht="18.95" customHeight="1"/>
    <row r="793" ht="18.95" customHeight="1"/>
    <row r="794" ht="18.95" customHeight="1"/>
    <row r="795" ht="18.95" customHeight="1"/>
    <row r="796" ht="18.95" customHeight="1"/>
    <row r="797" ht="18.95" customHeight="1"/>
    <row r="798" ht="18.95" customHeight="1"/>
    <row r="799" ht="18.95" customHeight="1"/>
    <row r="800" ht="18.95" customHeight="1"/>
    <row r="801" ht="18.95" customHeight="1"/>
    <row r="802" ht="18.95" customHeight="1"/>
    <row r="803" ht="18.95" customHeight="1"/>
    <row r="804" ht="18.95" customHeight="1"/>
    <row r="805" ht="18.95" customHeight="1"/>
    <row r="806" ht="18.95" customHeight="1"/>
    <row r="807" ht="18.95" customHeight="1"/>
    <row r="808" ht="18.95" customHeight="1"/>
    <row r="809" ht="18.95" customHeight="1"/>
    <row r="810" ht="18.95" customHeight="1"/>
    <row r="811" ht="18.95" customHeight="1"/>
    <row r="812" ht="18.95" customHeight="1"/>
    <row r="813" ht="18.95" customHeight="1"/>
    <row r="814" ht="18.95" customHeight="1"/>
    <row r="815" ht="18.95" customHeight="1"/>
    <row r="816" ht="18.95" customHeight="1"/>
    <row r="817" ht="18.95" customHeight="1"/>
    <row r="818" ht="18.95" customHeight="1"/>
    <row r="819" ht="18.95" customHeight="1"/>
    <row r="820" ht="18.95" customHeight="1"/>
    <row r="821" ht="18.95" customHeight="1"/>
    <row r="822" ht="18.95" customHeight="1"/>
    <row r="823" ht="18.95" customHeight="1"/>
    <row r="824" ht="18.95" customHeight="1"/>
    <row r="825" ht="18.95" customHeight="1"/>
    <row r="826" ht="18.95" customHeight="1"/>
    <row r="827" ht="18.95" customHeight="1"/>
    <row r="828" ht="18.95" customHeight="1"/>
    <row r="829" ht="18.95" customHeight="1"/>
    <row r="830" ht="18.95" customHeight="1"/>
    <row r="831" ht="18.95" customHeight="1"/>
    <row r="832" ht="18.95" customHeight="1"/>
    <row r="833" ht="18.95" customHeight="1"/>
    <row r="834" ht="18.95" customHeight="1"/>
    <row r="835" ht="18.95" customHeight="1"/>
    <row r="836" ht="18.95" customHeight="1"/>
    <row r="837" ht="18.95" customHeight="1"/>
    <row r="838" ht="18.95" customHeight="1"/>
    <row r="839" ht="18.95" customHeight="1"/>
    <row r="840" ht="18.95" customHeight="1"/>
    <row r="841" ht="18.95" customHeight="1"/>
    <row r="842" ht="18.95" customHeight="1"/>
    <row r="843" ht="18.95" customHeight="1"/>
    <row r="844" ht="18.95" customHeight="1"/>
    <row r="845" ht="18.95" customHeight="1"/>
    <row r="846" ht="18.95" customHeight="1"/>
    <row r="847" ht="18.95" customHeight="1"/>
    <row r="848" ht="18.95" customHeight="1"/>
    <row r="849" ht="18.95" customHeight="1"/>
    <row r="850" ht="18.95" customHeight="1"/>
    <row r="851" ht="18.95" customHeight="1"/>
    <row r="852" ht="18.95" customHeight="1"/>
    <row r="853" ht="18.95" customHeight="1"/>
    <row r="854" ht="18.95" customHeight="1"/>
    <row r="855" ht="18.95" customHeight="1"/>
    <row r="856" ht="18.95" customHeight="1"/>
    <row r="857" ht="18.95" customHeight="1"/>
    <row r="858" ht="18.95" customHeight="1"/>
    <row r="859" ht="18.95" customHeight="1"/>
    <row r="860" ht="18.95" customHeight="1"/>
    <row r="861" ht="18.95" customHeight="1"/>
    <row r="862" ht="18.95" customHeight="1"/>
    <row r="863" ht="18.95" customHeight="1"/>
    <row r="864" ht="18.95" customHeight="1"/>
    <row r="865" ht="18.95" customHeight="1"/>
    <row r="866" ht="18.95" customHeight="1"/>
    <row r="867" ht="18.95" customHeight="1"/>
    <row r="868" ht="18.95" customHeight="1"/>
    <row r="869" ht="18.95" customHeight="1"/>
    <row r="870" ht="18.95" customHeight="1"/>
    <row r="871" ht="18.95" customHeight="1"/>
    <row r="872" ht="18.95" customHeight="1"/>
    <row r="873" ht="18.95" customHeight="1"/>
    <row r="874" ht="18.95" customHeight="1"/>
    <row r="875" ht="18.95" customHeight="1"/>
    <row r="876" ht="18.95" customHeight="1"/>
    <row r="877" ht="18.95" customHeight="1"/>
    <row r="878" ht="18.95" customHeight="1"/>
    <row r="879" ht="18.95" customHeight="1"/>
    <row r="880" ht="18.95" customHeight="1"/>
    <row r="881" ht="18.95" customHeight="1"/>
    <row r="882" ht="18.95" customHeight="1"/>
    <row r="883" ht="18.95" customHeight="1"/>
    <row r="884" ht="18.95" customHeight="1"/>
    <row r="885" ht="18.95" customHeight="1"/>
    <row r="886" ht="18.95" customHeight="1"/>
    <row r="887" ht="18.95" customHeight="1"/>
    <row r="888" ht="18.95" customHeight="1"/>
    <row r="889" ht="18.95" customHeight="1"/>
    <row r="890" ht="18.95" customHeight="1"/>
    <row r="891" ht="18.95" customHeight="1"/>
    <row r="892" ht="18.95" customHeight="1"/>
    <row r="893" ht="18.95" customHeight="1"/>
    <row r="894" ht="18.95" customHeight="1"/>
    <row r="895" ht="18.95" customHeight="1"/>
    <row r="896" ht="18.95" customHeight="1"/>
    <row r="897" ht="18.95" customHeight="1"/>
    <row r="898" ht="18.95" customHeight="1"/>
    <row r="899" ht="18.95" customHeight="1"/>
    <row r="900" ht="18.95" customHeight="1"/>
    <row r="901" ht="18.95" customHeight="1"/>
    <row r="902" ht="18.95" customHeight="1"/>
    <row r="903" ht="18.95" customHeight="1"/>
    <row r="904" ht="18.95" customHeight="1"/>
    <row r="905" ht="18.95" customHeight="1"/>
    <row r="906" ht="18.95" customHeight="1"/>
    <row r="907" ht="18.95" customHeight="1"/>
    <row r="908" ht="18.95" customHeight="1"/>
    <row r="909" ht="18.95" customHeight="1"/>
    <row r="910" ht="18.95" customHeight="1"/>
    <row r="911" ht="18.95" customHeight="1"/>
    <row r="912" ht="18.95" customHeight="1"/>
    <row r="913" ht="18.95" customHeight="1"/>
    <row r="914" ht="18.95" customHeight="1"/>
    <row r="915" ht="18.95" customHeight="1"/>
    <row r="916" ht="18.95" customHeight="1"/>
    <row r="917" ht="18.95" customHeight="1"/>
    <row r="918" ht="18.95" customHeight="1"/>
    <row r="919" ht="18.95" customHeight="1"/>
    <row r="920" ht="18.95" customHeight="1"/>
    <row r="921" ht="18.95" customHeight="1"/>
    <row r="922" ht="18.95" customHeight="1"/>
    <row r="923" ht="18.95" customHeight="1"/>
    <row r="924" ht="18.95" customHeight="1"/>
    <row r="925" ht="18.95" customHeight="1"/>
    <row r="926" ht="18.95" customHeight="1"/>
    <row r="927" ht="18.95" customHeight="1"/>
    <row r="928" ht="18.95" customHeight="1"/>
    <row r="929" ht="18.95" customHeight="1"/>
    <row r="930" ht="18.95" customHeight="1"/>
    <row r="931" ht="18.95" customHeight="1"/>
    <row r="932" ht="18.95" customHeight="1"/>
    <row r="933" ht="18.95" customHeight="1"/>
    <row r="934" ht="18.95" customHeight="1"/>
    <row r="935" ht="18.95" customHeight="1"/>
    <row r="936" ht="18.95" customHeight="1"/>
    <row r="937" ht="18.95" customHeight="1"/>
    <row r="938" ht="18.95" customHeight="1"/>
    <row r="939" ht="18.95" customHeight="1"/>
    <row r="940" ht="18.95" customHeight="1"/>
    <row r="941" ht="18.95" customHeight="1"/>
    <row r="942" ht="18.95" customHeight="1"/>
    <row r="943" ht="18.95" customHeight="1"/>
    <row r="944" ht="18.95" customHeight="1"/>
    <row r="945" ht="18.95" customHeight="1"/>
    <row r="946" ht="18.95" customHeight="1"/>
    <row r="947" ht="18.95" customHeight="1"/>
    <row r="948" ht="18.95" customHeight="1"/>
    <row r="949" ht="18.95" customHeight="1"/>
    <row r="950" ht="18.95" customHeight="1"/>
    <row r="951" ht="18.95" customHeight="1"/>
    <row r="952" ht="18.95" customHeight="1"/>
    <row r="953" ht="18.95" customHeight="1"/>
    <row r="954" ht="18.95" customHeight="1"/>
    <row r="955" ht="18.95" customHeight="1"/>
    <row r="956" ht="18.95" customHeight="1"/>
    <row r="957" ht="18.95" customHeight="1"/>
    <row r="958" ht="18.95" customHeight="1"/>
    <row r="959" ht="18.95" customHeight="1"/>
    <row r="960" ht="18.95" customHeight="1"/>
    <row r="961" ht="18.95" customHeight="1"/>
    <row r="962" ht="18.95" customHeight="1"/>
    <row r="963" ht="18.95" customHeight="1"/>
    <row r="964" ht="18.95" customHeight="1"/>
    <row r="965" ht="18.95" customHeight="1"/>
    <row r="966" ht="18.95" customHeight="1"/>
    <row r="967" ht="18.95" customHeight="1"/>
    <row r="968" ht="18.95" customHeight="1"/>
    <row r="969" ht="18.95" customHeight="1"/>
    <row r="970" ht="18.95" customHeight="1"/>
    <row r="971" ht="18.95" customHeight="1"/>
    <row r="972" ht="18.95" customHeight="1"/>
    <row r="973" ht="18.95" customHeight="1"/>
    <row r="974" ht="18.95" customHeight="1"/>
    <row r="975" ht="18.95" customHeight="1"/>
    <row r="976" ht="18.95" customHeight="1"/>
    <row r="977" ht="18.95" customHeight="1"/>
    <row r="978" ht="18.95" customHeight="1"/>
    <row r="979" ht="18.95" customHeight="1"/>
    <row r="980" ht="18.95" customHeight="1"/>
    <row r="981" ht="18.95" customHeight="1"/>
    <row r="982" ht="18.95" customHeight="1"/>
    <row r="983" ht="18.95" customHeight="1"/>
    <row r="984" ht="18.95" customHeight="1"/>
    <row r="985" ht="18.95" customHeight="1"/>
    <row r="986" ht="18.95" customHeight="1"/>
    <row r="987" ht="18.95" customHeight="1"/>
    <row r="988" ht="18.95" customHeight="1"/>
    <row r="989" ht="18.95" customHeight="1"/>
    <row r="990" ht="18.95" customHeight="1"/>
    <row r="991" ht="18.95" customHeight="1"/>
    <row r="992" ht="18.95" customHeight="1"/>
    <row r="993" ht="18.95" customHeight="1"/>
    <row r="994" ht="18.95" customHeight="1"/>
    <row r="995" ht="18.95" customHeight="1"/>
    <row r="996" ht="18.95" customHeight="1"/>
    <row r="997" ht="18.95" customHeight="1"/>
    <row r="998" ht="18.95" customHeight="1"/>
    <row r="999" ht="18.95" customHeight="1"/>
    <row r="1000" ht="18.95" customHeight="1"/>
  </sheetData>
  <mergeCells count="119">
    <mergeCell ref="A115:B123"/>
    <mergeCell ref="C115:N123"/>
    <mergeCell ref="O115:X123"/>
    <mergeCell ref="Y115:AH123"/>
    <mergeCell ref="A97:B105"/>
    <mergeCell ref="C97:N105"/>
    <mergeCell ref="O97:X105"/>
    <mergeCell ref="Y97:AH105"/>
    <mergeCell ref="A106:B114"/>
    <mergeCell ref="C106:N114"/>
    <mergeCell ref="O106:X114"/>
    <mergeCell ref="Y106:AH114"/>
    <mergeCell ref="A88:B96"/>
    <mergeCell ref="C88:N96"/>
    <mergeCell ref="O88:X96"/>
    <mergeCell ref="Y88:AH96"/>
    <mergeCell ref="A61:B69"/>
    <mergeCell ref="C61:N69"/>
    <mergeCell ref="O61:X69"/>
    <mergeCell ref="Y61:AH69"/>
    <mergeCell ref="A70:B78"/>
    <mergeCell ref="C70:N78"/>
    <mergeCell ref="O70:X78"/>
    <mergeCell ref="Y70:AH78"/>
    <mergeCell ref="O25:X33"/>
    <mergeCell ref="Y25:AH33"/>
    <mergeCell ref="A34:B42"/>
    <mergeCell ref="C34:N42"/>
    <mergeCell ref="O34:X42"/>
    <mergeCell ref="Y34:AH42"/>
    <mergeCell ref="A79:B87"/>
    <mergeCell ref="C79:N87"/>
    <mergeCell ref="O79:X87"/>
    <mergeCell ref="Y79:AH87"/>
    <mergeCell ref="A16:B24"/>
    <mergeCell ref="C16:N24"/>
    <mergeCell ref="O16:X24"/>
    <mergeCell ref="Y16:AH24"/>
    <mergeCell ref="A25:B33"/>
    <mergeCell ref="C25:N33"/>
    <mergeCell ref="A151:B159"/>
    <mergeCell ref="C151:N159"/>
    <mergeCell ref="O151:X159"/>
    <mergeCell ref="Y151:AH159"/>
    <mergeCell ref="O133:X141"/>
    <mergeCell ref="Y133:AH141"/>
    <mergeCell ref="A142:B150"/>
    <mergeCell ref="C142:N150"/>
    <mergeCell ref="O142:X150"/>
    <mergeCell ref="Y142:AH150"/>
    <mergeCell ref="A43:B51"/>
    <mergeCell ref="C43:N51"/>
    <mergeCell ref="O43:X51"/>
    <mergeCell ref="Y43:AH51"/>
    <mergeCell ref="A52:B60"/>
    <mergeCell ref="C52:N60"/>
    <mergeCell ref="O52:X60"/>
    <mergeCell ref="Y52:AH60"/>
    <mergeCell ref="O124:X132"/>
    <mergeCell ref="Y124:AH132"/>
    <mergeCell ref="A133:B141"/>
    <mergeCell ref="C133:N141"/>
    <mergeCell ref="O178:X186"/>
    <mergeCell ref="Y178:AH186"/>
    <mergeCell ref="A187:B195"/>
    <mergeCell ref="C187:N195"/>
    <mergeCell ref="O187:X195"/>
    <mergeCell ref="Y187:AH195"/>
    <mergeCell ref="A169:B177"/>
    <mergeCell ref="C169:N177"/>
    <mergeCell ref="O169:X177"/>
    <mergeCell ref="Y169:AH177"/>
    <mergeCell ref="A160:B168"/>
    <mergeCell ref="C160:N168"/>
    <mergeCell ref="O160:X168"/>
    <mergeCell ref="Y160:AH168"/>
    <mergeCell ref="A214:B222"/>
    <mergeCell ref="C214:N222"/>
    <mergeCell ref="O214:X222"/>
    <mergeCell ref="Y214:AH222"/>
    <mergeCell ref="A223:B231"/>
    <mergeCell ref="C223:N231"/>
    <mergeCell ref="O223:X231"/>
    <mergeCell ref="Y223:AH231"/>
    <mergeCell ref="A7:B15"/>
    <mergeCell ref="C7:N15"/>
    <mergeCell ref="O7:X15"/>
    <mergeCell ref="Y7:AH15"/>
    <mergeCell ref="A205:B213"/>
    <mergeCell ref="C205:N213"/>
    <mergeCell ref="O205:X213"/>
    <mergeCell ref="Y205:AH213"/>
    <mergeCell ref="A178:B186"/>
    <mergeCell ref="C178:N186"/>
    <mergeCell ref="A196:B204"/>
    <mergeCell ref="C196:N204"/>
    <mergeCell ref="O196:X204"/>
    <mergeCell ref="Y196:AH204"/>
    <mergeCell ref="A124:B132"/>
    <mergeCell ref="C124:N132"/>
    <mergeCell ref="C6:N6"/>
    <mergeCell ref="Y5:AH5"/>
    <mergeCell ref="Y6:AH6"/>
    <mergeCell ref="O5:X5"/>
    <mergeCell ref="O6:X6"/>
    <mergeCell ref="A6:B6"/>
    <mergeCell ref="A3:AH3"/>
    <mergeCell ref="A4:E4"/>
    <mergeCell ref="F4:AH4"/>
    <mergeCell ref="A5:B5"/>
    <mergeCell ref="A1:N1"/>
    <mergeCell ref="O1:P1"/>
    <mergeCell ref="Q1:Y1"/>
    <mergeCell ref="Z1:AH1"/>
    <mergeCell ref="A2:N2"/>
    <mergeCell ref="O2:P2"/>
    <mergeCell ref="Q2:Y2"/>
    <mergeCell ref="Z2:AH2"/>
    <mergeCell ref="C5:N5"/>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80C-264D-4292-8BAD-9453CE3E97BC}">
  <dimension ref="A1:JK41"/>
  <sheetViews>
    <sheetView topLeftCell="A7" zoomScaleNormal="100" workbookViewId="0">
      <selection activeCell="GG39" sqref="GG39"/>
    </sheetView>
  </sheetViews>
  <sheetFormatPr defaultColWidth="1.625" defaultRowHeight="20.100000000000001" customHeight="1"/>
  <cols>
    <col min="1" max="16384" width="1.625" style="1"/>
  </cols>
  <sheetData>
    <row r="1" spans="1:271" s="78" customFormat="1" ht="24.95" customHeight="1">
      <c r="A1" s="1"/>
      <c r="B1" s="1"/>
      <c r="C1" s="1"/>
      <c r="D1" s="1"/>
      <c r="E1" s="1"/>
      <c r="F1" s="1"/>
      <c r="H1" s="1"/>
      <c r="I1" s="1"/>
      <c r="N1" s="1"/>
      <c r="O1" s="1"/>
      <c r="P1" s="1"/>
      <c r="Q1" s="1"/>
      <c r="R1" s="1"/>
      <c r="S1" s="1"/>
      <c r="T1" s="1"/>
      <c r="U1" s="1"/>
      <c r="V1" s="1"/>
      <c r="W1" s="1"/>
      <c r="X1" s="1"/>
      <c r="Y1" s="1"/>
      <c r="Z1" s="1"/>
      <c r="AA1" s="77"/>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JF1" s="84"/>
      <c r="JG1" s="84"/>
      <c r="JH1" s="84"/>
      <c r="JI1" s="84"/>
      <c r="JJ1" s="84"/>
      <c r="JK1" s="84"/>
    </row>
    <row r="2" spans="1:271" ht="20.100000000000001" customHeight="1">
      <c r="AA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JF2" s="85"/>
      <c r="JG2" s="85"/>
      <c r="JH2" s="85"/>
      <c r="JI2" s="85"/>
      <c r="JJ2" s="85"/>
      <c r="JK2" s="85"/>
    </row>
    <row r="3" spans="1:271" ht="20.100000000000001" customHeight="1">
      <c r="AA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JF3" s="85"/>
      <c r="JG3" s="85"/>
      <c r="JH3" s="85"/>
      <c r="JI3" s="85"/>
      <c r="JJ3" s="85"/>
      <c r="JK3" s="85"/>
    </row>
    <row r="4" spans="1:271" ht="20.100000000000001" customHeight="1">
      <c r="Y4" s="79"/>
      <c r="AA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JF4" s="85"/>
      <c r="JG4" s="85"/>
      <c r="JH4" s="85"/>
      <c r="JI4" s="85"/>
      <c r="JJ4" s="85"/>
      <c r="JK4" s="85"/>
    </row>
    <row r="5" spans="1:271" ht="20.100000000000001" customHeight="1">
      <c r="AA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JF5" s="85"/>
      <c r="JG5" s="85"/>
      <c r="JH5" s="85"/>
      <c r="JI5" s="85"/>
      <c r="JJ5" s="85"/>
      <c r="JK5" s="85"/>
    </row>
    <row r="6" spans="1:271" ht="20.100000000000001" customHeight="1">
      <c r="Z6" s="79"/>
      <c r="AA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JF6" s="85"/>
      <c r="JG6" s="85"/>
      <c r="JH6" s="85"/>
      <c r="JI6" s="85"/>
      <c r="JJ6" s="85"/>
      <c r="JK6" s="85"/>
    </row>
    <row r="7" spans="1:271" ht="20.100000000000001" customHeight="1">
      <c r="Y7" s="79"/>
      <c r="AA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JF7" s="85"/>
      <c r="JG7" s="85"/>
      <c r="JH7" s="85"/>
      <c r="JI7" s="85"/>
      <c r="JJ7" s="85"/>
      <c r="JK7" s="85"/>
    </row>
    <row r="8" spans="1:271" ht="20.100000000000001" customHeight="1">
      <c r="AA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JF8" s="85"/>
      <c r="JG8" s="85"/>
      <c r="JH8" s="85"/>
      <c r="JI8" s="85"/>
      <c r="JJ8" s="85"/>
      <c r="JK8" s="85"/>
    </row>
    <row r="9" spans="1:271" ht="20.100000000000001" customHeight="1">
      <c r="AA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JF9" s="85"/>
      <c r="JG9" s="85"/>
      <c r="JH9" s="85"/>
      <c r="JI9" s="85"/>
      <c r="JJ9" s="85"/>
      <c r="JK9" s="85"/>
    </row>
    <row r="10" spans="1:271" ht="20.100000000000001" customHeight="1">
      <c r="AA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JF10" s="85"/>
      <c r="JG10" s="85"/>
      <c r="JH10" s="85"/>
      <c r="JI10" s="85"/>
      <c r="JJ10" s="85"/>
      <c r="JK10" s="85"/>
    </row>
    <row r="11" spans="1:271" ht="20.100000000000001" customHeight="1">
      <c r="AA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JF11" s="85"/>
      <c r="JG11" s="85"/>
      <c r="JH11" s="85"/>
      <c r="JI11" s="85"/>
      <c r="JJ11" s="85"/>
      <c r="JK11" s="85"/>
    </row>
    <row r="12" spans="1:271" ht="20.100000000000001" customHeight="1">
      <c r="AA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JF12" s="85"/>
      <c r="JG12" s="85"/>
      <c r="JH12" s="85"/>
      <c r="JI12" s="85"/>
      <c r="JJ12" s="85"/>
      <c r="JK12" s="85"/>
    </row>
    <row r="13" spans="1:271" s="80" customFormat="1" ht="20.100000000000001" customHeight="1">
      <c r="A13" s="1"/>
      <c r="B13" s="1"/>
      <c r="C13" s="1"/>
      <c r="D13" s="1"/>
      <c r="E13" s="1"/>
      <c r="F13" s="1"/>
      <c r="H13" s="1"/>
      <c r="I13" s="1"/>
      <c r="N13" s="1"/>
      <c r="O13" s="1"/>
      <c r="P13" s="1"/>
      <c r="Q13" s="1"/>
      <c r="R13" s="1"/>
      <c r="S13" s="1"/>
      <c r="T13" s="1"/>
      <c r="U13" s="1"/>
      <c r="V13" s="1"/>
      <c r="W13" s="1"/>
      <c r="X13" s="1"/>
      <c r="Y13" s="1"/>
      <c r="Z13" s="1"/>
      <c r="AA13" s="77"/>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JF13" s="86"/>
      <c r="JG13" s="86"/>
      <c r="JH13" s="86"/>
      <c r="JI13" s="86"/>
      <c r="JJ13" s="86"/>
      <c r="JK13" s="86"/>
    </row>
    <row r="14" spans="1:271" ht="20.100000000000001" customHeight="1">
      <c r="AA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JF14" s="85"/>
      <c r="JG14" s="85"/>
      <c r="JH14" s="85"/>
      <c r="JI14" s="85"/>
      <c r="JJ14" s="85"/>
      <c r="JK14" s="85"/>
    </row>
    <row r="15" spans="1:271" ht="20.100000000000001" customHeight="1">
      <c r="AA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JF15" s="85"/>
      <c r="JG15" s="85"/>
      <c r="JH15" s="85"/>
      <c r="JI15" s="85"/>
      <c r="JJ15" s="85"/>
      <c r="JK15" s="85"/>
    </row>
    <row r="16" spans="1:271" ht="20.100000000000001" customHeight="1">
      <c r="AA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JF16" s="85"/>
      <c r="JG16" s="85"/>
      <c r="JH16" s="85"/>
      <c r="JI16" s="85"/>
      <c r="JJ16" s="85"/>
      <c r="JK16" s="85"/>
    </row>
    <row r="17" spans="1:271" ht="20.100000000000001" customHeight="1">
      <c r="AA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JF17" s="85"/>
      <c r="JG17" s="85"/>
      <c r="JH17" s="85"/>
      <c r="JI17" s="85"/>
      <c r="JJ17" s="85"/>
      <c r="JK17" s="85"/>
    </row>
    <row r="18" spans="1:271" ht="20.100000000000001" customHeight="1">
      <c r="AA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JF18" s="85"/>
      <c r="JG18" s="85"/>
      <c r="JH18" s="85"/>
      <c r="JI18" s="85"/>
      <c r="JJ18" s="85"/>
      <c r="JK18" s="85"/>
    </row>
    <row r="19" spans="1:271" s="81" customFormat="1" ht="20.100000000000001" customHeight="1">
      <c r="A19" s="1"/>
      <c r="B19" s="1"/>
      <c r="C19" s="1"/>
      <c r="D19" s="1"/>
      <c r="E19" s="1"/>
      <c r="F19" s="1"/>
      <c r="H19" s="1"/>
      <c r="I19" s="1"/>
      <c r="N19" s="1"/>
      <c r="O19" s="1"/>
      <c r="P19" s="1"/>
      <c r="Q19" s="1"/>
      <c r="R19" s="1"/>
      <c r="S19" s="1"/>
      <c r="T19" s="1"/>
      <c r="U19" s="1"/>
      <c r="V19" s="1"/>
      <c r="W19" s="1"/>
      <c r="X19" s="1"/>
      <c r="Y19" s="1"/>
      <c r="Z19" s="1"/>
      <c r="AA19" s="77"/>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JF19" s="87"/>
      <c r="JG19" s="87"/>
      <c r="JH19" s="87"/>
      <c r="JI19" s="87"/>
      <c r="JJ19" s="87"/>
      <c r="JK19" s="87"/>
    </row>
    <row r="20" spans="1:271" ht="20.100000000000001" customHeight="1">
      <c r="P20" s="557" t="str">
        <f>(基本資料!F5)&amp;(基本資料!I5)&amp;" "&amp;(基本資料!J5)&amp;(基本資料!M5)&amp;" "&amp;(基本資料!N5)&amp;(基本資料!T5)&amp;" "&amp;(基本資料!A8)&amp;"公館 設計圖集"</f>
        <v>台北市 松山區 民權東路 許公館 設計圖集</v>
      </c>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JF20" s="85"/>
      <c r="JG20" s="85"/>
      <c r="JH20" s="85"/>
      <c r="JI20" s="85"/>
      <c r="JJ20" s="85"/>
      <c r="JK20" s="85"/>
    </row>
    <row r="21" spans="1:271" ht="20.100000000000001" customHeight="1">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c r="BI21" s="557"/>
      <c r="BJ21" s="557"/>
      <c r="BK21" s="557"/>
      <c r="BL21" s="557"/>
      <c r="BM21" s="557"/>
      <c r="BN21" s="557"/>
      <c r="BO21" s="557"/>
      <c r="BP21" s="557"/>
      <c r="BQ21" s="557"/>
      <c r="BR21" s="557"/>
      <c r="BS21" s="557"/>
      <c r="BT21" s="557"/>
      <c r="BU21" s="557"/>
      <c r="BV21" s="557"/>
      <c r="BW21" s="557"/>
      <c r="BX21" s="557"/>
      <c r="BY21" s="557"/>
      <c r="BZ21" s="557"/>
      <c r="CA21" s="557"/>
      <c r="CB21" s="557"/>
      <c r="CC21" s="557"/>
      <c r="CD21" s="557"/>
      <c r="CE21" s="557"/>
      <c r="CF21" s="557"/>
      <c r="CG21" s="557"/>
      <c r="CH21" s="557"/>
      <c r="CI21" s="557"/>
      <c r="CJ21" s="557"/>
      <c r="CK21" s="557"/>
      <c r="CL21" s="557"/>
      <c r="CM21" s="557"/>
      <c r="CN21" s="557"/>
      <c r="CO21" s="557"/>
      <c r="CP21" s="557"/>
      <c r="CQ21" s="557"/>
      <c r="CR21" s="557"/>
      <c r="CS21" s="557"/>
      <c r="CT21" s="557"/>
      <c r="CU21" s="557"/>
      <c r="CV21" s="557"/>
      <c r="CW21" s="557"/>
      <c r="CX21" s="557"/>
      <c r="CY21" s="557"/>
      <c r="CZ21" s="557"/>
      <c r="DA21" s="557"/>
      <c r="DB21" s="557"/>
      <c r="DC21" s="557"/>
      <c r="DD21" s="557"/>
      <c r="DE21" s="557"/>
      <c r="DF21" s="557"/>
      <c r="DG21" s="557"/>
      <c r="DH21" s="557"/>
      <c r="DI21" s="557"/>
      <c r="DJ21" s="557"/>
      <c r="DK21" s="557"/>
      <c r="DL21" s="557"/>
      <c r="DM21" s="557"/>
      <c r="DN21" s="557"/>
      <c r="DO21" s="557"/>
      <c r="DP21" s="557"/>
      <c r="DQ21" s="557"/>
      <c r="DR21" s="557"/>
      <c r="DS21" s="557"/>
      <c r="DT21" s="557"/>
      <c r="DU21" s="557"/>
      <c r="DV21" s="557"/>
      <c r="DW21" s="557"/>
      <c r="DX21" s="557"/>
      <c r="DY21" s="557"/>
      <c r="DZ21" s="557"/>
      <c r="EA21" s="557"/>
      <c r="EB21" s="557"/>
      <c r="EC21" s="557"/>
      <c r="ED21" s="557"/>
      <c r="EE21" s="557"/>
      <c r="EF21" s="557"/>
      <c r="JF21" s="85"/>
      <c r="JG21" s="85"/>
      <c r="JH21" s="85"/>
      <c r="JI21" s="85"/>
      <c r="JJ21" s="85"/>
      <c r="JK21" s="85"/>
    </row>
    <row r="22" spans="1:271" ht="19.5" customHeight="1">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c r="BB22" s="557"/>
      <c r="BC22" s="557"/>
      <c r="BD22" s="557"/>
      <c r="BE22" s="557"/>
      <c r="BF22" s="557"/>
      <c r="BG22" s="557"/>
      <c r="BH22" s="557"/>
      <c r="BI22" s="557"/>
      <c r="BJ22" s="557"/>
      <c r="BK22" s="557"/>
      <c r="BL22" s="557"/>
      <c r="BM22" s="557"/>
      <c r="BN22" s="557"/>
      <c r="BO22" s="557"/>
      <c r="BP22" s="557"/>
      <c r="BQ22" s="557"/>
      <c r="BR22" s="557"/>
      <c r="BS22" s="557"/>
      <c r="BT22" s="557"/>
      <c r="BU22" s="557"/>
      <c r="BV22" s="557"/>
      <c r="BW22" s="557"/>
      <c r="BX22" s="557"/>
      <c r="BY22" s="557"/>
      <c r="BZ22" s="557"/>
      <c r="CA22" s="557"/>
      <c r="CB22" s="557"/>
      <c r="CC22" s="557"/>
      <c r="CD22" s="557"/>
      <c r="CE22" s="557"/>
      <c r="CF22" s="557"/>
      <c r="CG22" s="557"/>
      <c r="CH22" s="557"/>
      <c r="CI22" s="557"/>
      <c r="CJ22" s="557"/>
      <c r="CK22" s="557"/>
      <c r="CL22" s="557"/>
      <c r="CM22" s="557"/>
      <c r="CN22" s="557"/>
      <c r="CO22" s="557"/>
      <c r="CP22" s="557"/>
      <c r="CQ22" s="557"/>
      <c r="CR22" s="557"/>
      <c r="CS22" s="557"/>
      <c r="CT22" s="557"/>
      <c r="CU22" s="557"/>
      <c r="CV22" s="557"/>
      <c r="CW22" s="557"/>
      <c r="CX22" s="557"/>
      <c r="CY22" s="557"/>
      <c r="CZ22" s="557"/>
      <c r="DA22" s="557"/>
      <c r="DB22" s="557"/>
      <c r="DC22" s="557"/>
      <c r="DD22" s="557"/>
      <c r="DE22" s="557"/>
      <c r="DF22" s="557"/>
      <c r="DG22" s="557"/>
      <c r="DH22" s="557"/>
      <c r="DI22" s="557"/>
      <c r="DJ22" s="557"/>
      <c r="DK22" s="557"/>
      <c r="DL22" s="557"/>
      <c r="DM22" s="557"/>
      <c r="DN22" s="557"/>
      <c r="DO22" s="557"/>
      <c r="DP22" s="557"/>
      <c r="DQ22" s="557"/>
      <c r="DR22" s="557"/>
      <c r="DS22" s="557"/>
      <c r="DT22" s="557"/>
      <c r="DU22" s="557"/>
      <c r="DV22" s="557"/>
      <c r="DW22" s="557"/>
      <c r="DX22" s="557"/>
      <c r="DY22" s="557"/>
      <c r="DZ22" s="557"/>
      <c r="EA22" s="557"/>
      <c r="EB22" s="557"/>
      <c r="EC22" s="557"/>
      <c r="ED22" s="557"/>
      <c r="EE22" s="557"/>
      <c r="EF22" s="557"/>
      <c r="JF22" s="85"/>
      <c r="JG22" s="85"/>
      <c r="JH22" s="85"/>
      <c r="JI22" s="85"/>
      <c r="JJ22" s="85"/>
      <c r="JK22" s="85"/>
    </row>
    <row r="23" spans="1:271" ht="20.100000000000001" customHeight="1">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JF23" s="85"/>
      <c r="JG23" s="85"/>
      <c r="JH23" s="85"/>
      <c r="JI23" s="85"/>
      <c r="JJ23" s="85"/>
      <c r="JK23" s="85"/>
    </row>
    <row r="24" spans="1:271" ht="20.100000000000001" customHeight="1">
      <c r="AA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JF24" s="85"/>
      <c r="JG24" s="85"/>
      <c r="JH24" s="85"/>
      <c r="JI24" s="85"/>
      <c r="JJ24" s="85"/>
      <c r="JK24" s="85"/>
    </row>
    <row r="25" spans="1:271" ht="20.100000000000001" customHeight="1">
      <c r="AA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JF25" s="85"/>
      <c r="JG25" s="85"/>
      <c r="JH25" s="85"/>
      <c r="JI25" s="85"/>
      <c r="JJ25" s="85"/>
      <c r="JK25" s="85"/>
    </row>
    <row r="26" spans="1:271" ht="20.100000000000001" customHeight="1">
      <c r="AA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JF26" s="85"/>
      <c r="JG26" s="85"/>
      <c r="JH26" s="85"/>
      <c r="JI26" s="85"/>
      <c r="JJ26" s="85"/>
      <c r="JK26" s="85"/>
    </row>
    <row r="27" spans="1:271" ht="20.100000000000001" customHeight="1">
      <c r="AA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JF27" s="85"/>
      <c r="JG27" s="85"/>
      <c r="JH27" s="85"/>
      <c r="JI27" s="85"/>
      <c r="JJ27" s="85"/>
      <c r="JK27" s="85"/>
    </row>
    <row r="28" spans="1:271" ht="20.100000000000001" customHeight="1">
      <c r="AA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JF28" s="85"/>
      <c r="JG28" s="85"/>
      <c r="JH28" s="85"/>
      <c r="JI28" s="85"/>
      <c r="JJ28" s="85"/>
      <c r="JK28" s="85"/>
    </row>
    <row r="29" spans="1:271" ht="20.100000000000001" customHeight="1">
      <c r="AA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JF29" s="85"/>
      <c r="JG29" s="85"/>
      <c r="JH29" s="85"/>
      <c r="JI29" s="85"/>
      <c r="JJ29" s="85"/>
      <c r="JK29" s="85"/>
    </row>
    <row r="30" spans="1:271" ht="20.100000000000001" customHeight="1">
      <c r="AA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JF30" s="85"/>
      <c r="JG30" s="85"/>
      <c r="JH30" s="85"/>
      <c r="JI30" s="85"/>
      <c r="JJ30" s="85"/>
      <c r="JK30" s="85"/>
    </row>
    <row r="31" spans="1:271" ht="20.100000000000001" customHeight="1">
      <c r="AA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JF31" s="85"/>
      <c r="JG31" s="85"/>
      <c r="JH31" s="85"/>
      <c r="JI31" s="85"/>
      <c r="JJ31" s="85"/>
      <c r="JK31" s="85"/>
    </row>
    <row r="32" spans="1:271" ht="20.100000000000001" customHeight="1">
      <c r="AA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JF32" s="85"/>
      <c r="JG32" s="85"/>
      <c r="JH32" s="85"/>
      <c r="JI32" s="85"/>
      <c r="JJ32" s="85"/>
      <c r="JK32" s="85"/>
    </row>
    <row r="33" spans="16:271" ht="20.100000000000001" customHeight="1">
      <c r="AA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JF33" s="85"/>
      <c r="JG33" s="85"/>
      <c r="JH33" s="85"/>
      <c r="JI33" s="85"/>
      <c r="JJ33" s="85"/>
      <c r="JK33" s="85"/>
    </row>
    <row r="34" spans="16:271" ht="20.100000000000001" customHeight="1">
      <c r="AA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JF34" s="85"/>
      <c r="JG34" s="85"/>
      <c r="JH34" s="85"/>
      <c r="JI34" s="85"/>
      <c r="JJ34" s="85"/>
      <c r="JK34" s="85"/>
    </row>
    <row r="35" spans="16:271" ht="20.100000000000001" customHeight="1">
      <c r="AA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JF35" s="85"/>
      <c r="JG35" s="85"/>
      <c r="JH35" s="85"/>
      <c r="JI35" s="85"/>
      <c r="JJ35" s="85"/>
      <c r="JK35" s="85"/>
    </row>
    <row r="36" spans="16:271" ht="20.100000000000001" customHeight="1">
      <c r="AA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JF36" s="85"/>
      <c r="JG36" s="85"/>
      <c r="JH36" s="85"/>
      <c r="JI36" s="85"/>
      <c r="JJ36" s="85"/>
      <c r="JK36" s="85"/>
    </row>
    <row r="37" spans="16:271" ht="20.100000000000001" customHeight="1">
      <c r="AA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JF37" s="85"/>
      <c r="JG37" s="85"/>
      <c r="JH37" s="85"/>
      <c r="JI37" s="85"/>
      <c r="JJ37" s="85"/>
      <c r="JK37" s="85"/>
    </row>
    <row r="38" spans="16:271" ht="20.100000000000001" customHeight="1">
      <c r="AA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JF38" s="85"/>
      <c r="JG38" s="85"/>
      <c r="JH38" s="85"/>
      <c r="JI38" s="85"/>
      <c r="JJ38" s="85"/>
      <c r="JK38" s="85"/>
    </row>
    <row r="39" spans="16:271" ht="20.100000000000001" customHeight="1">
      <c r="AA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JF39" s="85"/>
      <c r="JG39" s="85"/>
      <c r="JH39" s="85"/>
      <c r="JI39" s="85"/>
      <c r="JJ39" s="85"/>
      <c r="JK39" s="85"/>
    </row>
    <row r="40" spans="16:271" ht="20.100000000000001" customHeight="1">
      <c r="P40" s="558" t="s">
        <v>302</v>
      </c>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8"/>
      <c r="AZ40" s="558"/>
      <c r="BA40" s="558"/>
      <c r="BB40" s="558"/>
      <c r="BC40" s="558"/>
      <c r="BD40" s="558"/>
      <c r="BE40" s="558"/>
      <c r="BF40" s="558"/>
      <c r="BG40" s="558"/>
      <c r="BH40" s="558"/>
      <c r="BI40" s="558"/>
      <c r="BJ40" s="558"/>
      <c r="BK40" s="558"/>
      <c r="BL40" s="558"/>
      <c r="BM40" s="558"/>
      <c r="BN40" s="558"/>
      <c r="BO40" s="558"/>
      <c r="BP40" s="558"/>
      <c r="BQ40" s="558"/>
      <c r="BR40" s="558"/>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c r="CX40" s="558"/>
      <c r="CY40" s="558"/>
      <c r="CZ40" s="558"/>
      <c r="DA40" s="558"/>
      <c r="DB40" s="558"/>
      <c r="DC40" s="558"/>
      <c r="DD40" s="558"/>
      <c r="DE40" s="558"/>
      <c r="DF40" s="558"/>
      <c r="DG40" s="558"/>
      <c r="DH40" s="558"/>
      <c r="DI40" s="558"/>
      <c r="DJ40" s="558"/>
      <c r="DK40" s="558"/>
      <c r="DL40" s="558"/>
      <c r="DM40" s="558"/>
      <c r="DN40" s="558"/>
      <c r="DO40" s="558"/>
      <c r="DP40" s="558"/>
      <c r="DQ40" s="558"/>
      <c r="DR40" s="558"/>
      <c r="DS40" s="558"/>
      <c r="DT40" s="558"/>
      <c r="DU40" s="558"/>
      <c r="DV40" s="558"/>
      <c r="DW40" s="558"/>
      <c r="DX40" s="558"/>
      <c r="DY40" s="558"/>
      <c r="DZ40" s="558"/>
      <c r="EA40" s="558"/>
      <c r="EB40" s="558"/>
      <c r="EC40" s="558"/>
      <c r="ED40" s="558"/>
      <c r="EE40" s="558"/>
      <c r="EF40" s="558"/>
      <c r="EI40" s="274" t="s">
        <v>1645</v>
      </c>
      <c r="EJ40" s="274"/>
      <c r="EK40" s="274"/>
      <c r="EL40" s="274"/>
      <c r="EM40" s="274"/>
      <c r="EN40" s="274"/>
      <c r="EO40" s="274"/>
      <c r="EP40" s="274"/>
      <c r="EQ40" s="274"/>
      <c r="ER40" s="274"/>
      <c r="ES40" s="274"/>
      <c r="ET40" s="274"/>
      <c r="EU40" s="274"/>
      <c r="EV40" s="274"/>
      <c r="EW40" s="274"/>
      <c r="EX40" s="559">
        <f ca="1">TODAY()</f>
        <v>45474</v>
      </c>
      <c r="EY40" s="559"/>
      <c r="EZ40" s="559"/>
      <c r="FA40" s="559"/>
      <c r="FB40" s="559"/>
      <c r="FC40" s="559"/>
      <c r="FD40" s="559"/>
      <c r="FE40" s="559"/>
      <c r="FF40" s="559"/>
      <c r="FG40" s="559"/>
      <c r="FH40" s="559"/>
      <c r="FI40" s="559"/>
      <c r="FJ40" s="559"/>
      <c r="FK40" s="559"/>
      <c r="FL40" s="559"/>
      <c r="FM40" s="4"/>
      <c r="FN40" s="4"/>
      <c r="FO40" s="4"/>
      <c r="FP40" s="4"/>
      <c r="FQ40" s="4"/>
      <c r="FR40" s="4"/>
      <c r="FS40" s="4"/>
      <c r="FT40" s="4"/>
      <c r="FU40" s="4"/>
      <c r="FV40" s="4"/>
      <c r="FW40" s="4"/>
      <c r="FX40" s="4"/>
      <c r="FY40" s="4"/>
      <c r="JF40" s="85"/>
      <c r="JG40" s="85"/>
      <c r="JH40" s="85"/>
      <c r="JI40" s="85"/>
      <c r="JJ40" s="85"/>
      <c r="JK40" s="85"/>
    </row>
    <row r="41" spans="16:271" ht="20.100000000000001" customHeight="1">
      <c r="AA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JF41" s="85"/>
      <c r="JG41" s="85"/>
      <c r="JH41" s="85"/>
      <c r="JI41" s="85"/>
      <c r="JJ41" s="85"/>
      <c r="JK41" s="85"/>
    </row>
  </sheetData>
  <mergeCells count="4">
    <mergeCell ref="P20:EF23"/>
    <mergeCell ref="P40:EF40"/>
    <mergeCell ref="EI40:EW40"/>
    <mergeCell ref="EX40:FL40"/>
  </mergeCells>
  <phoneticPr fontId="6" type="noConversion"/>
  <pageMargins left="0.23622047244094488" right="0.23622047244094488" top="0.74803149606299213" bottom="0.74803149606299213" header="0.31496062992125984" footer="0.31496062992125984"/>
  <pageSetup paperSize="29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319"/>
  <sheetViews>
    <sheetView zoomScaleNormal="100" workbookViewId="0">
      <selection activeCell="AT14" sqref="AT14:AU14"/>
    </sheetView>
  </sheetViews>
  <sheetFormatPr defaultColWidth="2.75" defaultRowHeight="16.5"/>
  <cols>
    <col min="1" max="34" width="2.75" style="4"/>
    <col min="35" max="67" width="2.75" style="42" customWidth="1"/>
    <col min="68" max="71" width="2.75" style="4" customWidth="1"/>
    <col min="72" max="16384" width="2.75" style="4"/>
  </cols>
  <sheetData>
    <row r="1" spans="1:67" ht="35.1" customHeight="1">
      <c r="A1" s="135" t="s">
        <v>87</v>
      </c>
      <c r="B1" s="135"/>
      <c r="C1" s="135"/>
      <c r="D1" s="135"/>
      <c r="E1" s="135"/>
      <c r="F1" s="135"/>
      <c r="G1" s="135"/>
      <c r="H1" s="135"/>
      <c r="I1" s="135"/>
      <c r="J1" s="135"/>
      <c r="K1" s="135"/>
      <c r="L1" s="135"/>
      <c r="M1" s="135"/>
      <c r="N1" s="135"/>
      <c r="O1" s="111"/>
      <c r="P1" s="111"/>
      <c r="Q1" s="561" t="s">
        <v>208</v>
      </c>
      <c r="R1" s="561"/>
      <c r="S1" s="561"/>
      <c r="T1" s="561"/>
      <c r="U1" s="561"/>
      <c r="V1" s="561"/>
      <c r="W1" s="561"/>
      <c r="X1" s="561"/>
      <c r="Y1" s="561"/>
      <c r="Z1" s="561"/>
      <c r="AA1" s="561"/>
      <c r="AB1" s="561"/>
      <c r="AC1" s="561"/>
      <c r="AD1" s="561"/>
      <c r="AE1" s="561"/>
      <c r="AF1" s="561"/>
      <c r="AG1" s="561"/>
      <c r="AH1" s="561"/>
      <c r="AI1" s="569" t="s">
        <v>131</v>
      </c>
      <c r="AJ1" s="569"/>
      <c r="AK1" s="569"/>
      <c r="AL1" s="569"/>
      <c r="AM1" s="569"/>
      <c r="AN1" s="569"/>
      <c r="AO1" s="569"/>
      <c r="AP1" s="569"/>
      <c r="AQ1" s="569"/>
      <c r="AR1" s="569"/>
      <c r="AS1" s="569"/>
      <c r="AT1" s="569"/>
      <c r="AU1" s="569"/>
      <c r="AV1" s="569"/>
      <c r="AW1" s="569"/>
      <c r="AX1" s="569"/>
      <c r="AY1" s="569"/>
      <c r="AZ1" s="569"/>
      <c r="BA1" s="569"/>
      <c r="BB1" s="569"/>
      <c r="BC1" s="569"/>
      <c r="BD1" s="569"/>
      <c r="BE1" s="569"/>
      <c r="BF1" s="569"/>
      <c r="BG1" s="569"/>
      <c r="BH1" s="569"/>
      <c r="BI1" s="569"/>
      <c r="BJ1" s="569"/>
      <c r="BK1" s="569"/>
      <c r="BL1" s="569"/>
      <c r="BM1" s="569"/>
      <c r="BN1" s="569"/>
      <c r="BO1" s="4"/>
    </row>
    <row r="2" spans="1:67" ht="26.1" customHeight="1">
      <c r="A2" s="139" t="s">
        <v>4</v>
      </c>
      <c r="B2" s="139"/>
      <c r="C2" s="139"/>
      <c r="D2" s="139"/>
      <c r="E2" s="139"/>
      <c r="F2" s="139"/>
      <c r="G2" s="139"/>
      <c r="H2" s="139"/>
      <c r="I2" s="139"/>
      <c r="J2" s="139"/>
      <c r="K2" s="139"/>
      <c r="L2" s="139"/>
      <c r="M2" s="139"/>
      <c r="N2" s="139"/>
      <c r="O2" s="111"/>
      <c r="P2" s="111"/>
      <c r="Q2" s="562" t="s">
        <v>209</v>
      </c>
      <c r="R2" s="562"/>
      <c r="S2" s="562"/>
      <c r="T2" s="562"/>
      <c r="U2" s="562"/>
      <c r="V2" s="562"/>
      <c r="W2" s="562"/>
      <c r="X2" s="562"/>
      <c r="Y2" s="562"/>
      <c r="Z2" s="562"/>
      <c r="AA2" s="562"/>
      <c r="AB2" s="562"/>
      <c r="AC2" s="562"/>
      <c r="AD2" s="562"/>
      <c r="AE2" s="562"/>
      <c r="AF2" s="562"/>
      <c r="AG2" s="562"/>
      <c r="AH2" s="562"/>
      <c r="AI2" s="569"/>
      <c r="AJ2" s="569"/>
      <c r="AK2" s="569"/>
      <c r="AL2" s="569"/>
      <c r="AM2" s="569"/>
      <c r="AN2" s="569"/>
      <c r="AO2" s="569"/>
      <c r="AP2" s="569"/>
      <c r="AQ2" s="569"/>
      <c r="AR2" s="569"/>
      <c r="AS2" s="569"/>
      <c r="AT2" s="569"/>
      <c r="AU2" s="569"/>
      <c r="AV2" s="569"/>
      <c r="AW2" s="569"/>
      <c r="AX2" s="569"/>
      <c r="AY2" s="569"/>
      <c r="AZ2" s="569"/>
      <c r="BA2" s="569"/>
      <c r="BB2" s="569"/>
      <c r="BC2" s="569"/>
      <c r="BD2" s="569"/>
      <c r="BE2" s="569"/>
      <c r="BF2" s="569"/>
      <c r="BG2" s="569"/>
      <c r="BH2" s="569"/>
      <c r="BI2" s="569"/>
      <c r="BJ2" s="569"/>
      <c r="BK2" s="569"/>
      <c r="BL2" s="569"/>
      <c r="BM2" s="569"/>
      <c r="BN2" s="569"/>
      <c r="BO2" s="4"/>
    </row>
    <row r="3" spans="1:67"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4"/>
    </row>
    <row r="4" spans="1:67"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4"/>
    </row>
    <row r="5" spans="1:67" ht="9.9499999999999993" customHeigh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4"/>
    </row>
    <row r="6" spans="1:67" s="2" customFormat="1" ht="20.100000000000001" customHeight="1">
      <c r="A6" s="166" t="s">
        <v>303</v>
      </c>
      <c r="B6" s="166"/>
      <c r="C6" s="179" t="s">
        <v>854</v>
      </c>
      <c r="D6" s="196"/>
      <c r="E6" s="196"/>
      <c r="F6" s="196"/>
      <c r="G6" s="197"/>
      <c r="H6" s="166" t="s">
        <v>855</v>
      </c>
      <c r="I6" s="166"/>
      <c r="J6" s="166"/>
      <c r="K6" s="166"/>
      <c r="L6" s="166"/>
      <c r="M6" s="166"/>
      <c r="N6" s="166"/>
      <c r="O6" s="166"/>
      <c r="P6" s="166" t="s">
        <v>856</v>
      </c>
      <c r="Q6" s="166"/>
      <c r="R6" s="166"/>
      <c r="S6" s="166"/>
      <c r="T6" s="166"/>
      <c r="U6" s="166"/>
      <c r="V6" s="179" t="s">
        <v>171</v>
      </c>
      <c r="W6" s="196"/>
      <c r="X6" s="197"/>
      <c r="Y6" s="166" t="s">
        <v>306</v>
      </c>
      <c r="Z6" s="166"/>
      <c r="AA6" s="166" t="s">
        <v>197</v>
      </c>
      <c r="AB6" s="166"/>
      <c r="AC6" s="166"/>
      <c r="AD6" s="166"/>
      <c r="AE6" s="560" t="s">
        <v>307</v>
      </c>
      <c r="AF6" s="560"/>
      <c r="AG6" s="560"/>
      <c r="AH6" s="560"/>
      <c r="AI6" s="579" t="s">
        <v>857</v>
      </c>
      <c r="AJ6" s="580"/>
      <c r="AK6" s="580"/>
      <c r="AL6" s="580"/>
      <c r="AM6" s="580"/>
      <c r="AN6" s="580"/>
      <c r="AO6" s="580"/>
      <c r="AP6" s="581"/>
      <c r="AQ6" s="582" t="s">
        <v>171</v>
      </c>
      <c r="AR6" s="583"/>
      <c r="AS6" s="584"/>
      <c r="AT6" s="585" t="s">
        <v>306</v>
      </c>
      <c r="AU6" s="585"/>
      <c r="AV6" s="585" t="s">
        <v>197</v>
      </c>
      <c r="AW6" s="585"/>
      <c r="AX6" s="585"/>
      <c r="AY6" s="585"/>
      <c r="AZ6" s="586" t="s">
        <v>307</v>
      </c>
      <c r="BA6" s="586"/>
      <c r="BB6" s="586"/>
      <c r="BC6" s="586"/>
      <c r="BD6" s="587"/>
      <c r="BE6" s="588"/>
      <c r="BF6" s="588"/>
      <c r="BG6" s="588"/>
      <c r="BH6" s="588"/>
      <c r="BI6" s="588"/>
      <c r="BJ6" s="588"/>
      <c r="BK6" s="588"/>
      <c r="BL6" s="588"/>
      <c r="BM6" s="588"/>
      <c r="BN6" s="588"/>
      <c r="BO6" s="589"/>
    </row>
    <row r="7" spans="1:67" s="3" customFormat="1" ht="15" customHeight="1" thickBot="1">
      <c r="A7" s="168" t="s">
        <v>0</v>
      </c>
      <c r="B7" s="168"/>
      <c r="C7" s="182" t="s">
        <v>210</v>
      </c>
      <c r="D7" s="183"/>
      <c r="E7" s="183"/>
      <c r="F7" s="183"/>
      <c r="G7" s="195"/>
      <c r="H7" s="168" t="s">
        <v>64</v>
      </c>
      <c r="I7" s="168"/>
      <c r="J7" s="168"/>
      <c r="K7" s="168"/>
      <c r="L7" s="168"/>
      <c r="M7" s="168"/>
      <c r="N7" s="168"/>
      <c r="O7" s="168"/>
      <c r="P7" s="168" t="s">
        <v>65</v>
      </c>
      <c r="Q7" s="168"/>
      <c r="R7" s="168"/>
      <c r="S7" s="168"/>
      <c r="T7" s="168"/>
      <c r="U7" s="168"/>
      <c r="V7" s="182" t="s">
        <v>16</v>
      </c>
      <c r="W7" s="183"/>
      <c r="X7" s="195"/>
      <c r="Y7" s="168" t="s">
        <v>17</v>
      </c>
      <c r="Z7" s="168"/>
      <c r="AA7" s="563" t="s">
        <v>56</v>
      </c>
      <c r="AB7" s="563"/>
      <c r="AC7" s="563"/>
      <c r="AD7" s="563"/>
      <c r="AE7" s="168" t="s">
        <v>19</v>
      </c>
      <c r="AF7" s="168"/>
      <c r="AG7" s="168"/>
      <c r="AH7" s="168"/>
      <c r="AI7" s="571" t="s">
        <v>132</v>
      </c>
      <c r="AJ7" s="572"/>
      <c r="AK7" s="572"/>
      <c r="AL7" s="572"/>
      <c r="AM7" s="572"/>
      <c r="AN7" s="572"/>
      <c r="AO7" s="572"/>
      <c r="AP7" s="573"/>
      <c r="AQ7" s="574" t="s">
        <v>16</v>
      </c>
      <c r="AR7" s="575"/>
      <c r="AS7" s="576"/>
      <c r="AT7" s="577" t="s">
        <v>17</v>
      </c>
      <c r="AU7" s="577"/>
      <c r="AV7" s="578" t="s">
        <v>56</v>
      </c>
      <c r="AW7" s="578"/>
      <c r="AX7" s="578"/>
      <c r="AY7" s="578"/>
      <c r="AZ7" s="577" t="s">
        <v>19</v>
      </c>
      <c r="BA7" s="577"/>
      <c r="BB7" s="577"/>
      <c r="BC7" s="577"/>
      <c r="BD7" s="590"/>
      <c r="BE7" s="591"/>
      <c r="BF7" s="591"/>
      <c r="BG7" s="591"/>
      <c r="BH7" s="591"/>
      <c r="BI7" s="591"/>
      <c r="BJ7" s="591"/>
      <c r="BK7" s="591"/>
      <c r="BL7" s="591"/>
      <c r="BM7" s="591"/>
      <c r="BN7" s="591"/>
      <c r="BO7" s="592"/>
    </row>
    <row r="8" spans="1:67" ht="20.100000000000001" customHeight="1">
      <c r="A8" s="109">
        <v>1</v>
      </c>
      <c r="B8" s="109"/>
      <c r="C8" s="564"/>
      <c r="D8" s="565"/>
      <c r="E8" s="565"/>
      <c r="F8" s="565"/>
      <c r="G8" s="566"/>
      <c r="H8" s="125"/>
      <c r="I8" s="125"/>
      <c r="J8" s="125"/>
      <c r="K8" s="125"/>
      <c r="L8" s="125"/>
      <c r="M8" s="125"/>
      <c r="N8" s="125"/>
      <c r="O8" s="125"/>
      <c r="P8" s="125"/>
      <c r="Q8" s="125"/>
      <c r="R8" s="125"/>
      <c r="S8" s="125"/>
      <c r="T8" s="125"/>
      <c r="U8" s="125"/>
      <c r="V8" s="126"/>
      <c r="W8" s="102"/>
      <c r="X8" s="567"/>
      <c r="Y8" s="568"/>
      <c r="Z8" s="568"/>
      <c r="AA8" s="598"/>
      <c r="AB8" s="598"/>
      <c r="AC8" s="598"/>
      <c r="AD8" s="598"/>
      <c r="AE8" s="598"/>
      <c r="AF8" s="598"/>
      <c r="AG8" s="598"/>
      <c r="AH8" s="598"/>
      <c r="AI8" s="610">
        <f>H8</f>
        <v>0</v>
      </c>
      <c r="AJ8" s="611"/>
      <c r="AK8" s="611"/>
      <c r="AL8" s="611"/>
      <c r="AM8" s="611"/>
      <c r="AN8" s="611"/>
      <c r="AO8" s="611"/>
      <c r="AP8" s="612"/>
      <c r="AQ8" s="613">
        <f>V8</f>
        <v>0</v>
      </c>
      <c r="AR8" s="614"/>
      <c r="AS8" s="615"/>
      <c r="AT8" s="605">
        <f>Y8</f>
        <v>0</v>
      </c>
      <c r="AU8" s="605"/>
      <c r="AV8" s="593">
        <v>0</v>
      </c>
      <c r="AW8" s="593"/>
      <c r="AX8" s="593"/>
      <c r="AY8" s="593"/>
      <c r="AZ8" s="593">
        <f>AQ8*AV8</f>
        <v>0</v>
      </c>
      <c r="BA8" s="593"/>
      <c r="BB8" s="593"/>
      <c r="BC8" s="593"/>
      <c r="BD8" s="606"/>
      <c r="BE8" s="606"/>
      <c r="BF8" s="606"/>
      <c r="BG8" s="606"/>
      <c r="BH8" s="606"/>
      <c r="BI8" s="606"/>
      <c r="BJ8" s="606"/>
      <c r="BK8" s="606"/>
      <c r="BL8" s="606"/>
      <c r="BM8" s="606"/>
      <c r="BN8" s="606"/>
      <c r="BO8" s="606"/>
    </row>
    <row r="9" spans="1:67" ht="20.100000000000001" customHeight="1">
      <c r="A9" s="109">
        <v>2</v>
      </c>
      <c r="B9" s="109"/>
      <c r="C9" s="607"/>
      <c r="D9" s="608"/>
      <c r="E9" s="608"/>
      <c r="F9" s="608"/>
      <c r="G9" s="609"/>
      <c r="H9" s="125"/>
      <c r="I9" s="125"/>
      <c r="J9" s="125"/>
      <c r="K9" s="125"/>
      <c r="L9" s="125"/>
      <c r="M9" s="125"/>
      <c r="N9" s="125"/>
      <c r="O9" s="125"/>
      <c r="P9" s="125"/>
      <c r="Q9" s="125"/>
      <c r="R9" s="125"/>
      <c r="S9" s="125"/>
      <c r="T9" s="125"/>
      <c r="U9" s="125"/>
      <c r="V9" s="121"/>
      <c r="W9" s="119"/>
      <c r="X9" s="122"/>
      <c r="Y9" s="568"/>
      <c r="Z9" s="568"/>
      <c r="AA9" s="598"/>
      <c r="AB9" s="598"/>
      <c r="AC9" s="598"/>
      <c r="AD9" s="598"/>
      <c r="AE9" s="598"/>
      <c r="AF9" s="598"/>
      <c r="AG9" s="598"/>
      <c r="AH9" s="598"/>
      <c r="AI9" s="599">
        <f>H9</f>
        <v>0</v>
      </c>
      <c r="AJ9" s="600"/>
      <c r="AK9" s="600"/>
      <c r="AL9" s="600"/>
      <c r="AM9" s="600"/>
      <c r="AN9" s="600"/>
      <c r="AO9" s="600"/>
      <c r="AP9" s="601"/>
      <c r="AQ9" s="602">
        <f>V9</f>
        <v>0</v>
      </c>
      <c r="AR9" s="603"/>
      <c r="AS9" s="604"/>
      <c r="AT9" s="605">
        <f>Y9</f>
        <v>0</v>
      </c>
      <c r="AU9" s="605"/>
      <c r="AV9" s="593">
        <f>AA9</f>
        <v>0</v>
      </c>
      <c r="AW9" s="593"/>
      <c r="AX9" s="593"/>
      <c r="AY9" s="593"/>
      <c r="AZ9" s="593">
        <f>AE9</f>
        <v>0</v>
      </c>
      <c r="BA9" s="593"/>
      <c r="BB9" s="593"/>
      <c r="BC9" s="593"/>
      <c r="BD9" s="594"/>
      <c r="BE9" s="594"/>
      <c r="BF9" s="594"/>
      <c r="BG9" s="594"/>
      <c r="BH9" s="594"/>
      <c r="BI9" s="594"/>
      <c r="BJ9" s="594"/>
      <c r="BK9" s="594"/>
      <c r="BL9" s="594"/>
      <c r="BM9" s="594"/>
      <c r="BN9" s="594"/>
      <c r="BO9" s="594"/>
    </row>
    <row r="10" spans="1:67" ht="20.100000000000001" customHeight="1">
      <c r="A10" s="109">
        <v>3</v>
      </c>
      <c r="B10" s="109"/>
      <c r="C10" s="595"/>
      <c r="D10" s="596"/>
      <c r="E10" s="596"/>
      <c r="F10" s="596"/>
      <c r="G10" s="597"/>
      <c r="H10" s="125"/>
      <c r="I10" s="125"/>
      <c r="J10" s="125"/>
      <c r="K10" s="125"/>
      <c r="L10" s="125"/>
      <c r="M10" s="125"/>
      <c r="N10" s="125"/>
      <c r="O10" s="125"/>
      <c r="P10" s="125"/>
      <c r="Q10" s="125"/>
      <c r="R10" s="125"/>
      <c r="S10" s="125"/>
      <c r="T10" s="125"/>
      <c r="U10" s="125"/>
      <c r="V10" s="121"/>
      <c r="W10" s="119"/>
      <c r="X10" s="122"/>
      <c r="Y10" s="568"/>
      <c r="Z10" s="568"/>
      <c r="AA10" s="598"/>
      <c r="AB10" s="598"/>
      <c r="AC10" s="598"/>
      <c r="AD10" s="598"/>
      <c r="AE10" s="598"/>
      <c r="AF10" s="598"/>
      <c r="AG10" s="598"/>
      <c r="AH10" s="598"/>
      <c r="AI10" s="599">
        <f t="shared" ref="AI10:AI37" si="0">H10</f>
        <v>0</v>
      </c>
      <c r="AJ10" s="600"/>
      <c r="AK10" s="600"/>
      <c r="AL10" s="600"/>
      <c r="AM10" s="600"/>
      <c r="AN10" s="600"/>
      <c r="AO10" s="600"/>
      <c r="AP10" s="601"/>
      <c r="AQ10" s="602">
        <f t="shared" ref="AQ10:AQ37" si="1">V10</f>
        <v>0</v>
      </c>
      <c r="AR10" s="603"/>
      <c r="AS10" s="604"/>
      <c r="AT10" s="605">
        <f t="shared" ref="AT10:AT37" si="2">Y10</f>
        <v>0</v>
      </c>
      <c r="AU10" s="605"/>
      <c r="AV10" s="593">
        <f t="shared" ref="AV10:AV37" si="3">AA10</f>
        <v>0</v>
      </c>
      <c r="AW10" s="593"/>
      <c r="AX10" s="593"/>
      <c r="AY10" s="593"/>
      <c r="AZ10" s="593">
        <f t="shared" ref="AZ10:AZ37" si="4">AE10</f>
        <v>0</v>
      </c>
      <c r="BA10" s="593"/>
      <c r="BB10" s="593"/>
      <c r="BC10" s="593"/>
      <c r="BD10" s="594"/>
      <c r="BE10" s="594"/>
      <c r="BF10" s="594"/>
      <c r="BG10" s="594"/>
      <c r="BH10" s="594"/>
      <c r="BI10" s="594"/>
      <c r="BJ10" s="594"/>
      <c r="BK10" s="594"/>
      <c r="BL10" s="594"/>
      <c r="BM10" s="594"/>
      <c r="BN10" s="594"/>
      <c r="BO10" s="594"/>
    </row>
    <row r="11" spans="1:67" ht="20.100000000000001" customHeight="1">
      <c r="A11" s="109">
        <v>4</v>
      </c>
      <c r="B11" s="109"/>
      <c r="C11" s="595"/>
      <c r="D11" s="596"/>
      <c r="E11" s="596"/>
      <c r="F11" s="596"/>
      <c r="G11" s="597"/>
      <c r="H11" s="125"/>
      <c r="I11" s="125"/>
      <c r="J11" s="125"/>
      <c r="K11" s="125"/>
      <c r="L11" s="125"/>
      <c r="M11" s="125"/>
      <c r="N11" s="125"/>
      <c r="O11" s="125"/>
      <c r="P11" s="125"/>
      <c r="Q11" s="125"/>
      <c r="R11" s="125"/>
      <c r="S11" s="125"/>
      <c r="T11" s="125"/>
      <c r="U11" s="125"/>
      <c r="V11" s="121"/>
      <c r="W11" s="119"/>
      <c r="X11" s="122"/>
      <c r="Y11" s="568"/>
      <c r="Z11" s="568"/>
      <c r="AA11" s="598"/>
      <c r="AB11" s="598"/>
      <c r="AC11" s="598"/>
      <c r="AD11" s="598"/>
      <c r="AE11" s="598"/>
      <c r="AF11" s="598"/>
      <c r="AG11" s="598"/>
      <c r="AH11" s="598"/>
      <c r="AI11" s="599">
        <f t="shared" si="0"/>
        <v>0</v>
      </c>
      <c r="AJ11" s="600"/>
      <c r="AK11" s="600"/>
      <c r="AL11" s="600"/>
      <c r="AM11" s="600"/>
      <c r="AN11" s="600"/>
      <c r="AO11" s="600"/>
      <c r="AP11" s="601"/>
      <c r="AQ11" s="602">
        <f t="shared" si="1"/>
        <v>0</v>
      </c>
      <c r="AR11" s="603"/>
      <c r="AS11" s="604"/>
      <c r="AT11" s="605">
        <f t="shared" si="2"/>
        <v>0</v>
      </c>
      <c r="AU11" s="605"/>
      <c r="AV11" s="593">
        <f t="shared" si="3"/>
        <v>0</v>
      </c>
      <c r="AW11" s="593"/>
      <c r="AX11" s="593"/>
      <c r="AY11" s="593"/>
      <c r="AZ11" s="593">
        <f t="shared" si="4"/>
        <v>0</v>
      </c>
      <c r="BA11" s="593"/>
      <c r="BB11" s="593"/>
      <c r="BC11" s="593"/>
      <c r="BD11" s="594"/>
      <c r="BE11" s="594"/>
      <c r="BF11" s="594"/>
      <c r="BG11" s="594"/>
      <c r="BH11" s="594"/>
      <c r="BI11" s="594"/>
      <c r="BJ11" s="594"/>
      <c r="BK11" s="594"/>
      <c r="BL11" s="594"/>
      <c r="BM11" s="594"/>
      <c r="BN11" s="594"/>
      <c r="BO11" s="594"/>
    </row>
    <row r="12" spans="1:67" ht="20.100000000000001" customHeight="1">
      <c r="A12" s="109">
        <v>5</v>
      </c>
      <c r="B12" s="109"/>
      <c r="C12" s="595"/>
      <c r="D12" s="596"/>
      <c r="E12" s="596"/>
      <c r="F12" s="596"/>
      <c r="G12" s="597"/>
      <c r="H12" s="125"/>
      <c r="I12" s="125"/>
      <c r="J12" s="125"/>
      <c r="K12" s="125"/>
      <c r="L12" s="125"/>
      <c r="M12" s="125"/>
      <c r="N12" s="125"/>
      <c r="O12" s="125"/>
      <c r="P12" s="125"/>
      <c r="Q12" s="125"/>
      <c r="R12" s="125"/>
      <c r="S12" s="125"/>
      <c r="T12" s="125"/>
      <c r="U12" s="125"/>
      <c r="V12" s="121"/>
      <c r="W12" s="119"/>
      <c r="X12" s="122"/>
      <c r="Y12" s="568"/>
      <c r="Z12" s="568"/>
      <c r="AA12" s="598"/>
      <c r="AB12" s="598"/>
      <c r="AC12" s="598"/>
      <c r="AD12" s="598"/>
      <c r="AE12" s="598"/>
      <c r="AF12" s="598"/>
      <c r="AG12" s="598"/>
      <c r="AH12" s="598"/>
      <c r="AI12" s="599">
        <f t="shared" si="0"/>
        <v>0</v>
      </c>
      <c r="AJ12" s="600"/>
      <c r="AK12" s="600"/>
      <c r="AL12" s="600"/>
      <c r="AM12" s="600"/>
      <c r="AN12" s="600"/>
      <c r="AO12" s="600"/>
      <c r="AP12" s="601"/>
      <c r="AQ12" s="602">
        <f t="shared" si="1"/>
        <v>0</v>
      </c>
      <c r="AR12" s="603"/>
      <c r="AS12" s="604"/>
      <c r="AT12" s="605">
        <f t="shared" si="2"/>
        <v>0</v>
      </c>
      <c r="AU12" s="605"/>
      <c r="AV12" s="593">
        <f t="shared" si="3"/>
        <v>0</v>
      </c>
      <c r="AW12" s="593"/>
      <c r="AX12" s="593"/>
      <c r="AY12" s="593"/>
      <c r="AZ12" s="593">
        <f t="shared" si="4"/>
        <v>0</v>
      </c>
      <c r="BA12" s="593"/>
      <c r="BB12" s="593"/>
      <c r="BC12" s="593"/>
      <c r="BD12" s="594"/>
      <c r="BE12" s="594"/>
      <c r="BF12" s="594"/>
      <c r="BG12" s="594"/>
      <c r="BH12" s="594"/>
      <c r="BI12" s="594"/>
      <c r="BJ12" s="594"/>
      <c r="BK12" s="594"/>
      <c r="BL12" s="594"/>
      <c r="BM12" s="594"/>
      <c r="BN12" s="594"/>
      <c r="BO12" s="594"/>
    </row>
    <row r="13" spans="1:67" ht="20.100000000000001" customHeight="1">
      <c r="A13" s="109">
        <v>6</v>
      </c>
      <c r="B13" s="109"/>
      <c r="C13" s="595"/>
      <c r="D13" s="596"/>
      <c r="E13" s="596"/>
      <c r="F13" s="596"/>
      <c r="G13" s="597"/>
      <c r="H13" s="125"/>
      <c r="I13" s="125"/>
      <c r="J13" s="125"/>
      <c r="K13" s="125"/>
      <c r="L13" s="125"/>
      <c r="M13" s="125"/>
      <c r="N13" s="125"/>
      <c r="O13" s="125"/>
      <c r="P13" s="125"/>
      <c r="Q13" s="125"/>
      <c r="R13" s="125"/>
      <c r="S13" s="125"/>
      <c r="T13" s="125"/>
      <c r="U13" s="125"/>
      <c r="V13" s="121"/>
      <c r="W13" s="119"/>
      <c r="X13" s="122"/>
      <c r="Y13" s="568"/>
      <c r="Z13" s="568"/>
      <c r="AA13" s="598"/>
      <c r="AB13" s="598"/>
      <c r="AC13" s="598"/>
      <c r="AD13" s="598"/>
      <c r="AE13" s="598"/>
      <c r="AF13" s="598"/>
      <c r="AG13" s="598"/>
      <c r="AH13" s="598"/>
      <c r="AI13" s="599">
        <f t="shared" si="0"/>
        <v>0</v>
      </c>
      <c r="AJ13" s="600"/>
      <c r="AK13" s="600"/>
      <c r="AL13" s="600"/>
      <c r="AM13" s="600"/>
      <c r="AN13" s="600"/>
      <c r="AO13" s="600"/>
      <c r="AP13" s="601"/>
      <c r="AQ13" s="602">
        <f t="shared" si="1"/>
        <v>0</v>
      </c>
      <c r="AR13" s="603"/>
      <c r="AS13" s="604"/>
      <c r="AT13" s="605">
        <f t="shared" si="2"/>
        <v>0</v>
      </c>
      <c r="AU13" s="605"/>
      <c r="AV13" s="593">
        <f t="shared" si="3"/>
        <v>0</v>
      </c>
      <c r="AW13" s="593"/>
      <c r="AX13" s="593"/>
      <c r="AY13" s="593"/>
      <c r="AZ13" s="593">
        <f t="shared" si="4"/>
        <v>0</v>
      </c>
      <c r="BA13" s="593"/>
      <c r="BB13" s="593"/>
      <c r="BC13" s="593"/>
      <c r="BD13" s="594"/>
      <c r="BE13" s="594"/>
      <c r="BF13" s="594"/>
      <c r="BG13" s="594"/>
      <c r="BH13" s="594"/>
      <c r="BI13" s="594"/>
      <c r="BJ13" s="594"/>
      <c r="BK13" s="594"/>
      <c r="BL13" s="594"/>
      <c r="BM13" s="594"/>
      <c r="BN13" s="594"/>
      <c r="BO13" s="594"/>
    </row>
    <row r="14" spans="1:67" ht="20.100000000000001" customHeight="1">
      <c r="A14" s="109">
        <v>7</v>
      </c>
      <c r="B14" s="109"/>
      <c r="C14" s="595"/>
      <c r="D14" s="596"/>
      <c r="E14" s="596"/>
      <c r="F14" s="596"/>
      <c r="G14" s="597"/>
      <c r="H14" s="125"/>
      <c r="I14" s="125"/>
      <c r="J14" s="125"/>
      <c r="K14" s="125"/>
      <c r="L14" s="125"/>
      <c r="M14" s="125"/>
      <c r="N14" s="125"/>
      <c r="O14" s="125"/>
      <c r="P14" s="125"/>
      <c r="Q14" s="125"/>
      <c r="R14" s="125"/>
      <c r="S14" s="125"/>
      <c r="T14" s="125"/>
      <c r="U14" s="125"/>
      <c r="V14" s="121"/>
      <c r="W14" s="119"/>
      <c r="X14" s="122"/>
      <c r="Y14" s="568"/>
      <c r="Z14" s="568"/>
      <c r="AA14" s="598"/>
      <c r="AB14" s="598"/>
      <c r="AC14" s="598"/>
      <c r="AD14" s="598"/>
      <c r="AE14" s="598"/>
      <c r="AF14" s="598"/>
      <c r="AG14" s="598"/>
      <c r="AH14" s="598"/>
      <c r="AI14" s="599">
        <f t="shared" si="0"/>
        <v>0</v>
      </c>
      <c r="AJ14" s="600"/>
      <c r="AK14" s="600"/>
      <c r="AL14" s="600"/>
      <c r="AM14" s="600"/>
      <c r="AN14" s="600"/>
      <c r="AO14" s="600"/>
      <c r="AP14" s="601"/>
      <c r="AQ14" s="602">
        <f t="shared" si="1"/>
        <v>0</v>
      </c>
      <c r="AR14" s="603"/>
      <c r="AS14" s="604"/>
      <c r="AT14" s="605">
        <f t="shared" si="2"/>
        <v>0</v>
      </c>
      <c r="AU14" s="605"/>
      <c r="AV14" s="593">
        <f t="shared" si="3"/>
        <v>0</v>
      </c>
      <c r="AW14" s="593"/>
      <c r="AX14" s="593"/>
      <c r="AY14" s="593"/>
      <c r="AZ14" s="593">
        <f t="shared" si="4"/>
        <v>0</v>
      </c>
      <c r="BA14" s="593"/>
      <c r="BB14" s="593"/>
      <c r="BC14" s="593"/>
      <c r="BD14" s="594"/>
      <c r="BE14" s="594"/>
      <c r="BF14" s="594"/>
      <c r="BG14" s="594"/>
      <c r="BH14" s="594"/>
      <c r="BI14" s="594"/>
      <c r="BJ14" s="594"/>
      <c r="BK14" s="594"/>
      <c r="BL14" s="594"/>
      <c r="BM14" s="594"/>
      <c r="BN14" s="594"/>
      <c r="BO14" s="594"/>
    </row>
    <row r="15" spans="1:67" ht="20.100000000000001" customHeight="1">
      <c r="A15" s="109">
        <v>8</v>
      </c>
      <c r="B15" s="109"/>
      <c r="C15" s="595"/>
      <c r="D15" s="596"/>
      <c r="E15" s="596"/>
      <c r="F15" s="596"/>
      <c r="G15" s="597"/>
      <c r="H15" s="125"/>
      <c r="I15" s="125"/>
      <c r="J15" s="125"/>
      <c r="K15" s="125"/>
      <c r="L15" s="125"/>
      <c r="M15" s="125"/>
      <c r="N15" s="125"/>
      <c r="O15" s="125"/>
      <c r="P15" s="125"/>
      <c r="Q15" s="125"/>
      <c r="R15" s="125"/>
      <c r="S15" s="125"/>
      <c r="T15" s="125"/>
      <c r="U15" s="125"/>
      <c r="V15" s="121"/>
      <c r="W15" s="119"/>
      <c r="X15" s="122"/>
      <c r="Y15" s="568"/>
      <c r="Z15" s="568"/>
      <c r="AA15" s="598"/>
      <c r="AB15" s="598"/>
      <c r="AC15" s="598"/>
      <c r="AD15" s="598"/>
      <c r="AE15" s="598"/>
      <c r="AF15" s="598"/>
      <c r="AG15" s="598"/>
      <c r="AH15" s="598"/>
      <c r="AI15" s="599">
        <f t="shared" si="0"/>
        <v>0</v>
      </c>
      <c r="AJ15" s="600"/>
      <c r="AK15" s="600"/>
      <c r="AL15" s="600"/>
      <c r="AM15" s="600"/>
      <c r="AN15" s="600"/>
      <c r="AO15" s="600"/>
      <c r="AP15" s="601"/>
      <c r="AQ15" s="602">
        <f t="shared" si="1"/>
        <v>0</v>
      </c>
      <c r="AR15" s="603"/>
      <c r="AS15" s="604"/>
      <c r="AT15" s="605">
        <f t="shared" si="2"/>
        <v>0</v>
      </c>
      <c r="AU15" s="605"/>
      <c r="AV15" s="593">
        <f t="shared" si="3"/>
        <v>0</v>
      </c>
      <c r="AW15" s="593"/>
      <c r="AX15" s="593"/>
      <c r="AY15" s="593"/>
      <c r="AZ15" s="593">
        <f t="shared" si="4"/>
        <v>0</v>
      </c>
      <c r="BA15" s="593"/>
      <c r="BB15" s="593"/>
      <c r="BC15" s="593"/>
      <c r="BD15" s="594"/>
      <c r="BE15" s="594"/>
      <c r="BF15" s="594"/>
      <c r="BG15" s="594"/>
      <c r="BH15" s="594"/>
      <c r="BI15" s="594"/>
      <c r="BJ15" s="594"/>
      <c r="BK15" s="594"/>
      <c r="BL15" s="594"/>
      <c r="BM15" s="594"/>
      <c r="BN15" s="594"/>
      <c r="BO15" s="594"/>
    </row>
    <row r="16" spans="1:67" ht="20.100000000000001" customHeight="1">
      <c r="A16" s="109">
        <v>9</v>
      </c>
      <c r="B16" s="109"/>
      <c r="C16" s="595"/>
      <c r="D16" s="596"/>
      <c r="E16" s="596"/>
      <c r="F16" s="596"/>
      <c r="G16" s="597"/>
      <c r="H16" s="125"/>
      <c r="I16" s="125"/>
      <c r="J16" s="125"/>
      <c r="K16" s="125"/>
      <c r="L16" s="125"/>
      <c r="M16" s="125"/>
      <c r="N16" s="125"/>
      <c r="O16" s="125"/>
      <c r="P16" s="125"/>
      <c r="Q16" s="125"/>
      <c r="R16" s="125"/>
      <c r="S16" s="125"/>
      <c r="T16" s="125"/>
      <c r="U16" s="125"/>
      <c r="V16" s="121"/>
      <c r="W16" s="119"/>
      <c r="X16" s="122"/>
      <c r="Y16" s="568"/>
      <c r="Z16" s="568"/>
      <c r="AA16" s="598"/>
      <c r="AB16" s="598"/>
      <c r="AC16" s="598"/>
      <c r="AD16" s="598"/>
      <c r="AE16" s="598"/>
      <c r="AF16" s="598"/>
      <c r="AG16" s="598"/>
      <c r="AH16" s="598"/>
      <c r="AI16" s="599">
        <f t="shared" si="0"/>
        <v>0</v>
      </c>
      <c r="AJ16" s="600"/>
      <c r="AK16" s="600"/>
      <c r="AL16" s="600"/>
      <c r="AM16" s="600"/>
      <c r="AN16" s="600"/>
      <c r="AO16" s="600"/>
      <c r="AP16" s="601"/>
      <c r="AQ16" s="602">
        <f t="shared" si="1"/>
        <v>0</v>
      </c>
      <c r="AR16" s="603"/>
      <c r="AS16" s="604"/>
      <c r="AT16" s="605">
        <f t="shared" si="2"/>
        <v>0</v>
      </c>
      <c r="AU16" s="605"/>
      <c r="AV16" s="593">
        <f t="shared" si="3"/>
        <v>0</v>
      </c>
      <c r="AW16" s="593"/>
      <c r="AX16" s="593"/>
      <c r="AY16" s="593"/>
      <c r="AZ16" s="593">
        <f t="shared" si="4"/>
        <v>0</v>
      </c>
      <c r="BA16" s="593"/>
      <c r="BB16" s="593"/>
      <c r="BC16" s="593"/>
      <c r="BD16" s="594"/>
      <c r="BE16" s="594"/>
      <c r="BF16" s="594"/>
      <c r="BG16" s="594"/>
      <c r="BH16" s="594"/>
      <c r="BI16" s="594"/>
      <c r="BJ16" s="594"/>
      <c r="BK16" s="594"/>
      <c r="BL16" s="594"/>
      <c r="BM16" s="594"/>
      <c r="BN16" s="594"/>
      <c r="BO16" s="594"/>
    </row>
    <row r="17" spans="1:67" ht="20.100000000000001" customHeight="1">
      <c r="A17" s="109">
        <v>10</v>
      </c>
      <c r="B17" s="109"/>
      <c r="C17" s="595"/>
      <c r="D17" s="596"/>
      <c r="E17" s="596"/>
      <c r="F17" s="596"/>
      <c r="G17" s="597"/>
      <c r="H17" s="125"/>
      <c r="I17" s="125"/>
      <c r="J17" s="125"/>
      <c r="K17" s="125"/>
      <c r="L17" s="125"/>
      <c r="M17" s="125"/>
      <c r="N17" s="125"/>
      <c r="O17" s="125"/>
      <c r="P17" s="125"/>
      <c r="Q17" s="125"/>
      <c r="R17" s="125"/>
      <c r="S17" s="125"/>
      <c r="T17" s="125"/>
      <c r="U17" s="125"/>
      <c r="V17" s="121"/>
      <c r="W17" s="119"/>
      <c r="X17" s="122"/>
      <c r="Y17" s="568"/>
      <c r="Z17" s="568"/>
      <c r="AA17" s="598"/>
      <c r="AB17" s="598"/>
      <c r="AC17" s="598"/>
      <c r="AD17" s="598"/>
      <c r="AE17" s="598"/>
      <c r="AF17" s="598"/>
      <c r="AG17" s="598"/>
      <c r="AH17" s="598"/>
      <c r="AI17" s="599">
        <f t="shared" si="0"/>
        <v>0</v>
      </c>
      <c r="AJ17" s="600"/>
      <c r="AK17" s="600"/>
      <c r="AL17" s="600"/>
      <c r="AM17" s="600"/>
      <c r="AN17" s="600"/>
      <c r="AO17" s="600"/>
      <c r="AP17" s="601"/>
      <c r="AQ17" s="602">
        <f t="shared" si="1"/>
        <v>0</v>
      </c>
      <c r="AR17" s="603"/>
      <c r="AS17" s="604"/>
      <c r="AT17" s="605">
        <f t="shared" si="2"/>
        <v>0</v>
      </c>
      <c r="AU17" s="605"/>
      <c r="AV17" s="593">
        <f t="shared" si="3"/>
        <v>0</v>
      </c>
      <c r="AW17" s="593"/>
      <c r="AX17" s="593"/>
      <c r="AY17" s="593"/>
      <c r="AZ17" s="593">
        <f t="shared" si="4"/>
        <v>0</v>
      </c>
      <c r="BA17" s="593"/>
      <c r="BB17" s="593"/>
      <c r="BC17" s="593"/>
      <c r="BD17" s="594"/>
      <c r="BE17" s="594"/>
      <c r="BF17" s="594"/>
      <c r="BG17" s="594"/>
      <c r="BH17" s="594"/>
      <c r="BI17" s="594"/>
      <c r="BJ17" s="594"/>
      <c r="BK17" s="594"/>
      <c r="BL17" s="594"/>
      <c r="BM17" s="594"/>
      <c r="BN17" s="594"/>
      <c r="BO17" s="594"/>
    </row>
    <row r="18" spans="1:67" ht="20.100000000000001" customHeight="1">
      <c r="A18" s="109">
        <v>11</v>
      </c>
      <c r="B18" s="109"/>
      <c r="C18" s="595"/>
      <c r="D18" s="596"/>
      <c r="E18" s="596"/>
      <c r="F18" s="596"/>
      <c r="G18" s="597"/>
      <c r="H18" s="125"/>
      <c r="I18" s="125"/>
      <c r="J18" s="125"/>
      <c r="K18" s="125"/>
      <c r="L18" s="125"/>
      <c r="M18" s="125"/>
      <c r="N18" s="125"/>
      <c r="O18" s="125"/>
      <c r="P18" s="125"/>
      <c r="Q18" s="125"/>
      <c r="R18" s="125"/>
      <c r="S18" s="125"/>
      <c r="T18" s="125"/>
      <c r="U18" s="125"/>
      <c r="V18" s="121"/>
      <c r="W18" s="119"/>
      <c r="X18" s="122"/>
      <c r="Y18" s="568"/>
      <c r="Z18" s="568"/>
      <c r="AA18" s="598"/>
      <c r="AB18" s="598"/>
      <c r="AC18" s="598"/>
      <c r="AD18" s="598"/>
      <c r="AE18" s="598"/>
      <c r="AF18" s="598"/>
      <c r="AG18" s="598"/>
      <c r="AH18" s="598"/>
      <c r="AI18" s="599">
        <f t="shared" si="0"/>
        <v>0</v>
      </c>
      <c r="AJ18" s="600"/>
      <c r="AK18" s="600"/>
      <c r="AL18" s="600"/>
      <c r="AM18" s="600"/>
      <c r="AN18" s="600"/>
      <c r="AO18" s="600"/>
      <c r="AP18" s="601"/>
      <c r="AQ18" s="602">
        <f t="shared" si="1"/>
        <v>0</v>
      </c>
      <c r="AR18" s="603"/>
      <c r="AS18" s="604"/>
      <c r="AT18" s="605">
        <f t="shared" si="2"/>
        <v>0</v>
      </c>
      <c r="AU18" s="605"/>
      <c r="AV18" s="593">
        <f t="shared" si="3"/>
        <v>0</v>
      </c>
      <c r="AW18" s="593"/>
      <c r="AX18" s="593"/>
      <c r="AY18" s="593"/>
      <c r="AZ18" s="593">
        <f t="shared" si="4"/>
        <v>0</v>
      </c>
      <c r="BA18" s="593"/>
      <c r="BB18" s="593"/>
      <c r="BC18" s="593"/>
      <c r="BD18" s="594"/>
      <c r="BE18" s="594"/>
      <c r="BF18" s="594"/>
      <c r="BG18" s="594"/>
      <c r="BH18" s="594"/>
      <c r="BI18" s="594"/>
      <c r="BJ18" s="594"/>
      <c r="BK18" s="594"/>
      <c r="BL18" s="594"/>
      <c r="BM18" s="594"/>
      <c r="BN18" s="594"/>
      <c r="BO18" s="594"/>
    </row>
    <row r="19" spans="1:67" ht="20.100000000000001" customHeight="1">
      <c r="A19" s="109">
        <v>12</v>
      </c>
      <c r="B19" s="109"/>
      <c r="C19" s="595"/>
      <c r="D19" s="596"/>
      <c r="E19" s="596"/>
      <c r="F19" s="596"/>
      <c r="G19" s="597"/>
      <c r="H19" s="125"/>
      <c r="I19" s="125"/>
      <c r="J19" s="125"/>
      <c r="K19" s="125"/>
      <c r="L19" s="125"/>
      <c r="M19" s="125"/>
      <c r="N19" s="125"/>
      <c r="O19" s="125"/>
      <c r="P19" s="125"/>
      <c r="Q19" s="125"/>
      <c r="R19" s="125"/>
      <c r="S19" s="125"/>
      <c r="T19" s="125"/>
      <c r="U19" s="125"/>
      <c r="V19" s="121"/>
      <c r="W19" s="119"/>
      <c r="X19" s="122"/>
      <c r="Y19" s="568"/>
      <c r="Z19" s="568"/>
      <c r="AA19" s="598"/>
      <c r="AB19" s="598"/>
      <c r="AC19" s="598"/>
      <c r="AD19" s="598"/>
      <c r="AE19" s="598"/>
      <c r="AF19" s="598"/>
      <c r="AG19" s="598"/>
      <c r="AH19" s="598"/>
      <c r="AI19" s="599">
        <f t="shared" si="0"/>
        <v>0</v>
      </c>
      <c r="AJ19" s="600"/>
      <c r="AK19" s="600"/>
      <c r="AL19" s="600"/>
      <c r="AM19" s="600"/>
      <c r="AN19" s="600"/>
      <c r="AO19" s="600"/>
      <c r="AP19" s="601"/>
      <c r="AQ19" s="602">
        <f t="shared" si="1"/>
        <v>0</v>
      </c>
      <c r="AR19" s="603"/>
      <c r="AS19" s="604"/>
      <c r="AT19" s="605">
        <f t="shared" si="2"/>
        <v>0</v>
      </c>
      <c r="AU19" s="605"/>
      <c r="AV19" s="593">
        <f t="shared" si="3"/>
        <v>0</v>
      </c>
      <c r="AW19" s="593"/>
      <c r="AX19" s="593"/>
      <c r="AY19" s="593"/>
      <c r="AZ19" s="593">
        <f t="shared" si="4"/>
        <v>0</v>
      </c>
      <c r="BA19" s="593"/>
      <c r="BB19" s="593"/>
      <c r="BC19" s="593"/>
      <c r="BD19" s="594"/>
      <c r="BE19" s="594"/>
      <c r="BF19" s="594"/>
      <c r="BG19" s="594"/>
      <c r="BH19" s="594"/>
      <c r="BI19" s="594"/>
      <c r="BJ19" s="594"/>
      <c r="BK19" s="594"/>
      <c r="BL19" s="594"/>
      <c r="BM19" s="594"/>
      <c r="BN19" s="594"/>
      <c r="BO19" s="594"/>
    </row>
    <row r="20" spans="1:67" ht="20.100000000000001" customHeight="1">
      <c r="A20" s="109">
        <v>13</v>
      </c>
      <c r="B20" s="109"/>
      <c r="C20" s="595"/>
      <c r="D20" s="596"/>
      <c r="E20" s="596"/>
      <c r="F20" s="596"/>
      <c r="G20" s="597"/>
      <c r="H20" s="125"/>
      <c r="I20" s="125"/>
      <c r="J20" s="125"/>
      <c r="K20" s="125"/>
      <c r="L20" s="125"/>
      <c r="M20" s="125"/>
      <c r="N20" s="125"/>
      <c r="O20" s="125"/>
      <c r="P20" s="125"/>
      <c r="Q20" s="125"/>
      <c r="R20" s="125"/>
      <c r="S20" s="125"/>
      <c r="T20" s="125"/>
      <c r="U20" s="125"/>
      <c r="V20" s="121"/>
      <c r="W20" s="119"/>
      <c r="X20" s="122"/>
      <c r="Y20" s="568"/>
      <c r="Z20" s="568"/>
      <c r="AA20" s="598"/>
      <c r="AB20" s="598"/>
      <c r="AC20" s="598"/>
      <c r="AD20" s="598"/>
      <c r="AE20" s="598"/>
      <c r="AF20" s="598"/>
      <c r="AG20" s="598"/>
      <c r="AH20" s="598"/>
      <c r="AI20" s="599">
        <f t="shared" si="0"/>
        <v>0</v>
      </c>
      <c r="AJ20" s="600"/>
      <c r="AK20" s="600"/>
      <c r="AL20" s="600"/>
      <c r="AM20" s="600"/>
      <c r="AN20" s="600"/>
      <c r="AO20" s="600"/>
      <c r="AP20" s="601"/>
      <c r="AQ20" s="602">
        <f t="shared" si="1"/>
        <v>0</v>
      </c>
      <c r="AR20" s="603"/>
      <c r="AS20" s="604"/>
      <c r="AT20" s="605">
        <f t="shared" si="2"/>
        <v>0</v>
      </c>
      <c r="AU20" s="605"/>
      <c r="AV20" s="593">
        <f t="shared" si="3"/>
        <v>0</v>
      </c>
      <c r="AW20" s="593"/>
      <c r="AX20" s="593"/>
      <c r="AY20" s="593"/>
      <c r="AZ20" s="593">
        <f t="shared" si="4"/>
        <v>0</v>
      </c>
      <c r="BA20" s="593"/>
      <c r="BB20" s="593"/>
      <c r="BC20" s="593"/>
      <c r="BD20" s="594"/>
      <c r="BE20" s="594"/>
      <c r="BF20" s="594"/>
      <c r="BG20" s="594"/>
      <c r="BH20" s="594"/>
      <c r="BI20" s="594"/>
      <c r="BJ20" s="594"/>
      <c r="BK20" s="594"/>
      <c r="BL20" s="594"/>
      <c r="BM20" s="594"/>
      <c r="BN20" s="594"/>
      <c r="BO20" s="594"/>
    </row>
    <row r="21" spans="1:67" ht="20.100000000000001" customHeight="1">
      <c r="A21" s="109">
        <v>14</v>
      </c>
      <c r="B21" s="109"/>
      <c r="C21" s="595"/>
      <c r="D21" s="596"/>
      <c r="E21" s="596"/>
      <c r="F21" s="596"/>
      <c r="G21" s="597"/>
      <c r="H21" s="125"/>
      <c r="I21" s="125"/>
      <c r="J21" s="125"/>
      <c r="K21" s="125"/>
      <c r="L21" s="125"/>
      <c r="M21" s="125"/>
      <c r="N21" s="125"/>
      <c r="O21" s="125"/>
      <c r="P21" s="125"/>
      <c r="Q21" s="125"/>
      <c r="R21" s="125"/>
      <c r="S21" s="125"/>
      <c r="T21" s="125"/>
      <c r="U21" s="125"/>
      <c r="V21" s="121"/>
      <c r="W21" s="119"/>
      <c r="X21" s="122"/>
      <c r="Y21" s="568"/>
      <c r="Z21" s="568"/>
      <c r="AA21" s="598"/>
      <c r="AB21" s="598"/>
      <c r="AC21" s="598"/>
      <c r="AD21" s="598"/>
      <c r="AE21" s="598"/>
      <c r="AF21" s="598"/>
      <c r="AG21" s="598"/>
      <c r="AH21" s="598"/>
      <c r="AI21" s="599">
        <f t="shared" si="0"/>
        <v>0</v>
      </c>
      <c r="AJ21" s="600"/>
      <c r="AK21" s="600"/>
      <c r="AL21" s="600"/>
      <c r="AM21" s="600"/>
      <c r="AN21" s="600"/>
      <c r="AO21" s="600"/>
      <c r="AP21" s="601"/>
      <c r="AQ21" s="602">
        <f t="shared" si="1"/>
        <v>0</v>
      </c>
      <c r="AR21" s="603"/>
      <c r="AS21" s="604"/>
      <c r="AT21" s="605">
        <f t="shared" si="2"/>
        <v>0</v>
      </c>
      <c r="AU21" s="605"/>
      <c r="AV21" s="593">
        <f t="shared" si="3"/>
        <v>0</v>
      </c>
      <c r="AW21" s="593"/>
      <c r="AX21" s="593"/>
      <c r="AY21" s="593"/>
      <c r="AZ21" s="593">
        <f t="shared" si="4"/>
        <v>0</v>
      </c>
      <c r="BA21" s="593"/>
      <c r="BB21" s="593"/>
      <c r="BC21" s="593"/>
      <c r="BD21" s="594"/>
      <c r="BE21" s="594"/>
      <c r="BF21" s="594"/>
      <c r="BG21" s="594"/>
      <c r="BH21" s="594"/>
      <c r="BI21" s="594"/>
      <c r="BJ21" s="594"/>
      <c r="BK21" s="594"/>
      <c r="BL21" s="594"/>
      <c r="BM21" s="594"/>
      <c r="BN21" s="594"/>
      <c r="BO21" s="594"/>
    </row>
    <row r="22" spans="1:67" ht="20.100000000000001" customHeight="1">
      <c r="A22" s="109">
        <v>15</v>
      </c>
      <c r="B22" s="109"/>
      <c r="C22" s="595"/>
      <c r="D22" s="596"/>
      <c r="E22" s="596"/>
      <c r="F22" s="596"/>
      <c r="G22" s="597"/>
      <c r="H22" s="125"/>
      <c r="I22" s="125"/>
      <c r="J22" s="125"/>
      <c r="K22" s="125"/>
      <c r="L22" s="125"/>
      <c r="M22" s="125"/>
      <c r="N22" s="125"/>
      <c r="O22" s="125"/>
      <c r="P22" s="125"/>
      <c r="Q22" s="125"/>
      <c r="R22" s="125"/>
      <c r="S22" s="125"/>
      <c r="T22" s="125"/>
      <c r="U22" s="125"/>
      <c r="V22" s="121"/>
      <c r="W22" s="119"/>
      <c r="X22" s="122"/>
      <c r="Y22" s="568"/>
      <c r="Z22" s="568"/>
      <c r="AA22" s="598"/>
      <c r="AB22" s="598"/>
      <c r="AC22" s="598"/>
      <c r="AD22" s="598"/>
      <c r="AE22" s="598"/>
      <c r="AF22" s="598"/>
      <c r="AG22" s="598"/>
      <c r="AH22" s="598"/>
      <c r="AI22" s="599">
        <f t="shared" si="0"/>
        <v>0</v>
      </c>
      <c r="AJ22" s="600"/>
      <c r="AK22" s="600"/>
      <c r="AL22" s="600"/>
      <c r="AM22" s="600"/>
      <c r="AN22" s="600"/>
      <c r="AO22" s="600"/>
      <c r="AP22" s="601"/>
      <c r="AQ22" s="602">
        <f t="shared" si="1"/>
        <v>0</v>
      </c>
      <c r="AR22" s="603"/>
      <c r="AS22" s="604"/>
      <c r="AT22" s="605">
        <f t="shared" si="2"/>
        <v>0</v>
      </c>
      <c r="AU22" s="605"/>
      <c r="AV22" s="593">
        <f t="shared" si="3"/>
        <v>0</v>
      </c>
      <c r="AW22" s="593"/>
      <c r="AX22" s="593"/>
      <c r="AY22" s="593"/>
      <c r="AZ22" s="593">
        <f t="shared" si="4"/>
        <v>0</v>
      </c>
      <c r="BA22" s="593"/>
      <c r="BB22" s="593"/>
      <c r="BC22" s="593"/>
      <c r="BD22" s="594"/>
      <c r="BE22" s="594"/>
      <c r="BF22" s="594"/>
      <c r="BG22" s="594"/>
      <c r="BH22" s="594"/>
      <c r="BI22" s="594"/>
      <c r="BJ22" s="594"/>
      <c r="BK22" s="594"/>
      <c r="BL22" s="594"/>
      <c r="BM22" s="594"/>
      <c r="BN22" s="594"/>
      <c r="BO22" s="594"/>
    </row>
    <row r="23" spans="1:67" ht="20.100000000000001" customHeight="1">
      <c r="A23" s="109">
        <v>16</v>
      </c>
      <c r="B23" s="109"/>
      <c r="C23" s="595"/>
      <c r="D23" s="596"/>
      <c r="E23" s="596"/>
      <c r="F23" s="596"/>
      <c r="G23" s="597"/>
      <c r="H23" s="125"/>
      <c r="I23" s="125"/>
      <c r="J23" s="125"/>
      <c r="K23" s="125"/>
      <c r="L23" s="125"/>
      <c r="M23" s="125"/>
      <c r="N23" s="125"/>
      <c r="O23" s="125"/>
      <c r="P23" s="125"/>
      <c r="Q23" s="125"/>
      <c r="R23" s="125"/>
      <c r="S23" s="125"/>
      <c r="T23" s="125"/>
      <c r="U23" s="125"/>
      <c r="V23" s="121"/>
      <c r="W23" s="119"/>
      <c r="X23" s="122"/>
      <c r="Y23" s="568"/>
      <c r="Z23" s="568"/>
      <c r="AA23" s="598"/>
      <c r="AB23" s="598"/>
      <c r="AC23" s="598"/>
      <c r="AD23" s="598"/>
      <c r="AE23" s="598"/>
      <c r="AF23" s="598"/>
      <c r="AG23" s="598"/>
      <c r="AH23" s="598"/>
      <c r="AI23" s="599">
        <f t="shared" si="0"/>
        <v>0</v>
      </c>
      <c r="AJ23" s="600"/>
      <c r="AK23" s="600"/>
      <c r="AL23" s="600"/>
      <c r="AM23" s="600"/>
      <c r="AN23" s="600"/>
      <c r="AO23" s="600"/>
      <c r="AP23" s="601"/>
      <c r="AQ23" s="602">
        <f t="shared" si="1"/>
        <v>0</v>
      </c>
      <c r="AR23" s="603"/>
      <c r="AS23" s="604"/>
      <c r="AT23" s="605">
        <f t="shared" si="2"/>
        <v>0</v>
      </c>
      <c r="AU23" s="605"/>
      <c r="AV23" s="593">
        <f t="shared" si="3"/>
        <v>0</v>
      </c>
      <c r="AW23" s="593"/>
      <c r="AX23" s="593"/>
      <c r="AY23" s="593"/>
      <c r="AZ23" s="593">
        <f t="shared" si="4"/>
        <v>0</v>
      </c>
      <c r="BA23" s="593"/>
      <c r="BB23" s="593"/>
      <c r="BC23" s="593"/>
      <c r="BD23" s="594"/>
      <c r="BE23" s="594"/>
      <c r="BF23" s="594"/>
      <c r="BG23" s="594"/>
      <c r="BH23" s="594"/>
      <c r="BI23" s="594"/>
      <c r="BJ23" s="594"/>
      <c r="BK23" s="594"/>
      <c r="BL23" s="594"/>
      <c r="BM23" s="594"/>
      <c r="BN23" s="594"/>
      <c r="BO23" s="594"/>
    </row>
    <row r="24" spans="1:67" ht="20.100000000000001" customHeight="1">
      <c r="A24" s="109">
        <v>17</v>
      </c>
      <c r="B24" s="109"/>
      <c r="C24" s="595"/>
      <c r="D24" s="596"/>
      <c r="E24" s="596"/>
      <c r="F24" s="596"/>
      <c r="G24" s="597"/>
      <c r="H24" s="125"/>
      <c r="I24" s="125"/>
      <c r="J24" s="125"/>
      <c r="K24" s="125"/>
      <c r="L24" s="125"/>
      <c r="M24" s="125"/>
      <c r="N24" s="125"/>
      <c r="O24" s="125"/>
      <c r="P24" s="125"/>
      <c r="Q24" s="125"/>
      <c r="R24" s="125"/>
      <c r="S24" s="125"/>
      <c r="T24" s="125"/>
      <c r="U24" s="125"/>
      <c r="V24" s="121"/>
      <c r="W24" s="119"/>
      <c r="X24" s="122"/>
      <c r="Y24" s="568"/>
      <c r="Z24" s="568"/>
      <c r="AA24" s="598"/>
      <c r="AB24" s="598"/>
      <c r="AC24" s="598"/>
      <c r="AD24" s="598"/>
      <c r="AE24" s="598"/>
      <c r="AF24" s="598"/>
      <c r="AG24" s="598"/>
      <c r="AH24" s="598"/>
      <c r="AI24" s="599">
        <f t="shared" si="0"/>
        <v>0</v>
      </c>
      <c r="AJ24" s="600"/>
      <c r="AK24" s="600"/>
      <c r="AL24" s="600"/>
      <c r="AM24" s="600"/>
      <c r="AN24" s="600"/>
      <c r="AO24" s="600"/>
      <c r="AP24" s="601"/>
      <c r="AQ24" s="602">
        <f t="shared" si="1"/>
        <v>0</v>
      </c>
      <c r="AR24" s="603"/>
      <c r="AS24" s="604"/>
      <c r="AT24" s="605">
        <f t="shared" si="2"/>
        <v>0</v>
      </c>
      <c r="AU24" s="605"/>
      <c r="AV24" s="593">
        <f t="shared" si="3"/>
        <v>0</v>
      </c>
      <c r="AW24" s="593"/>
      <c r="AX24" s="593"/>
      <c r="AY24" s="593"/>
      <c r="AZ24" s="593">
        <f t="shared" si="4"/>
        <v>0</v>
      </c>
      <c r="BA24" s="593"/>
      <c r="BB24" s="593"/>
      <c r="BC24" s="593"/>
      <c r="BD24" s="594"/>
      <c r="BE24" s="594"/>
      <c r="BF24" s="594"/>
      <c r="BG24" s="594"/>
      <c r="BH24" s="594"/>
      <c r="BI24" s="594"/>
      <c r="BJ24" s="594"/>
      <c r="BK24" s="594"/>
      <c r="BL24" s="594"/>
      <c r="BM24" s="594"/>
      <c r="BN24" s="594"/>
      <c r="BO24" s="594"/>
    </row>
    <row r="25" spans="1:67" ht="20.100000000000001" customHeight="1">
      <c r="A25" s="109">
        <v>18</v>
      </c>
      <c r="B25" s="109"/>
      <c r="C25" s="595"/>
      <c r="D25" s="596"/>
      <c r="E25" s="596"/>
      <c r="F25" s="596"/>
      <c r="G25" s="597"/>
      <c r="H25" s="125"/>
      <c r="I25" s="125"/>
      <c r="J25" s="125"/>
      <c r="K25" s="125"/>
      <c r="L25" s="125"/>
      <c r="M25" s="125"/>
      <c r="N25" s="125"/>
      <c r="O25" s="125"/>
      <c r="P25" s="125"/>
      <c r="Q25" s="125"/>
      <c r="R25" s="125"/>
      <c r="S25" s="125"/>
      <c r="T25" s="125"/>
      <c r="U25" s="125"/>
      <c r="V25" s="121"/>
      <c r="W25" s="119"/>
      <c r="X25" s="122"/>
      <c r="Y25" s="568"/>
      <c r="Z25" s="568"/>
      <c r="AA25" s="598"/>
      <c r="AB25" s="598"/>
      <c r="AC25" s="598"/>
      <c r="AD25" s="598"/>
      <c r="AE25" s="598"/>
      <c r="AF25" s="598"/>
      <c r="AG25" s="598"/>
      <c r="AH25" s="598"/>
      <c r="AI25" s="599">
        <f t="shared" si="0"/>
        <v>0</v>
      </c>
      <c r="AJ25" s="600"/>
      <c r="AK25" s="600"/>
      <c r="AL25" s="600"/>
      <c r="AM25" s="600"/>
      <c r="AN25" s="600"/>
      <c r="AO25" s="600"/>
      <c r="AP25" s="601"/>
      <c r="AQ25" s="602">
        <f t="shared" si="1"/>
        <v>0</v>
      </c>
      <c r="AR25" s="603"/>
      <c r="AS25" s="604"/>
      <c r="AT25" s="605">
        <f t="shared" si="2"/>
        <v>0</v>
      </c>
      <c r="AU25" s="605"/>
      <c r="AV25" s="593">
        <f t="shared" si="3"/>
        <v>0</v>
      </c>
      <c r="AW25" s="593"/>
      <c r="AX25" s="593"/>
      <c r="AY25" s="593"/>
      <c r="AZ25" s="593">
        <f t="shared" si="4"/>
        <v>0</v>
      </c>
      <c r="BA25" s="593"/>
      <c r="BB25" s="593"/>
      <c r="BC25" s="593"/>
      <c r="BD25" s="594"/>
      <c r="BE25" s="594"/>
      <c r="BF25" s="594"/>
      <c r="BG25" s="594"/>
      <c r="BH25" s="594"/>
      <c r="BI25" s="594"/>
      <c r="BJ25" s="594"/>
      <c r="BK25" s="594"/>
      <c r="BL25" s="594"/>
      <c r="BM25" s="594"/>
      <c r="BN25" s="594"/>
      <c r="BO25" s="594"/>
    </row>
    <row r="26" spans="1:67" ht="20.100000000000001" customHeight="1">
      <c r="A26" s="109">
        <v>19</v>
      </c>
      <c r="B26" s="109"/>
      <c r="C26" s="595"/>
      <c r="D26" s="596"/>
      <c r="E26" s="596"/>
      <c r="F26" s="596"/>
      <c r="G26" s="597"/>
      <c r="H26" s="125"/>
      <c r="I26" s="125"/>
      <c r="J26" s="125"/>
      <c r="K26" s="125"/>
      <c r="L26" s="125"/>
      <c r="M26" s="125"/>
      <c r="N26" s="125"/>
      <c r="O26" s="125"/>
      <c r="P26" s="125"/>
      <c r="Q26" s="125"/>
      <c r="R26" s="125"/>
      <c r="S26" s="125"/>
      <c r="T26" s="125"/>
      <c r="U26" s="125"/>
      <c r="V26" s="121"/>
      <c r="W26" s="119"/>
      <c r="X26" s="122"/>
      <c r="Y26" s="568"/>
      <c r="Z26" s="568"/>
      <c r="AA26" s="598"/>
      <c r="AB26" s="598"/>
      <c r="AC26" s="598"/>
      <c r="AD26" s="598"/>
      <c r="AE26" s="598"/>
      <c r="AF26" s="598"/>
      <c r="AG26" s="598"/>
      <c r="AH26" s="598"/>
      <c r="AI26" s="599">
        <f t="shared" si="0"/>
        <v>0</v>
      </c>
      <c r="AJ26" s="600"/>
      <c r="AK26" s="600"/>
      <c r="AL26" s="600"/>
      <c r="AM26" s="600"/>
      <c r="AN26" s="600"/>
      <c r="AO26" s="600"/>
      <c r="AP26" s="601"/>
      <c r="AQ26" s="602">
        <f t="shared" si="1"/>
        <v>0</v>
      </c>
      <c r="AR26" s="603"/>
      <c r="AS26" s="604"/>
      <c r="AT26" s="605">
        <f t="shared" si="2"/>
        <v>0</v>
      </c>
      <c r="AU26" s="605"/>
      <c r="AV26" s="593">
        <f t="shared" si="3"/>
        <v>0</v>
      </c>
      <c r="AW26" s="593"/>
      <c r="AX26" s="593"/>
      <c r="AY26" s="593"/>
      <c r="AZ26" s="593">
        <f t="shared" si="4"/>
        <v>0</v>
      </c>
      <c r="BA26" s="593"/>
      <c r="BB26" s="593"/>
      <c r="BC26" s="593"/>
      <c r="BD26" s="594"/>
      <c r="BE26" s="594"/>
      <c r="BF26" s="594"/>
      <c r="BG26" s="594"/>
      <c r="BH26" s="594"/>
      <c r="BI26" s="594"/>
      <c r="BJ26" s="594"/>
      <c r="BK26" s="594"/>
      <c r="BL26" s="594"/>
      <c r="BM26" s="594"/>
      <c r="BN26" s="594"/>
      <c r="BO26" s="594"/>
    </row>
    <row r="27" spans="1:67" ht="20.100000000000001" customHeight="1">
      <c r="A27" s="109">
        <v>20</v>
      </c>
      <c r="B27" s="109"/>
      <c r="C27" s="595"/>
      <c r="D27" s="596"/>
      <c r="E27" s="596"/>
      <c r="F27" s="596"/>
      <c r="G27" s="597"/>
      <c r="H27" s="125"/>
      <c r="I27" s="125"/>
      <c r="J27" s="125"/>
      <c r="K27" s="125"/>
      <c r="L27" s="125"/>
      <c r="M27" s="125"/>
      <c r="N27" s="125"/>
      <c r="O27" s="125"/>
      <c r="P27" s="125"/>
      <c r="Q27" s="125"/>
      <c r="R27" s="125"/>
      <c r="S27" s="125"/>
      <c r="T27" s="125"/>
      <c r="U27" s="125"/>
      <c r="V27" s="121"/>
      <c r="W27" s="119"/>
      <c r="X27" s="122"/>
      <c r="Y27" s="568"/>
      <c r="Z27" s="568"/>
      <c r="AA27" s="598"/>
      <c r="AB27" s="598"/>
      <c r="AC27" s="598"/>
      <c r="AD27" s="598"/>
      <c r="AE27" s="598"/>
      <c r="AF27" s="598"/>
      <c r="AG27" s="598"/>
      <c r="AH27" s="598"/>
      <c r="AI27" s="599">
        <f t="shared" si="0"/>
        <v>0</v>
      </c>
      <c r="AJ27" s="600"/>
      <c r="AK27" s="600"/>
      <c r="AL27" s="600"/>
      <c r="AM27" s="600"/>
      <c r="AN27" s="600"/>
      <c r="AO27" s="600"/>
      <c r="AP27" s="601"/>
      <c r="AQ27" s="602">
        <f t="shared" si="1"/>
        <v>0</v>
      </c>
      <c r="AR27" s="603"/>
      <c r="AS27" s="604"/>
      <c r="AT27" s="605">
        <f t="shared" si="2"/>
        <v>0</v>
      </c>
      <c r="AU27" s="605"/>
      <c r="AV27" s="593">
        <f t="shared" si="3"/>
        <v>0</v>
      </c>
      <c r="AW27" s="593"/>
      <c r="AX27" s="593"/>
      <c r="AY27" s="593"/>
      <c r="AZ27" s="593">
        <f t="shared" si="4"/>
        <v>0</v>
      </c>
      <c r="BA27" s="593"/>
      <c r="BB27" s="593"/>
      <c r="BC27" s="593"/>
      <c r="BD27" s="594"/>
      <c r="BE27" s="594"/>
      <c r="BF27" s="594"/>
      <c r="BG27" s="594"/>
      <c r="BH27" s="594"/>
      <c r="BI27" s="594"/>
      <c r="BJ27" s="594"/>
      <c r="BK27" s="594"/>
      <c r="BL27" s="594"/>
      <c r="BM27" s="594"/>
      <c r="BN27" s="594"/>
      <c r="BO27" s="594"/>
    </row>
    <row r="28" spans="1:67" ht="20.100000000000001" customHeight="1">
      <c r="A28" s="109">
        <v>21</v>
      </c>
      <c r="B28" s="109"/>
      <c r="C28" s="595"/>
      <c r="D28" s="596"/>
      <c r="E28" s="596"/>
      <c r="F28" s="596"/>
      <c r="G28" s="597"/>
      <c r="H28" s="125"/>
      <c r="I28" s="125"/>
      <c r="J28" s="125"/>
      <c r="K28" s="125"/>
      <c r="L28" s="125"/>
      <c r="M28" s="125"/>
      <c r="N28" s="125"/>
      <c r="O28" s="125"/>
      <c r="P28" s="125"/>
      <c r="Q28" s="125"/>
      <c r="R28" s="125"/>
      <c r="S28" s="125"/>
      <c r="T28" s="125"/>
      <c r="U28" s="125"/>
      <c r="V28" s="121"/>
      <c r="W28" s="119"/>
      <c r="X28" s="122"/>
      <c r="Y28" s="568"/>
      <c r="Z28" s="568"/>
      <c r="AA28" s="598"/>
      <c r="AB28" s="598"/>
      <c r="AC28" s="598"/>
      <c r="AD28" s="598"/>
      <c r="AE28" s="598"/>
      <c r="AF28" s="598"/>
      <c r="AG28" s="598"/>
      <c r="AH28" s="598"/>
      <c r="AI28" s="599">
        <f t="shared" si="0"/>
        <v>0</v>
      </c>
      <c r="AJ28" s="600"/>
      <c r="AK28" s="600"/>
      <c r="AL28" s="600"/>
      <c r="AM28" s="600"/>
      <c r="AN28" s="600"/>
      <c r="AO28" s="600"/>
      <c r="AP28" s="601"/>
      <c r="AQ28" s="602">
        <f t="shared" si="1"/>
        <v>0</v>
      </c>
      <c r="AR28" s="603"/>
      <c r="AS28" s="604"/>
      <c r="AT28" s="605">
        <f t="shared" si="2"/>
        <v>0</v>
      </c>
      <c r="AU28" s="605"/>
      <c r="AV28" s="593">
        <f t="shared" si="3"/>
        <v>0</v>
      </c>
      <c r="AW28" s="593"/>
      <c r="AX28" s="593"/>
      <c r="AY28" s="593"/>
      <c r="AZ28" s="593">
        <f t="shared" si="4"/>
        <v>0</v>
      </c>
      <c r="BA28" s="593"/>
      <c r="BB28" s="593"/>
      <c r="BC28" s="593"/>
      <c r="BD28" s="594"/>
      <c r="BE28" s="594"/>
      <c r="BF28" s="594"/>
      <c r="BG28" s="594"/>
      <c r="BH28" s="594"/>
      <c r="BI28" s="594"/>
      <c r="BJ28" s="594"/>
      <c r="BK28" s="594"/>
      <c r="BL28" s="594"/>
      <c r="BM28" s="594"/>
      <c r="BN28" s="594"/>
      <c r="BO28" s="594"/>
    </row>
    <row r="29" spans="1:67" ht="20.100000000000001" customHeight="1">
      <c r="A29" s="109">
        <v>22</v>
      </c>
      <c r="B29" s="109"/>
      <c r="C29" s="595"/>
      <c r="D29" s="596"/>
      <c r="E29" s="596"/>
      <c r="F29" s="596"/>
      <c r="G29" s="597"/>
      <c r="H29" s="125"/>
      <c r="I29" s="125"/>
      <c r="J29" s="125"/>
      <c r="K29" s="125"/>
      <c r="L29" s="125"/>
      <c r="M29" s="125"/>
      <c r="N29" s="125"/>
      <c r="O29" s="125"/>
      <c r="P29" s="125"/>
      <c r="Q29" s="125"/>
      <c r="R29" s="125"/>
      <c r="S29" s="125"/>
      <c r="T29" s="125"/>
      <c r="U29" s="125"/>
      <c r="V29" s="121"/>
      <c r="W29" s="119"/>
      <c r="X29" s="122"/>
      <c r="Y29" s="568"/>
      <c r="Z29" s="568"/>
      <c r="AA29" s="598"/>
      <c r="AB29" s="598"/>
      <c r="AC29" s="598"/>
      <c r="AD29" s="598"/>
      <c r="AE29" s="598"/>
      <c r="AF29" s="598"/>
      <c r="AG29" s="598"/>
      <c r="AH29" s="598"/>
      <c r="AI29" s="599">
        <f t="shared" si="0"/>
        <v>0</v>
      </c>
      <c r="AJ29" s="600"/>
      <c r="AK29" s="600"/>
      <c r="AL29" s="600"/>
      <c r="AM29" s="600"/>
      <c r="AN29" s="600"/>
      <c r="AO29" s="600"/>
      <c r="AP29" s="601"/>
      <c r="AQ29" s="602">
        <f t="shared" si="1"/>
        <v>0</v>
      </c>
      <c r="AR29" s="603"/>
      <c r="AS29" s="604"/>
      <c r="AT29" s="605">
        <f t="shared" si="2"/>
        <v>0</v>
      </c>
      <c r="AU29" s="605"/>
      <c r="AV29" s="593">
        <f t="shared" si="3"/>
        <v>0</v>
      </c>
      <c r="AW29" s="593"/>
      <c r="AX29" s="593"/>
      <c r="AY29" s="593"/>
      <c r="AZ29" s="593">
        <f t="shared" si="4"/>
        <v>0</v>
      </c>
      <c r="BA29" s="593"/>
      <c r="BB29" s="593"/>
      <c r="BC29" s="593"/>
      <c r="BD29" s="594"/>
      <c r="BE29" s="594"/>
      <c r="BF29" s="594"/>
      <c r="BG29" s="594"/>
      <c r="BH29" s="594"/>
      <c r="BI29" s="594"/>
      <c r="BJ29" s="594"/>
      <c r="BK29" s="594"/>
      <c r="BL29" s="594"/>
      <c r="BM29" s="594"/>
      <c r="BN29" s="594"/>
      <c r="BO29" s="594"/>
    </row>
    <row r="30" spans="1:67" ht="20.100000000000001" customHeight="1">
      <c r="A30" s="109">
        <v>23</v>
      </c>
      <c r="B30" s="109"/>
      <c r="C30" s="595"/>
      <c r="D30" s="596"/>
      <c r="E30" s="596"/>
      <c r="F30" s="596"/>
      <c r="G30" s="597"/>
      <c r="H30" s="125"/>
      <c r="I30" s="125"/>
      <c r="J30" s="125"/>
      <c r="K30" s="125"/>
      <c r="L30" s="125"/>
      <c r="M30" s="125"/>
      <c r="N30" s="125"/>
      <c r="O30" s="125"/>
      <c r="P30" s="125"/>
      <c r="Q30" s="125"/>
      <c r="R30" s="125"/>
      <c r="S30" s="125"/>
      <c r="T30" s="125"/>
      <c r="U30" s="125"/>
      <c r="V30" s="121"/>
      <c r="W30" s="119"/>
      <c r="X30" s="122"/>
      <c r="Y30" s="568"/>
      <c r="Z30" s="568"/>
      <c r="AA30" s="598"/>
      <c r="AB30" s="598"/>
      <c r="AC30" s="598"/>
      <c r="AD30" s="598"/>
      <c r="AE30" s="598"/>
      <c r="AF30" s="598"/>
      <c r="AG30" s="598"/>
      <c r="AH30" s="598"/>
      <c r="AI30" s="599">
        <f t="shared" si="0"/>
        <v>0</v>
      </c>
      <c r="AJ30" s="600"/>
      <c r="AK30" s="600"/>
      <c r="AL30" s="600"/>
      <c r="AM30" s="600"/>
      <c r="AN30" s="600"/>
      <c r="AO30" s="600"/>
      <c r="AP30" s="601"/>
      <c r="AQ30" s="602">
        <f t="shared" si="1"/>
        <v>0</v>
      </c>
      <c r="AR30" s="603"/>
      <c r="AS30" s="604"/>
      <c r="AT30" s="605">
        <f t="shared" si="2"/>
        <v>0</v>
      </c>
      <c r="AU30" s="605"/>
      <c r="AV30" s="593">
        <f t="shared" si="3"/>
        <v>0</v>
      </c>
      <c r="AW30" s="593"/>
      <c r="AX30" s="593"/>
      <c r="AY30" s="593"/>
      <c r="AZ30" s="593">
        <f t="shared" si="4"/>
        <v>0</v>
      </c>
      <c r="BA30" s="593"/>
      <c r="BB30" s="593"/>
      <c r="BC30" s="593"/>
      <c r="BD30" s="594"/>
      <c r="BE30" s="594"/>
      <c r="BF30" s="594"/>
      <c r="BG30" s="594"/>
      <c r="BH30" s="594"/>
      <c r="BI30" s="594"/>
      <c r="BJ30" s="594"/>
      <c r="BK30" s="594"/>
      <c r="BL30" s="594"/>
      <c r="BM30" s="594"/>
      <c r="BN30" s="594"/>
      <c r="BO30" s="594"/>
    </row>
    <row r="31" spans="1:67" ht="20.100000000000001" customHeight="1">
      <c r="A31" s="109">
        <v>24</v>
      </c>
      <c r="B31" s="109"/>
      <c r="C31" s="595"/>
      <c r="D31" s="596"/>
      <c r="E31" s="596"/>
      <c r="F31" s="596"/>
      <c r="G31" s="597"/>
      <c r="H31" s="125"/>
      <c r="I31" s="125"/>
      <c r="J31" s="125"/>
      <c r="K31" s="125"/>
      <c r="L31" s="125"/>
      <c r="M31" s="125"/>
      <c r="N31" s="125"/>
      <c r="O31" s="125"/>
      <c r="P31" s="125"/>
      <c r="Q31" s="125"/>
      <c r="R31" s="125"/>
      <c r="S31" s="125"/>
      <c r="T31" s="125"/>
      <c r="U31" s="125"/>
      <c r="V31" s="121"/>
      <c r="W31" s="119"/>
      <c r="X31" s="122"/>
      <c r="Y31" s="568"/>
      <c r="Z31" s="568"/>
      <c r="AA31" s="598"/>
      <c r="AB31" s="598"/>
      <c r="AC31" s="598"/>
      <c r="AD31" s="598"/>
      <c r="AE31" s="598"/>
      <c r="AF31" s="598"/>
      <c r="AG31" s="598"/>
      <c r="AH31" s="598"/>
      <c r="AI31" s="599">
        <f t="shared" si="0"/>
        <v>0</v>
      </c>
      <c r="AJ31" s="600"/>
      <c r="AK31" s="600"/>
      <c r="AL31" s="600"/>
      <c r="AM31" s="600"/>
      <c r="AN31" s="600"/>
      <c r="AO31" s="600"/>
      <c r="AP31" s="601"/>
      <c r="AQ31" s="602">
        <f t="shared" si="1"/>
        <v>0</v>
      </c>
      <c r="AR31" s="603"/>
      <c r="AS31" s="604"/>
      <c r="AT31" s="605">
        <f t="shared" si="2"/>
        <v>0</v>
      </c>
      <c r="AU31" s="605"/>
      <c r="AV31" s="593">
        <f t="shared" si="3"/>
        <v>0</v>
      </c>
      <c r="AW31" s="593"/>
      <c r="AX31" s="593"/>
      <c r="AY31" s="593"/>
      <c r="AZ31" s="593">
        <f t="shared" si="4"/>
        <v>0</v>
      </c>
      <c r="BA31" s="593"/>
      <c r="BB31" s="593"/>
      <c r="BC31" s="593"/>
      <c r="BD31" s="594"/>
      <c r="BE31" s="594"/>
      <c r="BF31" s="594"/>
      <c r="BG31" s="594"/>
      <c r="BH31" s="594"/>
      <c r="BI31" s="594"/>
      <c r="BJ31" s="594"/>
      <c r="BK31" s="594"/>
      <c r="BL31" s="594"/>
      <c r="BM31" s="594"/>
      <c r="BN31" s="594"/>
      <c r="BO31" s="594"/>
    </row>
    <row r="32" spans="1:67" ht="20.100000000000001" customHeight="1">
      <c r="A32" s="109">
        <v>25</v>
      </c>
      <c r="B32" s="109"/>
      <c r="C32" s="595"/>
      <c r="D32" s="596"/>
      <c r="E32" s="596"/>
      <c r="F32" s="596"/>
      <c r="G32" s="597"/>
      <c r="H32" s="125"/>
      <c r="I32" s="125"/>
      <c r="J32" s="125"/>
      <c r="K32" s="125"/>
      <c r="L32" s="125"/>
      <c r="M32" s="125"/>
      <c r="N32" s="125"/>
      <c r="O32" s="125"/>
      <c r="P32" s="125"/>
      <c r="Q32" s="125"/>
      <c r="R32" s="125"/>
      <c r="S32" s="125"/>
      <c r="T32" s="125"/>
      <c r="U32" s="125"/>
      <c r="V32" s="121"/>
      <c r="W32" s="119"/>
      <c r="X32" s="122"/>
      <c r="Y32" s="568"/>
      <c r="Z32" s="568"/>
      <c r="AA32" s="598"/>
      <c r="AB32" s="598"/>
      <c r="AC32" s="598"/>
      <c r="AD32" s="598"/>
      <c r="AE32" s="598"/>
      <c r="AF32" s="598"/>
      <c r="AG32" s="598"/>
      <c r="AH32" s="598"/>
      <c r="AI32" s="599">
        <f t="shared" si="0"/>
        <v>0</v>
      </c>
      <c r="AJ32" s="600"/>
      <c r="AK32" s="600"/>
      <c r="AL32" s="600"/>
      <c r="AM32" s="600"/>
      <c r="AN32" s="600"/>
      <c r="AO32" s="600"/>
      <c r="AP32" s="601"/>
      <c r="AQ32" s="602">
        <f t="shared" si="1"/>
        <v>0</v>
      </c>
      <c r="AR32" s="603"/>
      <c r="AS32" s="604"/>
      <c r="AT32" s="605">
        <f t="shared" si="2"/>
        <v>0</v>
      </c>
      <c r="AU32" s="605"/>
      <c r="AV32" s="593">
        <f t="shared" si="3"/>
        <v>0</v>
      </c>
      <c r="AW32" s="593"/>
      <c r="AX32" s="593"/>
      <c r="AY32" s="593"/>
      <c r="AZ32" s="593">
        <f t="shared" si="4"/>
        <v>0</v>
      </c>
      <c r="BA32" s="593"/>
      <c r="BB32" s="593"/>
      <c r="BC32" s="593"/>
      <c r="BD32" s="594"/>
      <c r="BE32" s="594"/>
      <c r="BF32" s="594"/>
      <c r="BG32" s="594"/>
      <c r="BH32" s="594"/>
      <c r="BI32" s="594"/>
      <c r="BJ32" s="594"/>
      <c r="BK32" s="594"/>
      <c r="BL32" s="594"/>
      <c r="BM32" s="594"/>
      <c r="BN32" s="594"/>
      <c r="BO32" s="594"/>
    </row>
    <row r="33" spans="1:67" ht="20.100000000000001" customHeight="1">
      <c r="A33" s="109">
        <v>26</v>
      </c>
      <c r="B33" s="109"/>
      <c r="C33" s="595"/>
      <c r="D33" s="596"/>
      <c r="E33" s="596"/>
      <c r="F33" s="596"/>
      <c r="G33" s="597"/>
      <c r="H33" s="125"/>
      <c r="I33" s="125"/>
      <c r="J33" s="125"/>
      <c r="K33" s="125"/>
      <c r="L33" s="125"/>
      <c r="M33" s="125"/>
      <c r="N33" s="125"/>
      <c r="O33" s="125"/>
      <c r="P33" s="125"/>
      <c r="Q33" s="125"/>
      <c r="R33" s="125"/>
      <c r="S33" s="125"/>
      <c r="T33" s="125"/>
      <c r="U33" s="125"/>
      <c r="V33" s="121"/>
      <c r="W33" s="119"/>
      <c r="X33" s="122"/>
      <c r="Y33" s="568"/>
      <c r="Z33" s="568"/>
      <c r="AA33" s="598"/>
      <c r="AB33" s="598"/>
      <c r="AC33" s="598"/>
      <c r="AD33" s="598"/>
      <c r="AE33" s="598"/>
      <c r="AF33" s="598"/>
      <c r="AG33" s="598"/>
      <c r="AH33" s="598"/>
      <c r="AI33" s="599">
        <f t="shared" si="0"/>
        <v>0</v>
      </c>
      <c r="AJ33" s="600"/>
      <c r="AK33" s="600"/>
      <c r="AL33" s="600"/>
      <c r="AM33" s="600"/>
      <c r="AN33" s="600"/>
      <c r="AO33" s="600"/>
      <c r="AP33" s="601"/>
      <c r="AQ33" s="602">
        <f t="shared" si="1"/>
        <v>0</v>
      </c>
      <c r="AR33" s="603"/>
      <c r="AS33" s="604"/>
      <c r="AT33" s="605">
        <f t="shared" si="2"/>
        <v>0</v>
      </c>
      <c r="AU33" s="605"/>
      <c r="AV33" s="593">
        <f t="shared" si="3"/>
        <v>0</v>
      </c>
      <c r="AW33" s="593"/>
      <c r="AX33" s="593"/>
      <c r="AY33" s="593"/>
      <c r="AZ33" s="593">
        <f t="shared" si="4"/>
        <v>0</v>
      </c>
      <c r="BA33" s="593"/>
      <c r="BB33" s="593"/>
      <c r="BC33" s="593"/>
      <c r="BD33" s="594"/>
      <c r="BE33" s="594"/>
      <c r="BF33" s="594"/>
      <c r="BG33" s="594"/>
      <c r="BH33" s="594"/>
      <c r="BI33" s="594"/>
      <c r="BJ33" s="594"/>
      <c r="BK33" s="594"/>
      <c r="BL33" s="594"/>
      <c r="BM33" s="594"/>
      <c r="BN33" s="594"/>
      <c r="BO33" s="594"/>
    </row>
    <row r="34" spans="1:67" ht="20.100000000000001" customHeight="1">
      <c r="A34" s="109">
        <v>27</v>
      </c>
      <c r="B34" s="109"/>
      <c r="C34" s="595"/>
      <c r="D34" s="596"/>
      <c r="E34" s="596"/>
      <c r="F34" s="596"/>
      <c r="G34" s="597"/>
      <c r="H34" s="125"/>
      <c r="I34" s="125"/>
      <c r="J34" s="125"/>
      <c r="K34" s="125"/>
      <c r="L34" s="125"/>
      <c r="M34" s="125"/>
      <c r="N34" s="125"/>
      <c r="O34" s="125"/>
      <c r="P34" s="125"/>
      <c r="Q34" s="125"/>
      <c r="R34" s="125"/>
      <c r="S34" s="125"/>
      <c r="T34" s="125"/>
      <c r="U34" s="125"/>
      <c r="V34" s="121"/>
      <c r="W34" s="119"/>
      <c r="X34" s="122"/>
      <c r="Y34" s="568"/>
      <c r="Z34" s="568"/>
      <c r="AA34" s="598"/>
      <c r="AB34" s="598"/>
      <c r="AC34" s="598"/>
      <c r="AD34" s="598"/>
      <c r="AE34" s="598"/>
      <c r="AF34" s="598"/>
      <c r="AG34" s="598"/>
      <c r="AH34" s="598"/>
      <c r="AI34" s="599">
        <f t="shared" si="0"/>
        <v>0</v>
      </c>
      <c r="AJ34" s="600"/>
      <c r="AK34" s="600"/>
      <c r="AL34" s="600"/>
      <c r="AM34" s="600"/>
      <c r="AN34" s="600"/>
      <c r="AO34" s="600"/>
      <c r="AP34" s="601"/>
      <c r="AQ34" s="602">
        <f t="shared" si="1"/>
        <v>0</v>
      </c>
      <c r="AR34" s="603"/>
      <c r="AS34" s="604"/>
      <c r="AT34" s="605">
        <f t="shared" si="2"/>
        <v>0</v>
      </c>
      <c r="AU34" s="605"/>
      <c r="AV34" s="593">
        <f t="shared" si="3"/>
        <v>0</v>
      </c>
      <c r="AW34" s="593"/>
      <c r="AX34" s="593"/>
      <c r="AY34" s="593"/>
      <c r="AZ34" s="593">
        <f t="shared" si="4"/>
        <v>0</v>
      </c>
      <c r="BA34" s="593"/>
      <c r="BB34" s="593"/>
      <c r="BC34" s="593"/>
      <c r="BD34" s="594"/>
      <c r="BE34" s="594"/>
      <c r="BF34" s="594"/>
      <c r="BG34" s="594"/>
      <c r="BH34" s="594"/>
      <c r="BI34" s="594"/>
      <c r="BJ34" s="594"/>
      <c r="BK34" s="594"/>
      <c r="BL34" s="594"/>
      <c r="BM34" s="594"/>
      <c r="BN34" s="594"/>
      <c r="BO34" s="594"/>
    </row>
    <row r="35" spans="1:67" ht="20.100000000000001" customHeight="1">
      <c r="A35" s="109">
        <v>28</v>
      </c>
      <c r="B35" s="109"/>
      <c r="C35" s="595"/>
      <c r="D35" s="596"/>
      <c r="E35" s="596"/>
      <c r="F35" s="596"/>
      <c r="G35" s="597"/>
      <c r="H35" s="125"/>
      <c r="I35" s="125"/>
      <c r="J35" s="125"/>
      <c r="K35" s="125"/>
      <c r="L35" s="125"/>
      <c r="M35" s="125"/>
      <c r="N35" s="125"/>
      <c r="O35" s="125"/>
      <c r="P35" s="125"/>
      <c r="Q35" s="125"/>
      <c r="R35" s="125"/>
      <c r="S35" s="125"/>
      <c r="T35" s="125"/>
      <c r="U35" s="125"/>
      <c r="V35" s="121"/>
      <c r="W35" s="119"/>
      <c r="X35" s="122"/>
      <c r="Y35" s="568"/>
      <c r="Z35" s="568"/>
      <c r="AA35" s="598"/>
      <c r="AB35" s="598"/>
      <c r="AC35" s="598"/>
      <c r="AD35" s="598"/>
      <c r="AE35" s="598"/>
      <c r="AF35" s="598"/>
      <c r="AG35" s="598"/>
      <c r="AH35" s="598"/>
      <c r="AI35" s="599">
        <f>H35</f>
        <v>0</v>
      </c>
      <c r="AJ35" s="600"/>
      <c r="AK35" s="600"/>
      <c r="AL35" s="600"/>
      <c r="AM35" s="600"/>
      <c r="AN35" s="600"/>
      <c r="AO35" s="600"/>
      <c r="AP35" s="601"/>
      <c r="AQ35" s="602">
        <f>V35</f>
        <v>0</v>
      </c>
      <c r="AR35" s="603"/>
      <c r="AS35" s="604"/>
      <c r="AT35" s="605">
        <f>Y35</f>
        <v>0</v>
      </c>
      <c r="AU35" s="605"/>
      <c r="AV35" s="593">
        <f>AA35</f>
        <v>0</v>
      </c>
      <c r="AW35" s="593"/>
      <c r="AX35" s="593"/>
      <c r="AY35" s="593"/>
      <c r="AZ35" s="593">
        <f>AE35</f>
        <v>0</v>
      </c>
      <c r="BA35" s="593"/>
      <c r="BB35" s="593"/>
      <c r="BC35" s="593"/>
      <c r="BD35" s="594"/>
      <c r="BE35" s="594"/>
      <c r="BF35" s="594"/>
      <c r="BG35" s="594"/>
      <c r="BH35" s="594"/>
      <c r="BI35" s="594"/>
      <c r="BJ35" s="594"/>
      <c r="BK35" s="594"/>
      <c r="BL35" s="594"/>
      <c r="BM35" s="594"/>
      <c r="BN35" s="594"/>
      <c r="BO35" s="594"/>
    </row>
    <row r="36" spans="1:67" ht="20.100000000000001" customHeight="1">
      <c r="A36" s="109">
        <v>29</v>
      </c>
      <c r="B36" s="109"/>
      <c r="C36" s="595"/>
      <c r="D36" s="596"/>
      <c r="E36" s="596"/>
      <c r="F36" s="596"/>
      <c r="G36" s="597"/>
      <c r="H36" s="125"/>
      <c r="I36" s="125"/>
      <c r="J36" s="125"/>
      <c r="K36" s="125"/>
      <c r="L36" s="125"/>
      <c r="M36" s="125"/>
      <c r="N36" s="125"/>
      <c r="O36" s="125"/>
      <c r="P36" s="125"/>
      <c r="Q36" s="125"/>
      <c r="R36" s="125"/>
      <c r="S36" s="125"/>
      <c r="T36" s="125"/>
      <c r="U36" s="125"/>
      <c r="V36" s="121"/>
      <c r="W36" s="119"/>
      <c r="X36" s="122"/>
      <c r="Y36" s="568"/>
      <c r="Z36" s="568"/>
      <c r="AA36" s="598"/>
      <c r="AB36" s="598"/>
      <c r="AC36" s="598"/>
      <c r="AD36" s="598"/>
      <c r="AE36" s="598"/>
      <c r="AF36" s="598"/>
      <c r="AG36" s="598"/>
      <c r="AH36" s="598"/>
      <c r="AI36" s="599">
        <f t="shared" si="0"/>
        <v>0</v>
      </c>
      <c r="AJ36" s="600"/>
      <c r="AK36" s="600"/>
      <c r="AL36" s="600"/>
      <c r="AM36" s="600"/>
      <c r="AN36" s="600"/>
      <c r="AO36" s="600"/>
      <c r="AP36" s="601"/>
      <c r="AQ36" s="602">
        <f t="shared" si="1"/>
        <v>0</v>
      </c>
      <c r="AR36" s="603"/>
      <c r="AS36" s="604"/>
      <c r="AT36" s="605">
        <f t="shared" si="2"/>
        <v>0</v>
      </c>
      <c r="AU36" s="605"/>
      <c r="AV36" s="593">
        <f t="shared" si="3"/>
        <v>0</v>
      </c>
      <c r="AW36" s="593"/>
      <c r="AX36" s="593"/>
      <c r="AY36" s="593"/>
      <c r="AZ36" s="593">
        <f t="shared" si="4"/>
        <v>0</v>
      </c>
      <c r="BA36" s="593"/>
      <c r="BB36" s="593"/>
      <c r="BC36" s="593"/>
      <c r="BD36" s="594"/>
      <c r="BE36" s="594"/>
      <c r="BF36" s="594"/>
      <c r="BG36" s="594"/>
      <c r="BH36" s="594"/>
      <c r="BI36" s="594"/>
      <c r="BJ36" s="594"/>
      <c r="BK36" s="594"/>
      <c r="BL36" s="594"/>
      <c r="BM36" s="594"/>
      <c r="BN36" s="594"/>
      <c r="BO36" s="594"/>
    </row>
    <row r="37" spans="1:67" ht="20.100000000000001" customHeight="1">
      <c r="A37" s="109">
        <v>30</v>
      </c>
      <c r="B37" s="109"/>
      <c r="C37" s="595"/>
      <c r="D37" s="596"/>
      <c r="E37" s="596"/>
      <c r="F37" s="596"/>
      <c r="G37" s="597"/>
      <c r="H37" s="125"/>
      <c r="I37" s="125"/>
      <c r="J37" s="125"/>
      <c r="K37" s="125"/>
      <c r="L37" s="125"/>
      <c r="M37" s="125"/>
      <c r="N37" s="125"/>
      <c r="O37" s="125"/>
      <c r="P37" s="125"/>
      <c r="Q37" s="125"/>
      <c r="R37" s="125"/>
      <c r="S37" s="125"/>
      <c r="T37" s="125"/>
      <c r="U37" s="125"/>
      <c r="V37" s="121"/>
      <c r="W37" s="119"/>
      <c r="X37" s="122"/>
      <c r="Y37" s="568"/>
      <c r="Z37" s="568"/>
      <c r="AA37" s="598"/>
      <c r="AB37" s="598"/>
      <c r="AC37" s="598"/>
      <c r="AD37" s="598"/>
      <c r="AE37" s="598"/>
      <c r="AF37" s="598"/>
      <c r="AG37" s="598"/>
      <c r="AH37" s="598"/>
      <c r="AI37" s="599">
        <f t="shared" si="0"/>
        <v>0</v>
      </c>
      <c r="AJ37" s="600"/>
      <c r="AK37" s="600"/>
      <c r="AL37" s="600"/>
      <c r="AM37" s="600"/>
      <c r="AN37" s="600"/>
      <c r="AO37" s="600"/>
      <c r="AP37" s="601"/>
      <c r="AQ37" s="602">
        <f t="shared" si="1"/>
        <v>0</v>
      </c>
      <c r="AR37" s="603"/>
      <c r="AS37" s="604"/>
      <c r="AT37" s="605">
        <f t="shared" si="2"/>
        <v>0</v>
      </c>
      <c r="AU37" s="605"/>
      <c r="AV37" s="593">
        <f t="shared" si="3"/>
        <v>0</v>
      </c>
      <c r="AW37" s="593"/>
      <c r="AX37" s="593"/>
      <c r="AY37" s="593"/>
      <c r="AZ37" s="593">
        <f t="shared" si="4"/>
        <v>0</v>
      </c>
      <c r="BA37" s="593"/>
      <c r="BB37" s="593"/>
      <c r="BC37" s="593"/>
      <c r="BD37" s="594"/>
      <c r="BE37" s="594"/>
      <c r="BF37" s="594"/>
      <c r="BG37" s="594"/>
      <c r="BH37" s="594"/>
      <c r="BI37" s="594"/>
      <c r="BJ37" s="594"/>
      <c r="BK37" s="594"/>
      <c r="BL37" s="594"/>
      <c r="BM37" s="594"/>
      <c r="BN37" s="594"/>
      <c r="BO37" s="594"/>
    </row>
    <row r="38" spans="1:67" ht="20.100000000000001" customHeight="1">
      <c r="A38" s="96" t="s">
        <v>858</v>
      </c>
      <c r="B38" s="97"/>
      <c r="C38" s="97"/>
      <c r="D38" s="120"/>
      <c r="E38" s="4" t="s">
        <v>859</v>
      </c>
      <c r="F38" s="119">
        <v>1</v>
      </c>
      <c r="G38" s="119"/>
      <c r="H38" s="119"/>
      <c r="I38" s="31" t="s">
        <v>860</v>
      </c>
      <c r="J38" s="96" t="s">
        <v>861</v>
      </c>
      <c r="K38" s="97"/>
      <c r="L38" s="97"/>
      <c r="M38" s="97"/>
      <c r="N38" s="97"/>
      <c r="O38" s="120"/>
      <c r="P38" s="617"/>
      <c r="Q38" s="617"/>
      <c r="R38" s="617"/>
      <c r="S38" s="617"/>
      <c r="T38" s="617"/>
      <c r="U38" s="617"/>
      <c r="V38" s="96" t="s">
        <v>862</v>
      </c>
      <c r="W38" s="97"/>
      <c r="X38" s="97"/>
      <c r="Y38" s="97"/>
      <c r="Z38" s="97"/>
      <c r="AA38" s="120"/>
      <c r="AB38" s="63"/>
      <c r="AC38" s="616" t="s">
        <v>66</v>
      </c>
      <c r="AD38" s="616"/>
      <c r="AE38" s="521">
        <f>SUM(AE8:AH37)</f>
        <v>0</v>
      </c>
      <c r="AF38" s="521"/>
      <c r="AG38" s="521"/>
      <c r="AH38" s="522"/>
    </row>
    <row r="39" spans="1:67" ht="20.100000000000001" customHeight="1">
      <c r="A39" s="167" t="s">
        <v>863</v>
      </c>
      <c r="B39" s="167"/>
      <c r="C39" s="167"/>
      <c r="D39" s="167"/>
      <c r="E39" s="193"/>
      <c r="F39" s="107"/>
      <c r="G39" s="107"/>
      <c r="H39" s="107"/>
      <c r="I39" s="194"/>
      <c r="J39" s="106" t="s">
        <v>864</v>
      </c>
      <c r="K39" s="106"/>
      <c r="L39" s="106"/>
      <c r="M39" s="106"/>
      <c r="N39" s="106"/>
      <c r="O39" s="106"/>
      <c r="P39" s="106"/>
      <c r="Q39" s="106"/>
      <c r="R39" s="106"/>
      <c r="S39" s="106"/>
      <c r="T39" s="106"/>
      <c r="U39" s="106"/>
      <c r="V39" s="96" t="s">
        <v>865</v>
      </c>
      <c r="W39" s="97"/>
      <c r="X39" s="97"/>
      <c r="Y39" s="97"/>
      <c r="Z39" s="97"/>
      <c r="AA39" s="120"/>
      <c r="AB39" s="63"/>
      <c r="AC39" s="616" t="s">
        <v>66</v>
      </c>
      <c r="AD39" s="616"/>
      <c r="AE39" s="521">
        <v>0</v>
      </c>
      <c r="AF39" s="521"/>
      <c r="AG39" s="521"/>
      <c r="AH39" s="522"/>
    </row>
    <row r="40" spans="1:67" ht="20.100000000000001" customHeight="1" thickBot="1">
      <c r="A40" s="622"/>
      <c r="B40" s="622"/>
      <c r="C40" s="622"/>
      <c r="D40" s="622"/>
      <c r="E40" s="619"/>
      <c r="F40" s="161"/>
      <c r="G40" s="161"/>
      <c r="H40" s="161"/>
      <c r="I40" s="620"/>
      <c r="J40" s="106"/>
      <c r="K40" s="106"/>
      <c r="L40" s="106"/>
      <c r="M40" s="106"/>
      <c r="N40" s="106"/>
      <c r="O40" s="106"/>
      <c r="P40" s="106"/>
      <c r="Q40" s="106"/>
      <c r="R40" s="106"/>
      <c r="S40" s="106"/>
      <c r="T40" s="106"/>
      <c r="U40" s="106"/>
      <c r="V40" s="96" t="s">
        <v>866</v>
      </c>
      <c r="W40" s="97"/>
      <c r="X40" s="97"/>
      <c r="Y40" s="97"/>
      <c r="Z40" s="97"/>
      <c r="AA40" s="120"/>
      <c r="AB40" s="63"/>
      <c r="AC40" s="616" t="s">
        <v>66</v>
      </c>
      <c r="AD40" s="616"/>
      <c r="AE40" s="521">
        <f>AE38+AE39</f>
        <v>0</v>
      </c>
      <c r="AF40" s="521"/>
      <c r="AG40" s="521"/>
      <c r="AH40" s="522"/>
    </row>
    <row r="41" spans="1:67" ht="20.100000000000001" customHeight="1">
      <c r="A41" s="206">
        <v>1</v>
      </c>
      <c r="B41" s="206"/>
      <c r="C41" s="607"/>
      <c r="D41" s="608"/>
      <c r="E41" s="608"/>
      <c r="F41" s="608"/>
      <c r="G41" s="609"/>
      <c r="H41" s="151"/>
      <c r="I41" s="151"/>
      <c r="J41" s="151"/>
      <c r="K41" s="151"/>
      <c r="L41" s="151"/>
      <c r="M41" s="151"/>
      <c r="N41" s="151"/>
      <c r="O41" s="151"/>
      <c r="P41" s="151"/>
      <c r="Q41" s="151"/>
      <c r="R41" s="151"/>
      <c r="S41" s="151"/>
      <c r="T41" s="151"/>
      <c r="U41" s="151"/>
      <c r="V41" s="619"/>
      <c r="W41" s="161"/>
      <c r="X41" s="620"/>
      <c r="Y41" s="621"/>
      <c r="Z41" s="621"/>
      <c r="AA41" s="618"/>
      <c r="AB41" s="618"/>
      <c r="AC41" s="618"/>
      <c r="AD41" s="618"/>
      <c r="AE41" s="618"/>
      <c r="AF41" s="618"/>
      <c r="AG41" s="618"/>
      <c r="AH41" s="618"/>
      <c r="AI41" s="610">
        <f>H41</f>
        <v>0</v>
      </c>
      <c r="AJ41" s="611"/>
      <c r="AK41" s="611"/>
      <c r="AL41" s="611"/>
      <c r="AM41" s="611"/>
      <c r="AN41" s="611"/>
      <c r="AO41" s="611"/>
      <c r="AP41" s="612"/>
      <c r="AQ41" s="613">
        <f>V41</f>
        <v>0</v>
      </c>
      <c r="AR41" s="614"/>
      <c r="AS41" s="615"/>
      <c r="AT41" s="605">
        <f>Y41</f>
        <v>0</v>
      </c>
      <c r="AU41" s="605"/>
      <c r="AV41" s="593">
        <v>0</v>
      </c>
      <c r="AW41" s="593"/>
      <c r="AX41" s="593"/>
      <c r="AY41" s="593"/>
      <c r="AZ41" s="593">
        <f>AQ41*AV41</f>
        <v>0</v>
      </c>
      <c r="BA41" s="593"/>
      <c r="BB41" s="593"/>
      <c r="BC41" s="593"/>
      <c r="BD41" s="606"/>
      <c r="BE41" s="606"/>
      <c r="BF41" s="606"/>
      <c r="BG41" s="606"/>
      <c r="BH41" s="606"/>
      <c r="BI41" s="606"/>
      <c r="BJ41" s="606"/>
      <c r="BK41" s="606"/>
      <c r="BL41" s="606"/>
      <c r="BM41" s="606"/>
      <c r="BN41" s="606"/>
      <c r="BO41" s="606"/>
    </row>
    <row r="42" spans="1:67" ht="20.100000000000001" customHeight="1">
      <c r="A42" s="109">
        <v>2</v>
      </c>
      <c r="B42" s="109"/>
      <c r="C42" s="607"/>
      <c r="D42" s="608"/>
      <c r="E42" s="608"/>
      <c r="F42" s="608"/>
      <c r="G42" s="609"/>
      <c r="H42" s="125"/>
      <c r="I42" s="125"/>
      <c r="J42" s="125"/>
      <c r="K42" s="125"/>
      <c r="L42" s="125"/>
      <c r="M42" s="125"/>
      <c r="N42" s="125"/>
      <c r="O42" s="125"/>
      <c r="P42" s="125"/>
      <c r="Q42" s="125"/>
      <c r="R42" s="125"/>
      <c r="S42" s="125"/>
      <c r="T42" s="125"/>
      <c r="U42" s="125"/>
      <c r="V42" s="121"/>
      <c r="W42" s="119"/>
      <c r="X42" s="122"/>
      <c r="Y42" s="568"/>
      <c r="Z42" s="568"/>
      <c r="AA42" s="598"/>
      <c r="AB42" s="598"/>
      <c r="AC42" s="598"/>
      <c r="AD42" s="598"/>
      <c r="AE42" s="598"/>
      <c r="AF42" s="598"/>
      <c r="AG42" s="598"/>
      <c r="AH42" s="598"/>
      <c r="AI42" s="599">
        <f>H42</f>
        <v>0</v>
      </c>
      <c r="AJ42" s="600"/>
      <c r="AK42" s="600"/>
      <c r="AL42" s="600"/>
      <c r="AM42" s="600"/>
      <c r="AN42" s="600"/>
      <c r="AO42" s="600"/>
      <c r="AP42" s="601"/>
      <c r="AQ42" s="602">
        <f>V42</f>
        <v>0</v>
      </c>
      <c r="AR42" s="603"/>
      <c r="AS42" s="604"/>
      <c r="AT42" s="605">
        <f>Y42</f>
        <v>0</v>
      </c>
      <c r="AU42" s="605"/>
      <c r="AV42" s="593">
        <f>AA42</f>
        <v>0</v>
      </c>
      <c r="AW42" s="593"/>
      <c r="AX42" s="593"/>
      <c r="AY42" s="593"/>
      <c r="AZ42" s="593">
        <f>AE42</f>
        <v>0</v>
      </c>
      <c r="BA42" s="593"/>
      <c r="BB42" s="593"/>
      <c r="BC42" s="593"/>
      <c r="BD42" s="594"/>
      <c r="BE42" s="594"/>
      <c r="BF42" s="594"/>
      <c r="BG42" s="594"/>
      <c r="BH42" s="594"/>
      <c r="BI42" s="594"/>
      <c r="BJ42" s="594"/>
      <c r="BK42" s="594"/>
      <c r="BL42" s="594"/>
      <c r="BM42" s="594"/>
      <c r="BN42" s="594"/>
      <c r="BO42" s="594"/>
    </row>
    <row r="43" spans="1:67" ht="20.100000000000001" customHeight="1">
      <c r="A43" s="109">
        <v>3</v>
      </c>
      <c r="B43" s="109"/>
      <c r="C43" s="595"/>
      <c r="D43" s="596"/>
      <c r="E43" s="596"/>
      <c r="F43" s="596"/>
      <c r="G43" s="597"/>
      <c r="H43" s="125"/>
      <c r="I43" s="125"/>
      <c r="J43" s="125"/>
      <c r="K43" s="125"/>
      <c r="L43" s="125"/>
      <c r="M43" s="125"/>
      <c r="N43" s="125"/>
      <c r="O43" s="125"/>
      <c r="P43" s="125"/>
      <c r="Q43" s="125"/>
      <c r="R43" s="125"/>
      <c r="S43" s="125"/>
      <c r="T43" s="125"/>
      <c r="U43" s="125"/>
      <c r="V43" s="121"/>
      <c r="W43" s="119"/>
      <c r="X43" s="122"/>
      <c r="Y43" s="568"/>
      <c r="Z43" s="568"/>
      <c r="AA43" s="598"/>
      <c r="AB43" s="598"/>
      <c r="AC43" s="598"/>
      <c r="AD43" s="598"/>
      <c r="AE43" s="598"/>
      <c r="AF43" s="598"/>
      <c r="AG43" s="598"/>
      <c r="AH43" s="598"/>
      <c r="AI43" s="599">
        <f t="shared" ref="AI43:AI70" si="5">H43</f>
        <v>0</v>
      </c>
      <c r="AJ43" s="600"/>
      <c r="AK43" s="600"/>
      <c r="AL43" s="600"/>
      <c r="AM43" s="600"/>
      <c r="AN43" s="600"/>
      <c r="AO43" s="600"/>
      <c r="AP43" s="601"/>
      <c r="AQ43" s="602">
        <f t="shared" ref="AQ43:AQ70" si="6">V43</f>
        <v>0</v>
      </c>
      <c r="AR43" s="603"/>
      <c r="AS43" s="604"/>
      <c r="AT43" s="605">
        <f t="shared" ref="AT43:AT70" si="7">Y43</f>
        <v>0</v>
      </c>
      <c r="AU43" s="605"/>
      <c r="AV43" s="593">
        <f t="shared" ref="AV43:AV70" si="8">AA43</f>
        <v>0</v>
      </c>
      <c r="AW43" s="593"/>
      <c r="AX43" s="593"/>
      <c r="AY43" s="593"/>
      <c r="AZ43" s="593">
        <f t="shared" ref="AZ43:AZ70" si="9">AE43</f>
        <v>0</v>
      </c>
      <c r="BA43" s="593"/>
      <c r="BB43" s="593"/>
      <c r="BC43" s="593"/>
      <c r="BD43" s="594"/>
      <c r="BE43" s="594"/>
      <c r="BF43" s="594"/>
      <c r="BG43" s="594"/>
      <c r="BH43" s="594"/>
      <c r="BI43" s="594"/>
      <c r="BJ43" s="594"/>
      <c r="BK43" s="594"/>
      <c r="BL43" s="594"/>
      <c r="BM43" s="594"/>
      <c r="BN43" s="594"/>
      <c r="BO43" s="594"/>
    </row>
    <row r="44" spans="1:67" ht="20.100000000000001" customHeight="1">
      <c r="A44" s="109">
        <v>4</v>
      </c>
      <c r="B44" s="109"/>
      <c r="C44" s="595"/>
      <c r="D44" s="596"/>
      <c r="E44" s="596"/>
      <c r="F44" s="596"/>
      <c r="G44" s="597"/>
      <c r="H44" s="125"/>
      <c r="I44" s="125"/>
      <c r="J44" s="125"/>
      <c r="K44" s="125"/>
      <c r="L44" s="125"/>
      <c r="M44" s="125"/>
      <c r="N44" s="125"/>
      <c r="O44" s="125"/>
      <c r="P44" s="125"/>
      <c r="Q44" s="125"/>
      <c r="R44" s="125"/>
      <c r="S44" s="125"/>
      <c r="T44" s="125"/>
      <c r="U44" s="125"/>
      <c r="V44" s="121"/>
      <c r="W44" s="119"/>
      <c r="X44" s="122"/>
      <c r="Y44" s="568"/>
      <c r="Z44" s="568"/>
      <c r="AA44" s="598"/>
      <c r="AB44" s="598"/>
      <c r="AC44" s="598"/>
      <c r="AD44" s="598"/>
      <c r="AE44" s="598"/>
      <c r="AF44" s="598"/>
      <c r="AG44" s="598"/>
      <c r="AH44" s="598"/>
      <c r="AI44" s="599">
        <f t="shared" si="5"/>
        <v>0</v>
      </c>
      <c r="AJ44" s="600"/>
      <c r="AK44" s="600"/>
      <c r="AL44" s="600"/>
      <c r="AM44" s="600"/>
      <c r="AN44" s="600"/>
      <c r="AO44" s="600"/>
      <c r="AP44" s="601"/>
      <c r="AQ44" s="602">
        <f t="shared" si="6"/>
        <v>0</v>
      </c>
      <c r="AR44" s="603"/>
      <c r="AS44" s="604"/>
      <c r="AT44" s="605">
        <f t="shared" si="7"/>
        <v>0</v>
      </c>
      <c r="AU44" s="605"/>
      <c r="AV44" s="593">
        <f t="shared" si="8"/>
        <v>0</v>
      </c>
      <c r="AW44" s="593"/>
      <c r="AX44" s="593"/>
      <c r="AY44" s="593"/>
      <c r="AZ44" s="593">
        <f t="shared" si="9"/>
        <v>0</v>
      </c>
      <c r="BA44" s="593"/>
      <c r="BB44" s="593"/>
      <c r="BC44" s="593"/>
      <c r="BD44" s="594"/>
      <c r="BE44" s="594"/>
      <c r="BF44" s="594"/>
      <c r="BG44" s="594"/>
      <c r="BH44" s="594"/>
      <c r="BI44" s="594"/>
      <c r="BJ44" s="594"/>
      <c r="BK44" s="594"/>
      <c r="BL44" s="594"/>
      <c r="BM44" s="594"/>
      <c r="BN44" s="594"/>
      <c r="BO44" s="594"/>
    </row>
    <row r="45" spans="1:67" ht="20.100000000000001" customHeight="1">
      <c r="A45" s="109">
        <v>5</v>
      </c>
      <c r="B45" s="109"/>
      <c r="C45" s="595"/>
      <c r="D45" s="596"/>
      <c r="E45" s="596"/>
      <c r="F45" s="596"/>
      <c r="G45" s="597"/>
      <c r="H45" s="125"/>
      <c r="I45" s="125"/>
      <c r="J45" s="125"/>
      <c r="K45" s="125"/>
      <c r="L45" s="125"/>
      <c r="M45" s="125"/>
      <c r="N45" s="125"/>
      <c r="O45" s="125"/>
      <c r="P45" s="125"/>
      <c r="Q45" s="125"/>
      <c r="R45" s="125"/>
      <c r="S45" s="125"/>
      <c r="T45" s="125"/>
      <c r="U45" s="125"/>
      <c r="V45" s="121"/>
      <c r="W45" s="119"/>
      <c r="X45" s="122"/>
      <c r="Y45" s="568"/>
      <c r="Z45" s="568"/>
      <c r="AA45" s="598"/>
      <c r="AB45" s="598"/>
      <c r="AC45" s="598"/>
      <c r="AD45" s="598"/>
      <c r="AE45" s="598"/>
      <c r="AF45" s="598"/>
      <c r="AG45" s="598"/>
      <c r="AH45" s="598"/>
      <c r="AI45" s="599">
        <f t="shared" si="5"/>
        <v>0</v>
      </c>
      <c r="AJ45" s="600"/>
      <c r="AK45" s="600"/>
      <c r="AL45" s="600"/>
      <c r="AM45" s="600"/>
      <c r="AN45" s="600"/>
      <c r="AO45" s="600"/>
      <c r="AP45" s="601"/>
      <c r="AQ45" s="602">
        <f t="shared" si="6"/>
        <v>0</v>
      </c>
      <c r="AR45" s="603"/>
      <c r="AS45" s="604"/>
      <c r="AT45" s="605">
        <f t="shared" si="7"/>
        <v>0</v>
      </c>
      <c r="AU45" s="605"/>
      <c r="AV45" s="593">
        <f t="shared" si="8"/>
        <v>0</v>
      </c>
      <c r="AW45" s="593"/>
      <c r="AX45" s="593"/>
      <c r="AY45" s="593"/>
      <c r="AZ45" s="593">
        <f t="shared" si="9"/>
        <v>0</v>
      </c>
      <c r="BA45" s="593"/>
      <c r="BB45" s="593"/>
      <c r="BC45" s="593"/>
      <c r="BD45" s="594"/>
      <c r="BE45" s="594"/>
      <c r="BF45" s="594"/>
      <c r="BG45" s="594"/>
      <c r="BH45" s="594"/>
      <c r="BI45" s="594"/>
      <c r="BJ45" s="594"/>
      <c r="BK45" s="594"/>
      <c r="BL45" s="594"/>
      <c r="BM45" s="594"/>
      <c r="BN45" s="594"/>
      <c r="BO45" s="594"/>
    </row>
    <row r="46" spans="1:67" ht="20.100000000000001" customHeight="1">
      <c r="A46" s="109">
        <v>6</v>
      </c>
      <c r="B46" s="109"/>
      <c r="C46" s="595"/>
      <c r="D46" s="596"/>
      <c r="E46" s="596"/>
      <c r="F46" s="596"/>
      <c r="G46" s="597"/>
      <c r="H46" s="125"/>
      <c r="I46" s="125"/>
      <c r="J46" s="125"/>
      <c r="K46" s="125"/>
      <c r="L46" s="125"/>
      <c r="M46" s="125"/>
      <c r="N46" s="125"/>
      <c r="O46" s="125"/>
      <c r="P46" s="125"/>
      <c r="Q46" s="125"/>
      <c r="R46" s="125"/>
      <c r="S46" s="125"/>
      <c r="T46" s="125"/>
      <c r="U46" s="125"/>
      <c r="V46" s="121"/>
      <c r="W46" s="119"/>
      <c r="X46" s="122"/>
      <c r="Y46" s="568"/>
      <c r="Z46" s="568"/>
      <c r="AA46" s="598"/>
      <c r="AB46" s="598"/>
      <c r="AC46" s="598"/>
      <c r="AD46" s="598"/>
      <c r="AE46" s="598"/>
      <c r="AF46" s="598"/>
      <c r="AG46" s="598"/>
      <c r="AH46" s="598"/>
      <c r="AI46" s="599">
        <f t="shared" si="5"/>
        <v>0</v>
      </c>
      <c r="AJ46" s="600"/>
      <c r="AK46" s="600"/>
      <c r="AL46" s="600"/>
      <c r="AM46" s="600"/>
      <c r="AN46" s="600"/>
      <c r="AO46" s="600"/>
      <c r="AP46" s="601"/>
      <c r="AQ46" s="602">
        <f t="shared" si="6"/>
        <v>0</v>
      </c>
      <c r="AR46" s="603"/>
      <c r="AS46" s="604"/>
      <c r="AT46" s="605">
        <f t="shared" si="7"/>
        <v>0</v>
      </c>
      <c r="AU46" s="605"/>
      <c r="AV46" s="593">
        <f t="shared" si="8"/>
        <v>0</v>
      </c>
      <c r="AW46" s="593"/>
      <c r="AX46" s="593"/>
      <c r="AY46" s="593"/>
      <c r="AZ46" s="593">
        <f t="shared" si="9"/>
        <v>0</v>
      </c>
      <c r="BA46" s="593"/>
      <c r="BB46" s="593"/>
      <c r="BC46" s="593"/>
      <c r="BD46" s="594"/>
      <c r="BE46" s="594"/>
      <c r="BF46" s="594"/>
      <c r="BG46" s="594"/>
      <c r="BH46" s="594"/>
      <c r="BI46" s="594"/>
      <c r="BJ46" s="594"/>
      <c r="BK46" s="594"/>
      <c r="BL46" s="594"/>
      <c r="BM46" s="594"/>
      <c r="BN46" s="594"/>
      <c r="BO46" s="594"/>
    </row>
    <row r="47" spans="1:67" ht="20.100000000000001" customHeight="1">
      <c r="A47" s="109">
        <v>7</v>
      </c>
      <c r="B47" s="109"/>
      <c r="C47" s="595"/>
      <c r="D47" s="596"/>
      <c r="E47" s="596"/>
      <c r="F47" s="596"/>
      <c r="G47" s="597"/>
      <c r="H47" s="125"/>
      <c r="I47" s="125"/>
      <c r="J47" s="125"/>
      <c r="K47" s="125"/>
      <c r="L47" s="125"/>
      <c r="M47" s="125"/>
      <c r="N47" s="125"/>
      <c r="O47" s="125"/>
      <c r="P47" s="125"/>
      <c r="Q47" s="125"/>
      <c r="R47" s="125"/>
      <c r="S47" s="125"/>
      <c r="T47" s="125"/>
      <c r="U47" s="125"/>
      <c r="V47" s="121"/>
      <c r="W47" s="119"/>
      <c r="X47" s="122"/>
      <c r="Y47" s="568"/>
      <c r="Z47" s="568"/>
      <c r="AA47" s="598"/>
      <c r="AB47" s="598"/>
      <c r="AC47" s="598"/>
      <c r="AD47" s="598"/>
      <c r="AE47" s="598"/>
      <c r="AF47" s="598"/>
      <c r="AG47" s="598"/>
      <c r="AH47" s="598"/>
      <c r="AI47" s="599">
        <f t="shared" si="5"/>
        <v>0</v>
      </c>
      <c r="AJ47" s="600"/>
      <c r="AK47" s="600"/>
      <c r="AL47" s="600"/>
      <c r="AM47" s="600"/>
      <c r="AN47" s="600"/>
      <c r="AO47" s="600"/>
      <c r="AP47" s="601"/>
      <c r="AQ47" s="602">
        <f t="shared" si="6"/>
        <v>0</v>
      </c>
      <c r="AR47" s="603"/>
      <c r="AS47" s="604"/>
      <c r="AT47" s="605">
        <f t="shared" si="7"/>
        <v>0</v>
      </c>
      <c r="AU47" s="605"/>
      <c r="AV47" s="593">
        <f t="shared" si="8"/>
        <v>0</v>
      </c>
      <c r="AW47" s="593"/>
      <c r="AX47" s="593"/>
      <c r="AY47" s="593"/>
      <c r="AZ47" s="593">
        <f t="shared" si="9"/>
        <v>0</v>
      </c>
      <c r="BA47" s="593"/>
      <c r="BB47" s="593"/>
      <c r="BC47" s="593"/>
      <c r="BD47" s="594"/>
      <c r="BE47" s="594"/>
      <c r="BF47" s="594"/>
      <c r="BG47" s="594"/>
      <c r="BH47" s="594"/>
      <c r="BI47" s="594"/>
      <c r="BJ47" s="594"/>
      <c r="BK47" s="594"/>
      <c r="BL47" s="594"/>
      <c r="BM47" s="594"/>
      <c r="BN47" s="594"/>
      <c r="BO47" s="594"/>
    </row>
    <row r="48" spans="1:67" ht="20.100000000000001" customHeight="1">
      <c r="A48" s="109">
        <v>8</v>
      </c>
      <c r="B48" s="109"/>
      <c r="C48" s="595"/>
      <c r="D48" s="596"/>
      <c r="E48" s="596"/>
      <c r="F48" s="596"/>
      <c r="G48" s="597"/>
      <c r="H48" s="125"/>
      <c r="I48" s="125"/>
      <c r="J48" s="125"/>
      <c r="K48" s="125"/>
      <c r="L48" s="125"/>
      <c r="M48" s="125"/>
      <c r="N48" s="125"/>
      <c r="O48" s="125"/>
      <c r="P48" s="125"/>
      <c r="Q48" s="125"/>
      <c r="R48" s="125"/>
      <c r="S48" s="125"/>
      <c r="T48" s="125"/>
      <c r="U48" s="125"/>
      <c r="V48" s="121"/>
      <c r="W48" s="119"/>
      <c r="X48" s="122"/>
      <c r="Y48" s="568"/>
      <c r="Z48" s="568"/>
      <c r="AA48" s="598"/>
      <c r="AB48" s="598"/>
      <c r="AC48" s="598"/>
      <c r="AD48" s="598"/>
      <c r="AE48" s="598"/>
      <c r="AF48" s="598"/>
      <c r="AG48" s="598"/>
      <c r="AH48" s="598"/>
      <c r="AI48" s="599">
        <f t="shared" si="5"/>
        <v>0</v>
      </c>
      <c r="AJ48" s="600"/>
      <c r="AK48" s="600"/>
      <c r="AL48" s="600"/>
      <c r="AM48" s="600"/>
      <c r="AN48" s="600"/>
      <c r="AO48" s="600"/>
      <c r="AP48" s="601"/>
      <c r="AQ48" s="602">
        <f t="shared" si="6"/>
        <v>0</v>
      </c>
      <c r="AR48" s="603"/>
      <c r="AS48" s="604"/>
      <c r="AT48" s="605">
        <f t="shared" si="7"/>
        <v>0</v>
      </c>
      <c r="AU48" s="605"/>
      <c r="AV48" s="593">
        <f t="shared" si="8"/>
        <v>0</v>
      </c>
      <c r="AW48" s="593"/>
      <c r="AX48" s="593"/>
      <c r="AY48" s="593"/>
      <c r="AZ48" s="593">
        <f t="shared" si="9"/>
        <v>0</v>
      </c>
      <c r="BA48" s="593"/>
      <c r="BB48" s="593"/>
      <c r="BC48" s="593"/>
      <c r="BD48" s="594"/>
      <c r="BE48" s="594"/>
      <c r="BF48" s="594"/>
      <c r="BG48" s="594"/>
      <c r="BH48" s="594"/>
      <c r="BI48" s="594"/>
      <c r="BJ48" s="594"/>
      <c r="BK48" s="594"/>
      <c r="BL48" s="594"/>
      <c r="BM48" s="594"/>
      <c r="BN48" s="594"/>
      <c r="BO48" s="594"/>
    </row>
    <row r="49" spans="1:67" ht="20.100000000000001" customHeight="1">
      <c r="A49" s="109">
        <v>9</v>
      </c>
      <c r="B49" s="109"/>
      <c r="C49" s="595"/>
      <c r="D49" s="596"/>
      <c r="E49" s="596"/>
      <c r="F49" s="596"/>
      <c r="G49" s="597"/>
      <c r="H49" s="125"/>
      <c r="I49" s="125"/>
      <c r="J49" s="125"/>
      <c r="K49" s="125"/>
      <c r="L49" s="125"/>
      <c r="M49" s="125"/>
      <c r="N49" s="125"/>
      <c r="O49" s="125"/>
      <c r="P49" s="125"/>
      <c r="Q49" s="125"/>
      <c r="R49" s="125"/>
      <c r="S49" s="125"/>
      <c r="T49" s="125"/>
      <c r="U49" s="125"/>
      <c r="V49" s="121"/>
      <c r="W49" s="119"/>
      <c r="X49" s="122"/>
      <c r="Y49" s="568"/>
      <c r="Z49" s="568"/>
      <c r="AA49" s="598"/>
      <c r="AB49" s="598"/>
      <c r="AC49" s="598"/>
      <c r="AD49" s="598"/>
      <c r="AE49" s="598"/>
      <c r="AF49" s="598"/>
      <c r="AG49" s="598"/>
      <c r="AH49" s="598"/>
      <c r="AI49" s="599">
        <f t="shared" si="5"/>
        <v>0</v>
      </c>
      <c r="AJ49" s="600"/>
      <c r="AK49" s="600"/>
      <c r="AL49" s="600"/>
      <c r="AM49" s="600"/>
      <c r="AN49" s="600"/>
      <c r="AO49" s="600"/>
      <c r="AP49" s="601"/>
      <c r="AQ49" s="602">
        <f t="shared" si="6"/>
        <v>0</v>
      </c>
      <c r="AR49" s="603"/>
      <c r="AS49" s="604"/>
      <c r="AT49" s="605">
        <f t="shared" si="7"/>
        <v>0</v>
      </c>
      <c r="AU49" s="605"/>
      <c r="AV49" s="593">
        <f t="shared" si="8"/>
        <v>0</v>
      </c>
      <c r="AW49" s="593"/>
      <c r="AX49" s="593"/>
      <c r="AY49" s="593"/>
      <c r="AZ49" s="593">
        <f t="shared" si="9"/>
        <v>0</v>
      </c>
      <c r="BA49" s="593"/>
      <c r="BB49" s="593"/>
      <c r="BC49" s="593"/>
      <c r="BD49" s="594"/>
      <c r="BE49" s="594"/>
      <c r="BF49" s="594"/>
      <c r="BG49" s="594"/>
      <c r="BH49" s="594"/>
      <c r="BI49" s="594"/>
      <c r="BJ49" s="594"/>
      <c r="BK49" s="594"/>
      <c r="BL49" s="594"/>
      <c r="BM49" s="594"/>
      <c r="BN49" s="594"/>
      <c r="BO49" s="594"/>
    </row>
    <row r="50" spans="1:67" ht="20.100000000000001" customHeight="1">
      <c r="A50" s="109">
        <v>10</v>
      </c>
      <c r="B50" s="109"/>
      <c r="C50" s="595"/>
      <c r="D50" s="596"/>
      <c r="E50" s="596"/>
      <c r="F50" s="596"/>
      <c r="G50" s="597"/>
      <c r="H50" s="125"/>
      <c r="I50" s="125"/>
      <c r="J50" s="125"/>
      <c r="K50" s="125"/>
      <c r="L50" s="125"/>
      <c r="M50" s="125"/>
      <c r="N50" s="125"/>
      <c r="O50" s="125"/>
      <c r="P50" s="125"/>
      <c r="Q50" s="125"/>
      <c r="R50" s="125"/>
      <c r="S50" s="125"/>
      <c r="T50" s="125"/>
      <c r="U50" s="125"/>
      <c r="V50" s="121"/>
      <c r="W50" s="119"/>
      <c r="X50" s="122"/>
      <c r="Y50" s="568"/>
      <c r="Z50" s="568"/>
      <c r="AA50" s="598"/>
      <c r="AB50" s="598"/>
      <c r="AC50" s="598"/>
      <c r="AD50" s="598"/>
      <c r="AE50" s="598"/>
      <c r="AF50" s="598"/>
      <c r="AG50" s="598"/>
      <c r="AH50" s="598"/>
      <c r="AI50" s="599">
        <f t="shared" si="5"/>
        <v>0</v>
      </c>
      <c r="AJ50" s="600"/>
      <c r="AK50" s="600"/>
      <c r="AL50" s="600"/>
      <c r="AM50" s="600"/>
      <c r="AN50" s="600"/>
      <c r="AO50" s="600"/>
      <c r="AP50" s="601"/>
      <c r="AQ50" s="602">
        <f t="shared" si="6"/>
        <v>0</v>
      </c>
      <c r="AR50" s="603"/>
      <c r="AS50" s="604"/>
      <c r="AT50" s="605">
        <f t="shared" si="7"/>
        <v>0</v>
      </c>
      <c r="AU50" s="605"/>
      <c r="AV50" s="593">
        <f t="shared" si="8"/>
        <v>0</v>
      </c>
      <c r="AW50" s="593"/>
      <c r="AX50" s="593"/>
      <c r="AY50" s="593"/>
      <c r="AZ50" s="593">
        <f t="shared" si="9"/>
        <v>0</v>
      </c>
      <c r="BA50" s="593"/>
      <c r="BB50" s="593"/>
      <c r="BC50" s="593"/>
      <c r="BD50" s="594"/>
      <c r="BE50" s="594"/>
      <c r="BF50" s="594"/>
      <c r="BG50" s="594"/>
      <c r="BH50" s="594"/>
      <c r="BI50" s="594"/>
      <c r="BJ50" s="594"/>
      <c r="BK50" s="594"/>
      <c r="BL50" s="594"/>
      <c r="BM50" s="594"/>
      <c r="BN50" s="594"/>
      <c r="BO50" s="594"/>
    </row>
    <row r="51" spans="1:67" ht="20.100000000000001" customHeight="1">
      <c r="A51" s="109">
        <v>11</v>
      </c>
      <c r="B51" s="109"/>
      <c r="C51" s="595"/>
      <c r="D51" s="596"/>
      <c r="E51" s="596"/>
      <c r="F51" s="596"/>
      <c r="G51" s="597"/>
      <c r="H51" s="125"/>
      <c r="I51" s="125"/>
      <c r="J51" s="125"/>
      <c r="K51" s="125"/>
      <c r="L51" s="125"/>
      <c r="M51" s="125"/>
      <c r="N51" s="125"/>
      <c r="O51" s="125"/>
      <c r="P51" s="125"/>
      <c r="Q51" s="125"/>
      <c r="R51" s="125"/>
      <c r="S51" s="125"/>
      <c r="T51" s="125"/>
      <c r="U51" s="125"/>
      <c r="V51" s="121"/>
      <c r="W51" s="119"/>
      <c r="X51" s="122"/>
      <c r="Y51" s="568"/>
      <c r="Z51" s="568"/>
      <c r="AA51" s="598"/>
      <c r="AB51" s="598"/>
      <c r="AC51" s="598"/>
      <c r="AD51" s="598"/>
      <c r="AE51" s="598"/>
      <c r="AF51" s="598"/>
      <c r="AG51" s="598"/>
      <c r="AH51" s="598"/>
      <c r="AI51" s="599">
        <f t="shared" si="5"/>
        <v>0</v>
      </c>
      <c r="AJ51" s="600"/>
      <c r="AK51" s="600"/>
      <c r="AL51" s="600"/>
      <c r="AM51" s="600"/>
      <c r="AN51" s="600"/>
      <c r="AO51" s="600"/>
      <c r="AP51" s="601"/>
      <c r="AQ51" s="602">
        <f t="shared" si="6"/>
        <v>0</v>
      </c>
      <c r="AR51" s="603"/>
      <c r="AS51" s="604"/>
      <c r="AT51" s="605">
        <f t="shared" si="7"/>
        <v>0</v>
      </c>
      <c r="AU51" s="605"/>
      <c r="AV51" s="593">
        <f t="shared" si="8"/>
        <v>0</v>
      </c>
      <c r="AW51" s="593"/>
      <c r="AX51" s="593"/>
      <c r="AY51" s="593"/>
      <c r="AZ51" s="593">
        <f t="shared" si="9"/>
        <v>0</v>
      </c>
      <c r="BA51" s="593"/>
      <c r="BB51" s="593"/>
      <c r="BC51" s="593"/>
      <c r="BD51" s="594"/>
      <c r="BE51" s="594"/>
      <c r="BF51" s="594"/>
      <c r="BG51" s="594"/>
      <c r="BH51" s="594"/>
      <c r="BI51" s="594"/>
      <c r="BJ51" s="594"/>
      <c r="BK51" s="594"/>
      <c r="BL51" s="594"/>
      <c r="BM51" s="594"/>
      <c r="BN51" s="594"/>
      <c r="BO51" s="594"/>
    </row>
    <row r="52" spans="1:67" ht="20.100000000000001" customHeight="1">
      <c r="A52" s="109">
        <v>12</v>
      </c>
      <c r="B52" s="109"/>
      <c r="C52" s="595"/>
      <c r="D52" s="596"/>
      <c r="E52" s="596"/>
      <c r="F52" s="596"/>
      <c r="G52" s="597"/>
      <c r="H52" s="125"/>
      <c r="I52" s="125"/>
      <c r="J52" s="125"/>
      <c r="K52" s="125"/>
      <c r="L52" s="125"/>
      <c r="M52" s="125"/>
      <c r="N52" s="125"/>
      <c r="O52" s="125"/>
      <c r="P52" s="125"/>
      <c r="Q52" s="125"/>
      <c r="R52" s="125"/>
      <c r="S52" s="125"/>
      <c r="T52" s="125"/>
      <c r="U52" s="125"/>
      <c r="V52" s="121"/>
      <c r="W52" s="119"/>
      <c r="X52" s="122"/>
      <c r="Y52" s="568"/>
      <c r="Z52" s="568"/>
      <c r="AA52" s="598"/>
      <c r="AB52" s="598"/>
      <c r="AC52" s="598"/>
      <c r="AD52" s="598"/>
      <c r="AE52" s="598"/>
      <c r="AF52" s="598"/>
      <c r="AG52" s="598"/>
      <c r="AH52" s="598"/>
      <c r="AI52" s="599">
        <f t="shared" si="5"/>
        <v>0</v>
      </c>
      <c r="AJ52" s="600"/>
      <c r="AK52" s="600"/>
      <c r="AL52" s="600"/>
      <c r="AM52" s="600"/>
      <c r="AN52" s="600"/>
      <c r="AO52" s="600"/>
      <c r="AP52" s="601"/>
      <c r="AQ52" s="602">
        <f t="shared" si="6"/>
        <v>0</v>
      </c>
      <c r="AR52" s="603"/>
      <c r="AS52" s="604"/>
      <c r="AT52" s="605">
        <f t="shared" si="7"/>
        <v>0</v>
      </c>
      <c r="AU52" s="605"/>
      <c r="AV52" s="593">
        <f t="shared" si="8"/>
        <v>0</v>
      </c>
      <c r="AW52" s="593"/>
      <c r="AX52" s="593"/>
      <c r="AY52" s="593"/>
      <c r="AZ52" s="593">
        <f t="shared" si="9"/>
        <v>0</v>
      </c>
      <c r="BA52" s="593"/>
      <c r="BB52" s="593"/>
      <c r="BC52" s="593"/>
      <c r="BD52" s="594"/>
      <c r="BE52" s="594"/>
      <c r="BF52" s="594"/>
      <c r="BG52" s="594"/>
      <c r="BH52" s="594"/>
      <c r="BI52" s="594"/>
      <c r="BJ52" s="594"/>
      <c r="BK52" s="594"/>
      <c r="BL52" s="594"/>
      <c r="BM52" s="594"/>
      <c r="BN52" s="594"/>
      <c r="BO52" s="594"/>
    </row>
    <row r="53" spans="1:67" ht="20.100000000000001" customHeight="1">
      <c r="A53" s="109">
        <v>13</v>
      </c>
      <c r="B53" s="109"/>
      <c r="C53" s="595"/>
      <c r="D53" s="596"/>
      <c r="E53" s="596"/>
      <c r="F53" s="596"/>
      <c r="G53" s="597"/>
      <c r="H53" s="125"/>
      <c r="I53" s="125"/>
      <c r="J53" s="125"/>
      <c r="K53" s="125"/>
      <c r="L53" s="125"/>
      <c r="M53" s="125"/>
      <c r="N53" s="125"/>
      <c r="O53" s="125"/>
      <c r="P53" s="125"/>
      <c r="Q53" s="125"/>
      <c r="R53" s="125"/>
      <c r="S53" s="125"/>
      <c r="T53" s="125"/>
      <c r="U53" s="125"/>
      <c r="V53" s="121"/>
      <c r="W53" s="119"/>
      <c r="X53" s="122"/>
      <c r="Y53" s="568"/>
      <c r="Z53" s="568"/>
      <c r="AA53" s="598"/>
      <c r="AB53" s="598"/>
      <c r="AC53" s="598"/>
      <c r="AD53" s="598"/>
      <c r="AE53" s="598"/>
      <c r="AF53" s="598"/>
      <c r="AG53" s="598"/>
      <c r="AH53" s="598"/>
      <c r="AI53" s="599">
        <f t="shared" si="5"/>
        <v>0</v>
      </c>
      <c r="AJ53" s="600"/>
      <c r="AK53" s="600"/>
      <c r="AL53" s="600"/>
      <c r="AM53" s="600"/>
      <c r="AN53" s="600"/>
      <c r="AO53" s="600"/>
      <c r="AP53" s="601"/>
      <c r="AQ53" s="602">
        <f t="shared" si="6"/>
        <v>0</v>
      </c>
      <c r="AR53" s="603"/>
      <c r="AS53" s="604"/>
      <c r="AT53" s="605">
        <f t="shared" si="7"/>
        <v>0</v>
      </c>
      <c r="AU53" s="605"/>
      <c r="AV53" s="593">
        <f t="shared" si="8"/>
        <v>0</v>
      </c>
      <c r="AW53" s="593"/>
      <c r="AX53" s="593"/>
      <c r="AY53" s="593"/>
      <c r="AZ53" s="593">
        <f t="shared" si="9"/>
        <v>0</v>
      </c>
      <c r="BA53" s="593"/>
      <c r="BB53" s="593"/>
      <c r="BC53" s="593"/>
      <c r="BD53" s="594"/>
      <c r="BE53" s="594"/>
      <c r="BF53" s="594"/>
      <c r="BG53" s="594"/>
      <c r="BH53" s="594"/>
      <c r="BI53" s="594"/>
      <c r="BJ53" s="594"/>
      <c r="BK53" s="594"/>
      <c r="BL53" s="594"/>
      <c r="BM53" s="594"/>
      <c r="BN53" s="594"/>
      <c r="BO53" s="594"/>
    </row>
    <row r="54" spans="1:67" ht="20.100000000000001" customHeight="1">
      <c r="A54" s="109">
        <v>14</v>
      </c>
      <c r="B54" s="109"/>
      <c r="C54" s="595"/>
      <c r="D54" s="596"/>
      <c r="E54" s="596"/>
      <c r="F54" s="596"/>
      <c r="G54" s="597"/>
      <c r="H54" s="125"/>
      <c r="I54" s="125"/>
      <c r="J54" s="125"/>
      <c r="K54" s="125"/>
      <c r="L54" s="125"/>
      <c r="M54" s="125"/>
      <c r="N54" s="125"/>
      <c r="O54" s="125"/>
      <c r="P54" s="125"/>
      <c r="Q54" s="125"/>
      <c r="R54" s="125"/>
      <c r="S54" s="125"/>
      <c r="T54" s="125"/>
      <c r="U54" s="125"/>
      <c r="V54" s="121"/>
      <c r="W54" s="119"/>
      <c r="X54" s="122"/>
      <c r="Y54" s="568"/>
      <c r="Z54" s="568"/>
      <c r="AA54" s="598"/>
      <c r="AB54" s="598"/>
      <c r="AC54" s="598"/>
      <c r="AD54" s="598"/>
      <c r="AE54" s="598"/>
      <c r="AF54" s="598"/>
      <c r="AG54" s="598"/>
      <c r="AH54" s="598"/>
      <c r="AI54" s="599">
        <f t="shared" si="5"/>
        <v>0</v>
      </c>
      <c r="AJ54" s="600"/>
      <c r="AK54" s="600"/>
      <c r="AL54" s="600"/>
      <c r="AM54" s="600"/>
      <c r="AN54" s="600"/>
      <c r="AO54" s="600"/>
      <c r="AP54" s="601"/>
      <c r="AQ54" s="602">
        <f t="shared" si="6"/>
        <v>0</v>
      </c>
      <c r="AR54" s="603"/>
      <c r="AS54" s="604"/>
      <c r="AT54" s="605">
        <f t="shared" si="7"/>
        <v>0</v>
      </c>
      <c r="AU54" s="605"/>
      <c r="AV54" s="593">
        <f t="shared" si="8"/>
        <v>0</v>
      </c>
      <c r="AW54" s="593"/>
      <c r="AX54" s="593"/>
      <c r="AY54" s="593"/>
      <c r="AZ54" s="593">
        <f t="shared" si="9"/>
        <v>0</v>
      </c>
      <c r="BA54" s="593"/>
      <c r="BB54" s="593"/>
      <c r="BC54" s="593"/>
      <c r="BD54" s="594"/>
      <c r="BE54" s="594"/>
      <c r="BF54" s="594"/>
      <c r="BG54" s="594"/>
      <c r="BH54" s="594"/>
      <c r="BI54" s="594"/>
      <c r="BJ54" s="594"/>
      <c r="BK54" s="594"/>
      <c r="BL54" s="594"/>
      <c r="BM54" s="594"/>
      <c r="BN54" s="594"/>
      <c r="BO54" s="594"/>
    </row>
    <row r="55" spans="1:67" ht="20.100000000000001" customHeight="1">
      <c r="A55" s="109">
        <v>15</v>
      </c>
      <c r="B55" s="109"/>
      <c r="C55" s="595"/>
      <c r="D55" s="596"/>
      <c r="E55" s="596"/>
      <c r="F55" s="596"/>
      <c r="G55" s="597"/>
      <c r="H55" s="125"/>
      <c r="I55" s="125"/>
      <c r="J55" s="125"/>
      <c r="K55" s="125"/>
      <c r="L55" s="125"/>
      <c r="M55" s="125"/>
      <c r="N55" s="125"/>
      <c r="O55" s="125"/>
      <c r="P55" s="125"/>
      <c r="Q55" s="125"/>
      <c r="R55" s="125"/>
      <c r="S55" s="125"/>
      <c r="T55" s="125"/>
      <c r="U55" s="125"/>
      <c r="V55" s="121"/>
      <c r="W55" s="119"/>
      <c r="X55" s="122"/>
      <c r="Y55" s="568"/>
      <c r="Z55" s="568"/>
      <c r="AA55" s="598"/>
      <c r="AB55" s="598"/>
      <c r="AC55" s="598"/>
      <c r="AD55" s="598"/>
      <c r="AE55" s="598"/>
      <c r="AF55" s="598"/>
      <c r="AG55" s="598"/>
      <c r="AH55" s="598"/>
      <c r="AI55" s="599">
        <f t="shared" si="5"/>
        <v>0</v>
      </c>
      <c r="AJ55" s="600"/>
      <c r="AK55" s="600"/>
      <c r="AL55" s="600"/>
      <c r="AM55" s="600"/>
      <c r="AN55" s="600"/>
      <c r="AO55" s="600"/>
      <c r="AP55" s="601"/>
      <c r="AQ55" s="602">
        <f t="shared" si="6"/>
        <v>0</v>
      </c>
      <c r="AR55" s="603"/>
      <c r="AS55" s="604"/>
      <c r="AT55" s="605">
        <f t="shared" si="7"/>
        <v>0</v>
      </c>
      <c r="AU55" s="605"/>
      <c r="AV55" s="593">
        <f t="shared" si="8"/>
        <v>0</v>
      </c>
      <c r="AW55" s="593"/>
      <c r="AX55" s="593"/>
      <c r="AY55" s="593"/>
      <c r="AZ55" s="593">
        <f t="shared" si="9"/>
        <v>0</v>
      </c>
      <c r="BA55" s="593"/>
      <c r="BB55" s="593"/>
      <c r="BC55" s="593"/>
      <c r="BD55" s="594"/>
      <c r="BE55" s="594"/>
      <c r="BF55" s="594"/>
      <c r="BG55" s="594"/>
      <c r="BH55" s="594"/>
      <c r="BI55" s="594"/>
      <c r="BJ55" s="594"/>
      <c r="BK55" s="594"/>
      <c r="BL55" s="594"/>
      <c r="BM55" s="594"/>
      <c r="BN55" s="594"/>
      <c r="BO55" s="594"/>
    </row>
    <row r="56" spans="1:67" ht="20.100000000000001" customHeight="1">
      <c r="A56" s="109">
        <v>16</v>
      </c>
      <c r="B56" s="109"/>
      <c r="C56" s="595"/>
      <c r="D56" s="596"/>
      <c r="E56" s="596"/>
      <c r="F56" s="596"/>
      <c r="G56" s="597"/>
      <c r="H56" s="125"/>
      <c r="I56" s="125"/>
      <c r="J56" s="125"/>
      <c r="K56" s="125"/>
      <c r="L56" s="125"/>
      <c r="M56" s="125"/>
      <c r="N56" s="125"/>
      <c r="O56" s="125"/>
      <c r="P56" s="125"/>
      <c r="Q56" s="125"/>
      <c r="R56" s="125"/>
      <c r="S56" s="125"/>
      <c r="T56" s="125"/>
      <c r="U56" s="125"/>
      <c r="V56" s="121"/>
      <c r="W56" s="119"/>
      <c r="X56" s="122"/>
      <c r="Y56" s="568"/>
      <c r="Z56" s="568"/>
      <c r="AA56" s="598"/>
      <c r="AB56" s="598"/>
      <c r="AC56" s="598"/>
      <c r="AD56" s="598"/>
      <c r="AE56" s="598"/>
      <c r="AF56" s="598"/>
      <c r="AG56" s="598"/>
      <c r="AH56" s="598"/>
      <c r="AI56" s="599">
        <f t="shared" si="5"/>
        <v>0</v>
      </c>
      <c r="AJ56" s="600"/>
      <c r="AK56" s="600"/>
      <c r="AL56" s="600"/>
      <c r="AM56" s="600"/>
      <c r="AN56" s="600"/>
      <c r="AO56" s="600"/>
      <c r="AP56" s="601"/>
      <c r="AQ56" s="602">
        <f t="shared" si="6"/>
        <v>0</v>
      </c>
      <c r="AR56" s="603"/>
      <c r="AS56" s="604"/>
      <c r="AT56" s="605">
        <f t="shared" si="7"/>
        <v>0</v>
      </c>
      <c r="AU56" s="605"/>
      <c r="AV56" s="593">
        <f t="shared" si="8"/>
        <v>0</v>
      </c>
      <c r="AW56" s="593"/>
      <c r="AX56" s="593"/>
      <c r="AY56" s="593"/>
      <c r="AZ56" s="593">
        <f t="shared" si="9"/>
        <v>0</v>
      </c>
      <c r="BA56" s="593"/>
      <c r="BB56" s="593"/>
      <c r="BC56" s="593"/>
      <c r="BD56" s="594"/>
      <c r="BE56" s="594"/>
      <c r="BF56" s="594"/>
      <c r="BG56" s="594"/>
      <c r="BH56" s="594"/>
      <c r="BI56" s="594"/>
      <c r="BJ56" s="594"/>
      <c r="BK56" s="594"/>
      <c r="BL56" s="594"/>
      <c r="BM56" s="594"/>
      <c r="BN56" s="594"/>
      <c r="BO56" s="594"/>
    </row>
    <row r="57" spans="1:67" ht="20.100000000000001" customHeight="1">
      <c r="A57" s="109">
        <v>17</v>
      </c>
      <c r="B57" s="109"/>
      <c r="C57" s="595"/>
      <c r="D57" s="596"/>
      <c r="E57" s="596"/>
      <c r="F57" s="596"/>
      <c r="G57" s="597"/>
      <c r="H57" s="125"/>
      <c r="I57" s="125"/>
      <c r="J57" s="125"/>
      <c r="K57" s="125"/>
      <c r="L57" s="125"/>
      <c r="M57" s="125"/>
      <c r="N57" s="125"/>
      <c r="O57" s="125"/>
      <c r="P57" s="125"/>
      <c r="Q57" s="125"/>
      <c r="R57" s="125"/>
      <c r="S57" s="125"/>
      <c r="T57" s="125"/>
      <c r="U57" s="125"/>
      <c r="V57" s="121"/>
      <c r="W57" s="119"/>
      <c r="X57" s="122"/>
      <c r="Y57" s="568"/>
      <c r="Z57" s="568"/>
      <c r="AA57" s="598"/>
      <c r="AB57" s="598"/>
      <c r="AC57" s="598"/>
      <c r="AD57" s="598"/>
      <c r="AE57" s="598"/>
      <c r="AF57" s="598"/>
      <c r="AG57" s="598"/>
      <c r="AH57" s="598"/>
      <c r="AI57" s="599">
        <f t="shared" si="5"/>
        <v>0</v>
      </c>
      <c r="AJ57" s="600"/>
      <c r="AK57" s="600"/>
      <c r="AL57" s="600"/>
      <c r="AM57" s="600"/>
      <c r="AN57" s="600"/>
      <c r="AO57" s="600"/>
      <c r="AP57" s="601"/>
      <c r="AQ57" s="602">
        <f t="shared" si="6"/>
        <v>0</v>
      </c>
      <c r="AR57" s="603"/>
      <c r="AS57" s="604"/>
      <c r="AT57" s="605">
        <f t="shared" si="7"/>
        <v>0</v>
      </c>
      <c r="AU57" s="605"/>
      <c r="AV57" s="593">
        <f t="shared" si="8"/>
        <v>0</v>
      </c>
      <c r="AW57" s="593"/>
      <c r="AX57" s="593"/>
      <c r="AY57" s="593"/>
      <c r="AZ57" s="593">
        <f t="shared" si="9"/>
        <v>0</v>
      </c>
      <c r="BA57" s="593"/>
      <c r="BB57" s="593"/>
      <c r="BC57" s="593"/>
      <c r="BD57" s="594"/>
      <c r="BE57" s="594"/>
      <c r="BF57" s="594"/>
      <c r="BG57" s="594"/>
      <c r="BH57" s="594"/>
      <c r="BI57" s="594"/>
      <c r="BJ57" s="594"/>
      <c r="BK57" s="594"/>
      <c r="BL57" s="594"/>
      <c r="BM57" s="594"/>
      <c r="BN57" s="594"/>
      <c r="BO57" s="594"/>
    </row>
    <row r="58" spans="1:67" ht="20.100000000000001" customHeight="1">
      <c r="A58" s="109">
        <v>18</v>
      </c>
      <c r="B58" s="109"/>
      <c r="C58" s="595"/>
      <c r="D58" s="596"/>
      <c r="E58" s="596"/>
      <c r="F58" s="596"/>
      <c r="G58" s="597"/>
      <c r="H58" s="125"/>
      <c r="I58" s="125"/>
      <c r="J58" s="125"/>
      <c r="K58" s="125"/>
      <c r="L58" s="125"/>
      <c r="M58" s="125"/>
      <c r="N58" s="125"/>
      <c r="O58" s="125"/>
      <c r="P58" s="125"/>
      <c r="Q58" s="125"/>
      <c r="R58" s="125"/>
      <c r="S58" s="125"/>
      <c r="T58" s="125"/>
      <c r="U58" s="125"/>
      <c r="V58" s="121"/>
      <c r="W58" s="119"/>
      <c r="X58" s="122"/>
      <c r="Y58" s="568"/>
      <c r="Z58" s="568"/>
      <c r="AA58" s="598"/>
      <c r="AB58" s="598"/>
      <c r="AC58" s="598"/>
      <c r="AD58" s="598"/>
      <c r="AE58" s="598"/>
      <c r="AF58" s="598"/>
      <c r="AG58" s="598"/>
      <c r="AH58" s="598"/>
      <c r="AI58" s="599">
        <f t="shared" si="5"/>
        <v>0</v>
      </c>
      <c r="AJ58" s="600"/>
      <c r="AK58" s="600"/>
      <c r="AL58" s="600"/>
      <c r="AM58" s="600"/>
      <c r="AN58" s="600"/>
      <c r="AO58" s="600"/>
      <c r="AP58" s="601"/>
      <c r="AQ58" s="602">
        <f t="shared" si="6"/>
        <v>0</v>
      </c>
      <c r="AR58" s="603"/>
      <c r="AS58" s="604"/>
      <c r="AT58" s="605">
        <f t="shared" si="7"/>
        <v>0</v>
      </c>
      <c r="AU58" s="605"/>
      <c r="AV58" s="593">
        <f t="shared" si="8"/>
        <v>0</v>
      </c>
      <c r="AW58" s="593"/>
      <c r="AX58" s="593"/>
      <c r="AY58" s="593"/>
      <c r="AZ58" s="593">
        <f t="shared" si="9"/>
        <v>0</v>
      </c>
      <c r="BA58" s="593"/>
      <c r="BB58" s="593"/>
      <c r="BC58" s="593"/>
      <c r="BD58" s="594"/>
      <c r="BE58" s="594"/>
      <c r="BF58" s="594"/>
      <c r="BG58" s="594"/>
      <c r="BH58" s="594"/>
      <c r="BI58" s="594"/>
      <c r="BJ58" s="594"/>
      <c r="BK58" s="594"/>
      <c r="BL58" s="594"/>
      <c r="BM58" s="594"/>
      <c r="BN58" s="594"/>
      <c r="BO58" s="594"/>
    </row>
    <row r="59" spans="1:67" ht="20.100000000000001" customHeight="1">
      <c r="A59" s="109">
        <v>19</v>
      </c>
      <c r="B59" s="109"/>
      <c r="C59" s="595"/>
      <c r="D59" s="596"/>
      <c r="E59" s="596"/>
      <c r="F59" s="596"/>
      <c r="G59" s="597"/>
      <c r="H59" s="125"/>
      <c r="I59" s="125"/>
      <c r="J59" s="125"/>
      <c r="K59" s="125"/>
      <c r="L59" s="125"/>
      <c r="M59" s="125"/>
      <c r="N59" s="125"/>
      <c r="O59" s="125"/>
      <c r="P59" s="125"/>
      <c r="Q59" s="125"/>
      <c r="R59" s="125"/>
      <c r="S59" s="125"/>
      <c r="T59" s="125"/>
      <c r="U59" s="125"/>
      <c r="V59" s="121"/>
      <c r="W59" s="119"/>
      <c r="X59" s="122"/>
      <c r="Y59" s="568"/>
      <c r="Z59" s="568"/>
      <c r="AA59" s="598"/>
      <c r="AB59" s="598"/>
      <c r="AC59" s="598"/>
      <c r="AD59" s="598"/>
      <c r="AE59" s="598"/>
      <c r="AF59" s="598"/>
      <c r="AG59" s="598"/>
      <c r="AH59" s="598"/>
      <c r="AI59" s="599">
        <f t="shared" si="5"/>
        <v>0</v>
      </c>
      <c r="AJ59" s="600"/>
      <c r="AK59" s="600"/>
      <c r="AL59" s="600"/>
      <c r="AM59" s="600"/>
      <c r="AN59" s="600"/>
      <c r="AO59" s="600"/>
      <c r="AP59" s="601"/>
      <c r="AQ59" s="602">
        <f t="shared" si="6"/>
        <v>0</v>
      </c>
      <c r="AR59" s="603"/>
      <c r="AS59" s="604"/>
      <c r="AT59" s="605">
        <f t="shared" si="7"/>
        <v>0</v>
      </c>
      <c r="AU59" s="605"/>
      <c r="AV59" s="593">
        <f t="shared" si="8"/>
        <v>0</v>
      </c>
      <c r="AW59" s="593"/>
      <c r="AX59" s="593"/>
      <c r="AY59" s="593"/>
      <c r="AZ59" s="593">
        <f t="shared" si="9"/>
        <v>0</v>
      </c>
      <c r="BA59" s="593"/>
      <c r="BB59" s="593"/>
      <c r="BC59" s="593"/>
      <c r="BD59" s="594"/>
      <c r="BE59" s="594"/>
      <c r="BF59" s="594"/>
      <c r="BG59" s="594"/>
      <c r="BH59" s="594"/>
      <c r="BI59" s="594"/>
      <c r="BJ59" s="594"/>
      <c r="BK59" s="594"/>
      <c r="BL59" s="594"/>
      <c r="BM59" s="594"/>
      <c r="BN59" s="594"/>
      <c r="BO59" s="594"/>
    </row>
    <row r="60" spans="1:67" ht="20.100000000000001" customHeight="1">
      <c r="A60" s="109">
        <v>20</v>
      </c>
      <c r="B60" s="109"/>
      <c r="C60" s="595"/>
      <c r="D60" s="596"/>
      <c r="E60" s="596"/>
      <c r="F60" s="596"/>
      <c r="G60" s="597"/>
      <c r="H60" s="125"/>
      <c r="I60" s="125"/>
      <c r="J60" s="125"/>
      <c r="K60" s="125"/>
      <c r="L60" s="125"/>
      <c r="M60" s="125"/>
      <c r="N60" s="125"/>
      <c r="O60" s="125"/>
      <c r="P60" s="125"/>
      <c r="Q60" s="125"/>
      <c r="R60" s="125"/>
      <c r="S60" s="125"/>
      <c r="T60" s="125"/>
      <c r="U60" s="125"/>
      <c r="V60" s="121"/>
      <c r="W60" s="119"/>
      <c r="X60" s="122"/>
      <c r="Y60" s="568"/>
      <c r="Z60" s="568"/>
      <c r="AA60" s="598"/>
      <c r="AB60" s="598"/>
      <c r="AC60" s="598"/>
      <c r="AD60" s="598"/>
      <c r="AE60" s="598"/>
      <c r="AF60" s="598"/>
      <c r="AG60" s="598"/>
      <c r="AH60" s="598"/>
      <c r="AI60" s="599">
        <f t="shared" si="5"/>
        <v>0</v>
      </c>
      <c r="AJ60" s="600"/>
      <c r="AK60" s="600"/>
      <c r="AL60" s="600"/>
      <c r="AM60" s="600"/>
      <c r="AN60" s="600"/>
      <c r="AO60" s="600"/>
      <c r="AP60" s="601"/>
      <c r="AQ60" s="602">
        <f t="shared" si="6"/>
        <v>0</v>
      </c>
      <c r="AR60" s="603"/>
      <c r="AS60" s="604"/>
      <c r="AT60" s="605">
        <f t="shared" si="7"/>
        <v>0</v>
      </c>
      <c r="AU60" s="605"/>
      <c r="AV60" s="593">
        <f t="shared" si="8"/>
        <v>0</v>
      </c>
      <c r="AW60" s="593"/>
      <c r="AX60" s="593"/>
      <c r="AY60" s="593"/>
      <c r="AZ60" s="593">
        <f t="shared" si="9"/>
        <v>0</v>
      </c>
      <c r="BA60" s="593"/>
      <c r="BB60" s="593"/>
      <c r="BC60" s="593"/>
      <c r="BD60" s="594"/>
      <c r="BE60" s="594"/>
      <c r="BF60" s="594"/>
      <c r="BG60" s="594"/>
      <c r="BH60" s="594"/>
      <c r="BI60" s="594"/>
      <c r="BJ60" s="594"/>
      <c r="BK60" s="594"/>
      <c r="BL60" s="594"/>
      <c r="BM60" s="594"/>
      <c r="BN60" s="594"/>
      <c r="BO60" s="594"/>
    </row>
    <row r="61" spans="1:67" ht="20.100000000000001" customHeight="1">
      <c r="A61" s="109">
        <v>21</v>
      </c>
      <c r="B61" s="109"/>
      <c r="C61" s="595"/>
      <c r="D61" s="596"/>
      <c r="E61" s="596"/>
      <c r="F61" s="596"/>
      <c r="G61" s="597"/>
      <c r="H61" s="125"/>
      <c r="I61" s="125"/>
      <c r="J61" s="125"/>
      <c r="K61" s="125"/>
      <c r="L61" s="125"/>
      <c r="M61" s="125"/>
      <c r="N61" s="125"/>
      <c r="O61" s="125"/>
      <c r="P61" s="125"/>
      <c r="Q61" s="125"/>
      <c r="R61" s="125"/>
      <c r="S61" s="125"/>
      <c r="T61" s="125"/>
      <c r="U61" s="125"/>
      <c r="V61" s="121"/>
      <c r="W61" s="119"/>
      <c r="X61" s="122"/>
      <c r="Y61" s="568"/>
      <c r="Z61" s="568"/>
      <c r="AA61" s="598"/>
      <c r="AB61" s="598"/>
      <c r="AC61" s="598"/>
      <c r="AD61" s="598"/>
      <c r="AE61" s="598"/>
      <c r="AF61" s="598"/>
      <c r="AG61" s="598"/>
      <c r="AH61" s="598"/>
      <c r="AI61" s="599">
        <f t="shared" si="5"/>
        <v>0</v>
      </c>
      <c r="AJ61" s="600"/>
      <c r="AK61" s="600"/>
      <c r="AL61" s="600"/>
      <c r="AM61" s="600"/>
      <c r="AN61" s="600"/>
      <c r="AO61" s="600"/>
      <c r="AP61" s="601"/>
      <c r="AQ61" s="602">
        <f t="shared" si="6"/>
        <v>0</v>
      </c>
      <c r="AR61" s="603"/>
      <c r="AS61" s="604"/>
      <c r="AT61" s="605">
        <f t="shared" si="7"/>
        <v>0</v>
      </c>
      <c r="AU61" s="605"/>
      <c r="AV61" s="593">
        <f t="shared" si="8"/>
        <v>0</v>
      </c>
      <c r="AW61" s="593"/>
      <c r="AX61" s="593"/>
      <c r="AY61" s="593"/>
      <c r="AZ61" s="593">
        <f t="shared" si="9"/>
        <v>0</v>
      </c>
      <c r="BA61" s="593"/>
      <c r="BB61" s="593"/>
      <c r="BC61" s="593"/>
      <c r="BD61" s="594"/>
      <c r="BE61" s="594"/>
      <c r="BF61" s="594"/>
      <c r="BG61" s="594"/>
      <c r="BH61" s="594"/>
      <c r="BI61" s="594"/>
      <c r="BJ61" s="594"/>
      <c r="BK61" s="594"/>
      <c r="BL61" s="594"/>
      <c r="BM61" s="594"/>
      <c r="BN61" s="594"/>
      <c r="BO61" s="594"/>
    </row>
    <row r="62" spans="1:67" ht="20.100000000000001" customHeight="1">
      <c r="A62" s="109">
        <v>22</v>
      </c>
      <c r="B62" s="109"/>
      <c r="C62" s="595"/>
      <c r="D62" s="596"/>
      <c r="E62" s="596"/>
      <c r="F62" s="596"/>
      <c r="G62" s="597"/>
      <c r="H62" s="125"/>
      <c r="I62" s="125"/>
      <c r="J62" s="125"/>
      <c r="K62" s="125"/>
      <c r="L62" s="125"/>
      <c r="M62" s="125"/>
      <c r="N62" s="125"/>
      <c r="O62" s="125"/>
      <c r="P62" s="125"/>
      <c r="Q62" s="125"/>
      <c r="R62" s="125"/>
      <c r="S62" s="125"/>
      <c r="T62" s="125"/>
      <c r="U62" s="125"/>
      <c r="V62" s="121"/>
      <c r="W62" s="119"/>
      <c r="X62" s="122"/>
      <c r="Y62" s="568"/>
      <c r="Z62" s="568"/>
      <c r="AA62" s="598"/>
      <c r="AB62" s="598"/>
      <c r="AC62" s="598"/>
      <c r="AD62" s="598"/>
      <c r="AE62" s="598"/>
      <c r="AF62" s="598"/>
      <c r="AG62" s="598"/>
      <c r="AH62" s="598"/>
      <c r="AI62" s="599">
        <f t="shared" si="5"/>
        <v>0</v>
      </c>
      <c r="AJ62" s="600"/>
      <c r="AK62" s="600"/>
      <c r="AL62" s="600"/>
      <c r="AM62" s="600"/>
      <c r="AN62" s="600"/>
      <c r="AO62" s="600"/>
      <c r="AP62" s="601"/>
      <c r="AQ62" s="602">
        <f t="shared" si="6"/>
        <v>0</v>
      </c>
      <c r="AR62" s="603"/>
      <c r="AS62" s="604"/>
      <c r="AT62" s="605">
        <f t="shared" si="7"/>
        <v>0</v>
      </c>
      <c r="AU62" s="605"/>
      <c r="AV62" s="593">
        <f t="shared" si="8"/>
        <v>0</v>
      </c>
      <c r="AW62" s="593"/>
      <c r="AX62" s="593"/>
      <c r="AY62" s="593"/>
      <c r="AZ62" s="593">
        <f t="shared" si="9"/>
        <v>0</v>
      </c>
      <c r="BA62" s="593"/>
      <c r="BB62" s="593"/>
      <c r="BC62" s="593"/>
      <c r="BD62" s="594"/>
      <c r="BE62" s="594"/>
      <c r="BF62" s="594"/>
      <c r="BG62" s="594"/>
      <c r="BH62" s="594"/>
      <c r="BI62" s="594"/>
      <c r="BJ62" s="594"/>
      <c r="BK62" s="594"/>
      <c r="BL62" s="594"/>
      <c r="BM62" s="594"/>
      <c r="BN62" s="594"/>
      <c r="BO62" s="594"/>
    </row>
    <row r="63" spans="1:67" ht="20.100000000000001" customHeight="1">
      <c r="A63" s="109">
        <v>23</v>
      </c>
      <c r="B63" s="109"/>
      <c r="C63" s="595"/>
      <c r="D63" s="596"/>
      <c r="E63" s="596"/>
      <c r="F63" s="596"/>
      <c r="G63" s="597"/>
      <c r="H63" s="125"/>
      <c r="I63" s="125"/>
      <c r="J63" s="125"/>
      <c r="K63" s="125"/>
      <c r="L63" s="125"/>
      <c r="M63" s="125"/>
      <c r="N63" s="125"/>
      <c r="O63" s="125"/>
      <c r="P63" s="125"/>
      <c r="Q63" s="125"/>
      <c r="R63" s="125"/>
      <c r="S63" s="125"/>
      <c r="T63" s="125"/>
      <c r="U63" s="125"/>
      <c r="V63" s="121"/>
      <c r="W63" s="119"/>
      <c r="X63" s="122"/>
      <c r="Y63" s="568"/>
      <c r="Z63" s="568"/>
      <c r="AA63" s="598"/>
      <c r="AB63" s="598"/>
      <c r="AC63" s="598"/>
      <c r="AD63" s="598"/>
      <c r="AE63" s="598"/>
      <c r="AF63" s="598"/>
      <c r="AG63" s="598"/>
      <c r="AH63" s="598"/>
      <c r="AI63" s="599">
        <f t="shared" si="5"/>
        <v>0</v>
      </c>
      <c r="AJ63" s="600"/>
      <c r="AK63" s="600"/>
      <c r="AL63" s="600"/>
      <c r="AM63" s="600"/>
      <c r="AN63" s="600"/>
      <c r="AO63" s="600"/>
      <c r="AP63" s="601"/>
      <c r="AQ63" s="602">
        <f t="shared" si="6"/>
        <v>0</v>
      </c>
      <c r="AR63" s="603"/>
      <c r="AS63" s="604"/>
      <c r="AT63" s="605">
        <f t="shared" si="7"/>
        <v>0</v>
      </c>
      <c r="AU63" s="605"/>
      <c r="AV63" s="593">
        <f t="shared" si="8"/>
        <v>0</v>
      </c>
      <c r="AW63" s="593"/>
      <c r="AX63" s="593"/>
      <c r="AY63" s="593"/>
      <c r="AZ63" s="593">
        <f t="shared" si="9"/>
        <v>0</v>
      </c>
      <c r="BA63" s="593"/>
      <c r="BB63" s="593"/>
      <c r="BC63" s="593"/>
      <c r="BD63" s="594"/>
      <c r="BE63" s="594"/>
      <c r="BF63" s="594"/>
      <c r="BG63" s="594"/>
      <c r="BH63" s="594"/>
      <c r="BI63" s="594"/>
      <c r="BJ63" s="594"/>
      <c r="BK63" s="594"/>
      <c r="BL63" s="594"/>
      <c r="BM63" s="594"/>
      <c r="BN63" s="594"/>
      <c r="BO63" s="594"/>
    </row>
    <row r="64" spans="1:67" ht="20.100000000000001" customHeight="1">
      <c r="A64" s="109">
        <v>24</v>
      </c>
      <c r="B64" s="109"/>
      <c r="C64" s="595"/>
      <c r="D64" s="596"/>
      <c r="E64" s="596"/>
      <c r="F64" s="596"/>
      <c r="G64" s="597"/>
      <c r="H64" s="125"/>
      <c r="I64" s="125"/>
      <c r="J64" s="125"/>
      <c r="K64" s="125"/>
      <c r="L64" s="125"/>
      <c r="M64" s="125"/>
      <c r="N64" s="125"/>
      <c r="O64" s="125"/>
      <c r="P64" s="125"/>
      <c r="Q64" s="125"/>
      <c r="R64" s="125"/>
      <c r="S64" s="125"/>
      <c r="T64" s="125"/>
      <c r="U64" s="125"/>
      <c r="V64" s="121"/>
      <c r="W64" s="119"/>
      <c r="X64" s="122"/>
      <c r="Y64" s="568"/>
      <c r="Z64" s="568"/>
      <c r="AA64" s="598"/>
      <c r="AB64" s="598"/>
      <c r="AC64" s="598"/>
      <c r="AD64" s="598"/>
      <c r="AE64" s="598"/>
      <c r="AF64" s="598"/>
      <c r="AG64" s="598"/>
      <c r="AH64" s="598"/>
      <c r="AI64" s="599">
        <f t="shared" si="5"/>
        <v>0</v>
      </c>
      <c r="AJ64" s="600"/>
      <c r="AK64" s="600"/>
      <c r="AL64" s="600"/>
      <c r="AM64" s="600"/>
      <c r="AN64" s="600"/>
      <c r="AO64" s="600"/>
      <c r="AP64" s="601"/>
      <c r="AQ64" s="602">
        <f t="shared" si="6"/>
        <v>0</v>
      </c>
      <c r="AR64" s="603"/>
      <c r="AS64" s="604"/>
      <c r="AT64" s="605">
        <f t="shared" si="7"/>
        <v>0</v>
      </c>
      <c r="AU64" s="605"/>
      <c r="AV64" s="593">
        <f t="shared" si="8"/>
        <v>0</v>
      </c>
      <c r="AW64" s="593"/>
      <c r="AX64" s="593"/>
      <c r="AY64" s="593"/>
      <c r="AZ64" s="593">
        <f t="shared" si="9"/>
        <v>0</v>
      </c>
      <c r="BA64" s="593"/>
      <c r="BB64" s="593"/>
      <c r="BC64" s="593"/>
      <c r="BD64" s="594"/>
      <c r="BE64" s="594"/>
      <c r="BF64" s="594"/>
      <c r="BG64" s="594"/>
      <c r="BH64" s="594"/>
      <c r="BI64" s="594"/>
      <c r="BJ64" s="594"/>
      <c r="BK64" s="594"/>
      <c r="BL64" s="594"/>
      <c r="BM64" s="594"/>
      <c r="BN64" s="594"/>
      <c r="BO64" s="594"/>
    </row>
    <row r="65" spans="1:67" ht="20.100000000000001" customHeight="1">
      <c r="A65" s="109">
        <v>25</v>
      </c>
      <c r="B65" s="109"/>
      <c r="C65" s="595"/>
      <c r="D65" s="596"/>
      <c r="E65" s="596"/>
      <c r="F65" s="596"/>
      <c r="G65" s="597"/>
      <c r="H65" s="125"/>
      <c r="I65" s="125"/>
      <c r="J65" s="125"/>
      <c r="K65" s="125"/>
      <c r="L65" s="125"/>
      <c r="M65" s="125"/>
      <c r="N65" s="125"/>
      <c r="O65" s="125"/>
      <c r="P65" s="125"/>
      <c r="Q65" s="125"/>
      <c r="R65" s="125"/>
      <c r="S65" s="125"/>
      <c r="T65" s="125"/>
      <c r="U65" s="125"/>
      <c r="V65" s="121"/>
      <c r="W65" s="119"/>
      <c r="X65" s="122"/>
      <c r="Y65" s="568"/>
      <c r="Z65" s="568"/>
      <c r="AA65" s="598"/>
      <c r="AB65" s="598"/>
      <c r="AC65" s="598"/>
      <c r="AD65" s="598"/>
      <c r="AE65" s="598"/>
      <c r="AF65" s="598"/>
      <c r="AG65" s="598"/>
      <c r="AH65" s="598"/>
      <c r="AI65" s="599">
        <f t="shared" si="5"/>
        <v>0</v>
      </c>
      <c r="AJ65" s="600"/>
      <c r="AK65" s="600"/>
      <c r="AL65" s="600"/>
      <c r="AM65" s="600"/>
      <c r="AN65" s="600"/>
      <c r="AO65" s="600"/>
      <c r="AP65" s="601"/>
      <c r="AQ65" s="602">
        <f t="shared" si="6"/>
        <v>0</v>
      </c>
      <c r="AR65" s="603"/>
      <c r="AS65" s="604"/>
      <c r="AT65" s="605">
        <f t="shared" si="7"/>
        <v>0</v>
      </c>
      <c r="AU65" s="605"/>
      <c r="AV65" s="593">
        <f t="shared" si="8"/>
        <v>0</v>
      </c>
      <c r="AW65" s="593"/>
      <c r="AX65" s="593"/>
      <c r="AY65" s="593"/>
      <c r="AZ65" s="593">
        <f t="shared" si="9"/>
        <v>0</v>
      </c>
      <c r="BA65" s="593"/>
      <c r="BB65" s="593"/>
      <c r="BC65" s="593"/>
      <c r="BD65" s="594"/>
      <c r="BE65" s="594"/>
      <c r="BF65" s="594"/>
      <c r="BG65" s="594"/>
      <c r="BH65" s="594"/>
      <c r="BI65" s="594"/>
      <c r="BJ65" s="594"/>
      <c r="BK65" s="594"/>
      <c r="BL65" s="594"/>
      <c r="BM65" s="594"/>
      <c r="BN65" s="594"/>
      <c r="BO65" s="594"/>
    </row>
    <row r="66" spans="1:67" ht="20.100000000000001" customHeight="1">
      <c r="A66" s="109">
        <v>26</v>
      </c>
      <c r="B66" s="109"/>
      <c r="C66" s="595"/>
      <c r="D66" s="596"/>
      <c r="E66" s="596"/>
      <c r="F66" s="596"/>
      <c r="G66" s="597"/>
      <c r="H66" s="125"/>
      <c r="I66" s="125"/>
      <c r="J66" s="125"/>
      <c r="K66" s="125"/>
      <c r="L66" s="125"/>
      <c r="M66" s="125"/>
      <c r="N66" s="125"/>
      <c r="O66" s="125"/>
      <c r="P66" s="125"/>
      <c r="Q66" s="125"/>
      <c r="R66" s="125"/>
      <c r="S66" s="125"/>
      <c r="T66" s="125"/>
      <c r="U66" s="125"/>
      <c r="V66" s="121"/>
      <c r="W66" s="119"/>
      <c r="X66" s="122"/>
      <c r="Y66" s="568"/>
      <c r="Z66" s="568"/>
      <c r="AA66" s="598"/>
      <c r="AB66" s="598"/>
      <c r="AC66" s="598"/>
      <c r="AD66" s="598"/>
      <c r="AE66" s="598"/>
      <c r="AF66" s="598"/>
      <c r="AG66" s="598"/>
      <c r="AH66" s="598"/>
      <c r="AI66" s="599">
        <f t="shared" si="5"/>
        <v>0</v>
      </c>
      <c r="AJ66" s="600"/>
      <c r="AK66" s="600"/>
      <c r="AL66" s="600"/>
      <c r="AM66" s="600"/>
      <c r="AN66" s="600"/>
      <c r="AO66" s="600"/>
      <c r="AP66" s="601"/>
      <c r="AQ66" s="602">
        <f t="shared" si="6"/>
        <v>0</v>
      </c>
      <c r="AR66" s="603"/>
      <c r="AS66" s="604"/>
      <c r="AT66" s="605">
        <f t="shared" si="7"/>
        <v>0</v>
      </c>
      <c r="AU66" s="605"/>
      <c r="AV66" s="593">
        <f t="shared" si="8"/>
        <v>0</v>
      </c>
      <c r="AW66" s="593"/>
      <c r="AX66" s="593"/>
      <c r="AY66" s="593"/>
      <c r="AZ66" s="593">
        <f t="shared" si="9"/>
        <v>0</v>
      </c>
      <c r="BA66" s="593"/>
      <c r="BB66" s="593"/>
      <c r="BC66" s="593"/>
      <c r="BD66" s="594"/>
      <c r="BE66" s="594"/>
      <c r="BF66" s="594"/>
      <c r="BG66" s="594"/>
      <c r="BH66" s="594"/>
      <c r="BI66" s="594"/>
      <c r="BJ66" s="594"/>
      <c r="BK66" s="594"/>
      <c r="BL66" s="594"/>
      <c r="BM66" s="594"/>
      <c r="BN66" s="594"/>
      <c r="BO66" s="594"/>
    </row>
    <row r="67" spans="1:67" ht="20.100000000000001" customHeight="1">
      <c r="A67" s="109">
        <v>27</v>
      </c>
      <c r="B67" s="109"/>
      <c r="C67" s="595"/>
      <c r="D67" s="596"/>
      <c r="E67" s="596"/>
      <c r="F67" s="596"/>
      <c r="G67" s="597"/>
      <c r="H67" s="125"/>
      <c r="I67" s="125"/>
      <c r="J67" s="125"/>
      <c r="K67" s="125"/>
      <c r="L67" s="125"/>
      <c r="M67" s="125"/>
      <c r="N67" s="125"/>
      <c r="O67" s="125"/>
      <c r="P67" s="125"/>
      <c r="Q67" s="125"/>
      <c r="R67" s="125"/>
      <c r="S67" s="125"/>
      <c r="T67" s="125"/>
      <c r="U67" s="125"/>
      <c r="V67" s="121"/>
      <c r="W67" s="119"/>
      <c r="X67" s="122"/>
      <c r="Y67" s="568"/>
      <c r="Z67" s="568"/>
      <c r="AA67" s="598"/>
      <c r="AB67" s="598"/>
      <c r="AC67" s="598"/>
      <c r="AD67" s="598"/>
      <c r="AE67" s="598"/>
      <c r="AF67" s="598"/>
      <c r="AG67" s="598"/>
      <c r="AH67" s="598"/>
      <c r="AI67" s="599">
        <f t="shared" si="5"/>
        <v>0</v>
      </c>
      <c r="AJ67" s="600"/>
      <c r="AK67" s="600"/>
      <c r="AL67" s="600"/>
      <c r="AM67" s="600"/>
      <c r="AN67" s="600"/>
      <c r="AO67" s="600"/>
      <c r="AP67" s="601"/>
      <c r="AQ67" s="602">
        <f t="shared" si="6"/>
        <v>0</v>
      </c>
      <c r="AR67" s="603"/>
      <c r="AS67" s="604"/>
      <c r="AT67" s="605">
        <f t="shared" si="7"/>
        <v>0</v>
      </c>
      <c r="AU67" s="605"/>
      <c r="AV67" s="593">
        <f t="shared" si="8"/>
        <v>0</v>
      </c>
      <c r="AW67" s="593"/>
      <c r="AX67" s="593"/>
      <c r="AY67" s="593"/>
      <c r="AZ67" s="593">
        <f t="shared" si="9"/>
        <v>0</v>
      </c>
      <c r="BA67" s="593"/>
      <c r="BB67" s="593"/>
      <c r="BC67" s="593"/>
      <c r="BD67" s="594"/>
      <c r="BE67" s="594"/>
      <c r="BF67" s="594"/>
      <c r="BG67" s="594"/>
      <c r="BH67" s="594"/>
      <c r="BI67" s="594"/>
      <c r="BJ67" s="594"/>
      <c r="BK67" s="594"/>
      <c r="BL67" s="594"/>
      <c r="BM67" s="594"/>
      <c r="BN67" s="594"/>
      <c r="BO67" s="594"/>
    </row>
    <row r="68" spans="1:67" ht="20.100000000000001" customHeight="1">
      <c r="A68" s="109">
        <v>28</v>
      </c>
      <c r="B68" s="109"/>
      <c r="C68" s="595"/>
      <c r="D68" s="596"/>
      <c r="E68" s="596"/>
      <c r="F68" s="596"/>
      <c r="G68" s="597"/>
      <c r="H68" s="125"/>
      <c r="I68" s="125"/>
      <c r="J68" s="125"/>
      <c r="K68" s="125"/>
      <c r="L68" s="125"/>
      <c r="M68" s="125"/>
      <c r="N68" s="125"/>
      <c r="O68" s="125"/>
      <c r="P68" s="125"/>
      <c r="Q68" s="125"/>
      <c r="R68" s="125"/>
      <c r="S68" s="125"/>
      <c r="T68" s="125"/>
      <c r="U68" s="125"/>
      <c r="V68" s="121"/>
      <c r="W68" s="119"/>
      <c r="X68" s="122"/>
      <c r="Y68" s="568"/>
      <c r="Z68" s="568"/>
      <c r="AA68" s="598"/>
      <c r="AB68" s="598"/>
      <c r="AC68" s="598"/>
      <c r="AD68" s="598"/>
      <c r="AE68" s="598"/>
      <c r="AF68" s="598"/>
      <c r="AG68" s="598"/>
      <c r="AH68" s="598"/>
      <c r="AI68" s="599">
        <f t="shared" si="5"/>
        <v>0</v>
      </c>
      <c r="AJ68" s="600"/>
      <c r="AK68" s="600"/>
      <c r="AL68" s="600"/>
      <c r="AM68" s="600"/>
      <c r="AN68" s="600"/>
      <c r="AO68" s="600"/>
      <c r="AP68" s="601"/>
      <c r="AQ68" s="602">
        <f t="shared" si="6"/>
        <v>0</v>
      </c>
      <c r="AR68" s="603"/>
      <c r="AS68" s="604"/>
      <c r="AT68" s="605">
        <f t="shared" si="7"/>
        <v>0</v>
      </c>
      <c r="AU68" s="605"/>
      <c r="AV68" s="593">
        <f t="shared" si="8"/>
        <v>0</v>
      </c>
      <c r="AW68" s="593"/>
      <c r="AX68" s="593"/>
      <c r="AY68" s="593"/>
      <c r="AZ68" s="593">
        <f t="shared" si="9"/>
        <v>0</v>
      </c>
      <c r="BA68" s="593"/>
      <c r="BB68" s="593"/>
      <c r="BC68" s="593"/>
      <c r="BD68" s="594"/>
      <c r="BE68" s="594"/>
      <c r="BF68" s="594"/>
      <c r="BG68" s="594"/>
      <c r="BH68" s="594"/>
      <c r="BI68" s="594"/>
      <c r="BJ68" s="594"/>
      <c r="BK68" s="594"/>
      <c r="BL68" s="594"/>
      <c r="BM68" s="594"/>
      <c r="BN68" s="594"/>
      <c r="BO68" s="594"/>
    </row>
    <row r="69" spans="1:67" ht="20.100000000000001" customHeight="1">
      <c r="A69" s="109">
        <v>29</v>
      </c>
      <c r="B69" s="109"/>
      <c r="C69" s="595"/>
      <c r="D69" s="596"/>
      <c r="E69" s="596"/>
      <c r="F69" s="596"/>
      <c r="G69" s="597"/>
      <c r="H69" s="125"/>
      <c r="I69" s="125"/>
      <c r="J69" s="125"/>
      <c r="K69" s="125"/>
      <c r="L69" s="125"/>
      <c r="M69" s="125"/>
      <c r="N69" s="125"/>
      <c r="O69" s="125"/>
      <c r="P69" s="125"/>
      <c r="Q69" s="125"/>
      <c r="R69" s="125"/>
      <c r="S69" s="125"/>
      <c r="T69" s="125"/>
      <c r="U69" s="125"/>
      <c r="V69" s="121"/>
      <c r="W69" s="119"/>
      <c r="X69" s="122"/>
      <c r="Y69" s="568"/>
      <c r="Z69" s="568"/>
      <c r="AA69" s="598"/>
      <c r="AB69" s="598"/>
      <c r="AC69" s="598"/>
      <c r="AD69" s="598"/>
      <c r="AE69" s="598"/>
      <c r="AF69" s="598"/>
      <c r="AG69" s="598"/>
      <c r="AH69" s="598"/>
      <c r="AI69" s="599">
        <f>H69</f>
        <v>0</v>
      </c>
      <c r="AJ69" s="600"/>
      <c r="AK69" s="600"/>
      <c r="AL69" s="600"/>
      <c r="AM69" s="600"/>
      <c r="AN69" s="600"/>
      <c r="AO69" s="600"/>
      <c r="AP69" s="601"/>
      <c r="AQ69" s="602">
        <f>V69</f>
        <v>0</v>
      </c>
      <c r="AR69" s="603"/>
      <c r="AS69" s="604"/>
      <c r="AT69" s="605">
        <f>Y69</f>
        <v>0</v>
      </c>
      <c r="AU69" s="605"/>
      <c r="AV69" s="593">
        <f>AA69</f>
        <v>0</v>
      </c>
      <c r="AW69" s="593"/>
      <c r="AX69" s="593"/>
      <c r="AY69" s="593"/>
      <c r="AZ69" s="593">
        <f>AE69</f>
        <v>0</v>
      </c>
      <c r="BA69" s="593"/>
      <c r="BB69" s="593"/>
      <c r="BC69" s="593"/>
      <c r="BD69" s="594"/>
      <c r="BE69" s="594"/>
      <c r="BF69" s="594"/>
      <c r="BG69" s="594"/>
      <c r="BH69" s="594"/>
      <c r="BI69" s="594"/>
      <c r="BJ69" s="594"/>
      <c r="BK69" s="594"/>
      <c r="BL69" s="594"/>
      <c r="BM69" s="594"/>
      <c r="BN69" s="594"/>
      <c r="BO69" s="594"/>
    </row>
    <row r="70" spans="1:67" ht="20.100000000000001" customHeight="1">
      <c r="A70" s="109">
        <v>30</v>
      </c>
      <c r="B70" s="109"/>
      <c r="C70" s="595"/>
      <c r="D70" s="596"/>
      <c r="E70" s="596"/>
      <c r="F70" s="596"/>
      <c r="G70" s="597"/>
      <c r="H70" s="125"/>
      <c r="I70" s="125"/>
      <c r="J70" s="125"/>
      <c r="K70" s="125"/>
      <c r="L70" s="125"/>
      <c r="M70" s="125"/>
      <c r="N70" s="125"/>
      <c r="O70" s="125"/>
      <c r="P70" s="125"/>
      <c r="Q70" s="125"/>
      <c r="R70" s="125"/>
      <c r="S70" s="125"/>
      <c r="T70" s="125"/>
      <c r="U70" s="125"/>
      <c r="V70" s="121"/>
      <c r="W70" s="119"/>
      <c r="X70" s="122"/>
      <c r="Y70" s="568"/>
      <c r="Z70" s="568"/>
      <c r="AA70" s="598"/>
      <c r="AB70" s="598"/>
      <c r="AC70" s="598"/>
      <c r="AD70" s="598"/>
      <c r="AE70" s="598"/>
      <c r="AF70" s="598"/>
      <c r="AG70" s="598"/>
      <c r="AH70" s="598"/>
      <c r="AI70" s="599">
        <f t="shared" si="5"/>
        <v>0</v>
      </c>
      <c r="AJ70" s="600"/>
      <c r="AK70" s="600"/>
      <c r="AL70" s="600"/>
      <c r="AM70" s="600"/>
      <c r="AN70" s="600"/>
      <c r="AO70" s="600"/>
      <c r="AP70" s="601"/>
      <c r="AQ70" s="602">
        <f t="shared" si="6"/>
        <v>0</v>
      </c>
      <c r="AR70" s="603"/>
      <c r="AS70" s="604"/>
      <c r="AT70" s="605">
        <f t="shared" si="7"/>
        <v>0</v>
      </c>
      <c r="AU70" s="605"/>
      <c r="AV70" s="593">
        <f t="shared" si="8"/>
        <v>0</v>
      </c>
      <c r="AW70" s="593"/>
      <c r="AX70" s="593"/>
      <c r="AY70" s="593"/>
      <c r="AZ70" s="593">
        <f t="shared" si="9"/>
        <v>0</v>
      </c>
      <c r="BA70" s="593"/>
      <c r="BB70" s="593"/>
      <c r="BC70" s="593"/>
      <c r="BD70" s="594"/>
      <c r="BE70" s="594"/>
      <c r="BF70" s="594"/>
      <c r="BG70" s="594"/>
      <c r="BH70" s="594"/>
      <c r="BI70" s="594"/>
      <c r="BJ70" s="594"/>
      <c r="BK70" s="594"/>
      <c r="BL70" s="594"/>
      <c r="BM70" s="594"/>
      <c r="BN70" s="594"/>
      <c r="BO70" s="594"/>
    </row>
    <row r="71" spans="1:67" ht="20.100000000000001" customHeight="1">
      <c r="A71" s="96" t="s">
        <v>858</v>
      </c>
      <c r="B71" s="97"/>
      <c r="C71" s="97"/>
      <c r="D71" s="120"/>
      <c r="E71" s="4" t="s">
        <v>859</v>
      </c>
      <c r="F71" s="119">
        <v>2</v>
      </c>
      <c r="G71" s="119"/>
      <c r="H71" s="119"/>
      <c r="I71" s="31" t="s">
        <v>860</v>
      </c>
      <c r="J71" s="96" t="s">
        <v>861</v>
      </c>
      <c r="K71" s="97"/>
      <c r="L71" s="97"/>
      <c r="M71" s="97"/>
      <c r="N71" s="97"/>
      <c r="O71" s="120"/>
      <c r="P71" s="617"/>
      <c r="Q71" s="617"/>
      <c r="R71" s="617"/>
      <c r="S71" s="617"/>
      <c r="T71" s="617"/>
      <c r="U71" s="617"/>
      <c r="V71" s="96" t="s">
        <v>862</v>
      </c>
      <c r="W71" s="97"/>
      <c r="X71" s="97"/>
      <c r="Y71" s="97"/>
      <c r="Z71" s="97"/>
      <c r="AA71" s="120"/>
      <c r="AB71" s="63"/>
      <c r="AC71" s="616" t="s">
        <v>66</v>
      </c>
      <c r="AD71" s="616"/>
      <c r="AE71" s="521">
        <f>SUM(AE41:AH70)</f>
        <v>0</v>
      </c>
      <c r="AF71" s="521"/>
      <c r="AG71" s="521"/>
      <c r="AH71" s="522"/>
    </row>
    <row r="72" spans="1:67" ht="20.100000000000001" customHeight="1">
      <c r="A72" s="167" t="s">
        <v>863</v>
      </c>
      <c r="B72" s="167"/>
      <c r="C72" s="167"/>
      <c r="D72" s="167"/>
      <c r="E72" s="193"/>
      <c r="F72" s="107"/>
      <c r="G72" s="107"/>
      <c r="H72" s="107"/>
      <c r="I72" s="194"/>
      <c r="J72" s="106" t="s">
        <v>864</v>
      </c>
      <c r="K72" s="106"/>
      <c r="L72" s="106"/>
      <c r="M72" s="106"/>
      <c r="N72" s="106"/>
      <c r="O72" s="106"/>
      <c r="P72" s="106"/>
      <c r="Q72" s="106"/>
      <c r="R72" s="106"/>
      <c r="S72" s="106"/>
      <c r="T72" s="106"/>
      <c r="U72" s="106"/>
      <c r="V72" s="96" t="s">
        <v>865</v>
      </c>
      <c r="W72" s="97"/>
      <c r="X72" s="97"/>
      <c r="Y72" s="97"/>
      <c r="Z72" s="97"/>
      <c r="AA72" s="120"/>
      <c r="AB72" s="63"/>
      <c r="AC72" s="616" t="s">
        <v>66</v>
      </c>
      <c r="AD72" s="616"/>
      <c r="AE72" s="521">
        <v>0</v>
      </c>
      <c r="AF72" s="521"/>
      <c r="AG72" s="521"/>
      <c r="AH72" s="522"/>
    </row>
    <row r="73" spans="1:67" ht="20.100000000000001" customHeight="1" thickBot="1">
      <c r="A73" s="622"/>
      <c r="B73" s="622"/>
      <c r="C73" s="622"/>
      <c r="D73" s="622"/>
      <c r="E73" s="619"/>
      <c r="F73" s="161"/>
      <c r="G73" s="161"/>
      <c r="H73" s="161"/>
      <c r="I73" s="620"/>
      <c r="J73" s="106"/>
      <c r="K73" s="106"/>
      <c r="L73" s="106"/>
      <c r="M73" s="106"/>
      <c r="N73" s="106"/>
      <c r="O73" s="106"/>
      <c r="P73" s="106"/>
      <c r="Q73" s="106"/>
      <c r="R73" s="106"/>
      <c r="S73" s="106"/>
      <c r="T73" s="106"/>
      <c r="U73" s="106"/>
      <c r="V73" s="96" t="s">
        <v>866</v>
      </c>
      <c r="W73" s="97"/>
      <c r="X73" s="97"/>
      <c r="Y73" s="97"/>
      <c r="Z73" s="97"/>
      <c r="AA73" s="120"/>
      <c r="AB73" s="63"/>
      <c r="AC73" s="616" t="s">
        <v>66</v>
      </c>
      <c r="AD73" s="616"/>
      <c r="AE73" s="521">
        <f>AE71+AE72</f>
        <v>0</v>
      </c>
      <c r="AF73" s="521"/>
      <c r="AG73" s="521"/>
      <c r="AH73" s="522"/>
    </row>
    <row r="74" spans="1:67" ht="20.100000000000001" customHeight="1">
      <c r="A74" s="206">
        <v>1</v>
      </c>
      <c r="B74" s="206"/>
      <c r="C74" s="607"/>
      <c r="D74" s="608"/>
      <c r="E74" s="608"/>
      <c r="F74" s="608"/>
      <c r="G74" s="609"/>
      <c r="H74" s="151"/>
      <c r="I74" s="151"/>
      <c r="J74" s="151"/>
      <c r="K74" s="151"/>
      <c r="L74" s="151"/>
      <c r="M74" s="151"/>
      <c r="N74" s="151"/>
      <c r="O74" s="151"/>
      <c r="P74" s="151"/>
      <c r="Q74" s="151"/>
      <c r="R74" s="151"/>
      <c r="S74" s="151"/>
      <c r="T74" s="151"/>
      <c r="U74" s="151"/>
      <c r="V74" s="619"/>
      <c r="W74" s="161"/>
      <c r="X74" s="620"/>
      <c r="Y74" s="621"/>
      <c r="Z74" s="621"/>
      <c r="AA74" s="618"/>
      <c r="AB74" s="618"/>
      <c r="AC74" s="618"/>
      <c r="AD74" s="618"/>
      <c r="AE74" s="618"/>
      <c r="AF74" s="618"/>
      <c r="AG74" s="618"/>
      <c r="AH74" s="618"/>
      <c r="AI74" s="610">
        <f>H74</f>
        <v>0</v>
      </c>
      <c r="AJ74" s="611"/>
      <c r="AK74" s="611"/>
      <c r="AL74" s="611"/>
      <c r="AM74" s="611"/>
      <c r="AN74" s="611"/>
      <c r="AO74" s="611"/>
      <c r="AP74" s="612"/>
      <c r="AQ74" s="613">
        <f>V74</f>
        <v>0</v>
      </c>
      <c r="AR74" s="614"/>
      <c r="AS74" s="615"/>
      <c r="AT74" s="605">
        <f>Y74</f>
        <v>0</v>
      </c>
      <c r="AU74" s="605"/>
      <c r="AV74" s="593">
        <v>0</v>
      </c>
      <c r="AW74" s="593"/>
      <c r="AX74" s="593"/>
      <c r="AY74" s="593"/>
      <c r="AZ74" s="593">
        <f>AQ74*AV74</f>
        <v>0</v>
      </c>
      <c r="BA74" s="593"/>
      <c r="BB74" s="593"/>
      <c r="BC74" s="593"/>
      <c r="BD74" s="606"/>
      <c r="BE74" s="606"/>
      <c r="BF74" s="606"/>
      <c r="BG74" s="606"/>
      <c r="BH74" s="606"/>
      <c r="BI74" s="606"/>
      <c r="BJ74" s="606"/>
      <c r="BK74" s="606"/>
      <c r="BL74" s="606"/>
      <c r="BM74" s="606"/>
      <c r="BN74" s="606"/>
      <c r="BO74" s="606"/>
    </row>
    <row r="75" spans="1:67" ht="20.100000000000001" customHeight="1">
      <c r="A75" s="109">
        <v>2</v>
      </c>
      <c r="B75" s="109"/>
      <c r="C75" s="607"/>
      <c r="D75" s="608"/>
      <c r="E75" s="608"/>
      <c r="F75" s="608"/>
      <c r="G75" s="609"/>
      <c r="H75" s="125"/>
      <c r="I75" s="125"/>
      <c r="J75" s="125"/>
      <c r="K75" s="125"/>
      <c r="L75" s="125"/>
      <c r="M75" s="125"/>
      <c r="N75" s="125"/>
      <c r="O75" s="125"/>
      <c r="P75" s="125"/>
      <c r="Q75" s="125"/>
      <c r="R75" s="125"/>
      <c r="S75" s="125"/>
      <c r="T75" s="125"/>
      <c r="U75" s="125"/>
      <c r="V75" s="121"/>
      <c r="W75" s="119"/>
      <c r="X75" s="122"/>
      <c r="Y75" s="568"/>
      <c r="Z75" s="568"/>
      <c r="AA75" s="598"/>
      <c r="AB75" s="598"/>
      <c r="AC75" s="598"/>
      <c r="AD75" s="598"/>
      <c r="AE75" s="598"/>
      <c r="AF75" s="598"/>
      <c r="AG75" s="598"/>
      <c r="AH75" s="598"/>
      <c r="AI75" s="599">
        <f>H75</f>
        <v>0</v>
      </c>
      <c r="AJ75" s="600"/>
      <c r="AK75" s="600"/>
      <c r="AL75" s="600"/>
      <c r="AM75" s="600"/>
      <c r="AN75" s="600"/>
      <c r="AO75" s="600"/>
      <c r="AP75" s="601"/>
      <c r="AQ75" s="602">
        <f>V75</f>
        <v>0</v>
      </c>
      <c r="AR75" s="603"/>
      <c r="AS75" s="604"/>
      <c r="AT75" s="605">
        <f>Y75</f>
        <v>0</v>
      </c>
      <c r="AU75" s="605"/>
      <c r="AV75" s="593">
        <f>AA75</f>
        <v>0</v>
      </c>
      <c r="AW75" s="593"/>
      <c r="AX75" s="593"/>
      <c r="AY75" s="593"/>
      <c r="AZ75" s="593">
        <f>AE75</f>
        <v>0</v>
      </c>
      <c r="BA75" s="593"/>
      <c r="BB75" s="593"/>
      <c r="BC75" s="593"/>
      <c r="BD75" s="594"/>
      <c r="BE75" s="594"/>
      <c r="BF75" s="594"/>
      <c r="BG75" s="594"/>
      <c r="BH75" s="594"/>
      <c r="BI75" s="594"/>
      <c r="BJ75" s="594"/>
      <c r="BK75" s="594"/>
      <c r="BL75" s="594"/>
      <c r="BM75" s="594"/>
      <c r="BN75" s="594"/>
      <c r="BO75" s="594"/>
    </row>
    <row r="76" spans="1:67" ht="20.100000000000001" customHeight="1">
      <c r="A76" s="109">
        <v>3</v>
      </c>
      <c r="B76" s="109"/>
      <c r="C76" s="595"/>
      <c r="D76" s="596"/>
      <c r="E76" s="596"/>
      <c r="F76" s="596"/>
      <c r="G76" s="597"/>
      <c r="H76" s="125"/>
      <c r="I76" s="125"/>
      <c r="J76" s="125"/>
      <c r="K76" s="125"/>
      <c r="L76" s="125"/>
      <c r="M76" s="125"/>
      <c r="N76" s="125"/>
      <c r="O76" s="125"/>
      <c r="P76" s="125"/>
      <c r="Q76" s="125"/>
      <c r="R76" s="125"/>
      <c r="S76" s="125"/>
      <c r="T76" s="125"/>
      <c r="U76" s="125"/>
      <c r="V76" s="121"/>
      <c r="W76" s="119"/>
      <c r="X76" s="122"/>
      <c r="Y76" s="568"/>
      <c r="Z76" s="568"/>
      <c r="AA76" s="598"/>
      <c r="AB76" s="598"/>
      <c r="AC76" s="598"/>
      <c r="AD76" s="598"/>
      <c r="AE76" s="598"/>
      <c r="AF76" s="598"/>
      <c r="AG76" s="598"/>
      <c r="AH76" s="598"/>
      <c r="AI76" s="599">
        <f t="shared" ref="AI76:AI103" si="10">H76</f>
        <v>0</v>
      </c>
      <c r="AJ76" s="600"/>
      <c r="AK76" s="600"/>
      <c r="AL76" s="600"/>
      <c r="AM76" s="600"/>
      <c r="AN76" s="600"/>
      <c r="AO76" s="600"/>
      <c r="AP76" s="601"/>
      <c r="AQ76" s="602">
        <f t="shared" ref="AQ76:AQ103" si="11">V76</f>
        <v>0</v>
      </c>
      <c r="AR76" s="603"/>
      <c r="AS76" s="604"/>
      <c r="AT76" s="605">
        <f t="shared" ref="AT76:AT103" si="12">Y76</f>
        <v>0</v>
      </c>
      <c r="AU76" s="605"/>
      <c r="AV76" s="593">
        <f t="shared" ref="AV76:AV103" si="13">AA76</f>
        <v>0</v>
      </c>
      <c r="AW76" s="593"/>
      <c r="AX76" s="593"/>
      <c r="AY76" s="593"/>
      <c r="AZ76" s="593">
        <f t="shared" ref="AZ76:AZ103" si="14">AE76</f>
        <v>0</v>
      </c>
      <c r="BA76" s="593"/>
      <c r="BB76" s="593"/>
      <c r="BC76" s="593"/>
      <c r="BD76" s="594"/>
      <c r="BE76" s="594"/>
      <c r="BF76" s="594"/>
      <c r="BG76" s="594"/>
      <c r="BH76" s="594"/>
      <c r="BI76" s="594"/>
      <c r="BJ76" s="594"/>
      <c r="BK76" s="594"/>
      <c r="BL76" s="594"/>
      <c r="BM76" s="594"/>
      <c r="BN76" s="594"/>
      <c r="BO76" s="594"/>
    </row>
    <row r="77" spans="1:67" ht="20.100000000000001" customHeight="1">
      <c r="A77" s="109">
        <v>4</v>
      </c>
      <c r="B77" s="109"/>
      <c r="C77" s="595"/>
      <c r="D77" s="596"/>
      <c r="E77" s="596"/>
      <c r="F77" s="596"/>
      <c r="G77" s="597"/>
      <c r="H77" s="125"/>
      <c r="I77" s="125"/>
      <c r="J77" s="125"/>
      <c r="K77" s="125"/>
      <c r="L77" s="125"/>
      <c r="M77" s="125"/>
      <c r="N77" s="125"/>
      <c r="O77" s="125"/>
      <c r="P77" s="125"/>
      <c r="Q77" s="125"/>
      <c r="R77" s="125"/>
      <c r="S77" s="125"/>
      <c r="T77" s="125"/>
      <c r="U77" s="125"/>
      <c r="V77" s="121"/>
      <c r="W77" s="119"/>
      <c r="X77" s="122"/>
      <c r="Y77" s="568"/>
      <c r="Z77" s="568"/>
      <c r="AA77" s="598"/>
      <c r="AB77" s="598"/>
      <c r="AC77" s="598"/>
      <c r="AD77" s="598"/>
      <c r="AE77" s="598"/>
      <c r="AF77" s="598"/>
      <c r="AG77" s="598"/>
      <c r="AH77" s="598"/>
      <c r="AI77" s="599">
        <f t="shared" si="10"/>
        <v>0</v>
      </c>
      <c r="AJ77" s="600"/>
      <c r="AK77" s="600"/>
      <c r="AL77" s="600"/>
      <c r="AM77" s="600"/>
      <c r="AN77" s="600"/>
      <c r="AO77" s="600"/>
      <c r="AP77" s="601"/>
      <c r="AQ77" s="602">
        <f t="shared" si="11"/>
        <v>0</v>
      </c>
      <c r="AR77" s="603"/>
      <c r="AS77" s="604"/>
      <c r="AT77" s="605">
        <f t="shared" si="12"/>
        <v>0</v>
      </c>
      <c r="AU77" s="605"/>
      <c r="AV77" s="593">
        <f t="shared" si="13"/>
        <v>0</v>
      </c>
      <c r="AW77" s="593"/>
      <c r="AX77" s="593"/>
      <c r="AY77" s="593"/>
      <c r="AZ77" s="593">
        <f t="shared" si="14"/>
        <v>0</v>
      </c>
      <c r="BA77" s="593"/>
      <c r="BB77" s="593"/>
      <c r="BC77" s="593"/>
      <c r="BD77" s="594"/>
      <c r="BE77" s="594"/>
      <c r="BF77" s="594"/>
      <c r="BG77" s="594"/>
      <c r="BH77" s="594"/>
      <c r="BI77" s="594"/>
      <c r="BJ77" s="594"/>
      <c r="BK77" s="594"/>
      <c r="BL77" s="594"/>
      <c r="BM77" s="594"/>
      <c r="BN77" s="594"/>
      <c r="BO77" s="594"/>
    </row>
    <row r="78" spans="1:67" ht="20.100000000000001" customHeight="1">
      <c r="A78" s="109">
        <v>5</v>
      </c>
      <c r="B78" s="109"/>
      <c r="C78" s="595"/>
      <c r="D78" s="596"/>
      <c r="E78" s="596"/>
      <c r="F78" s="596"/>
      <c r="G78" s="597"/>
      <c r="H78" s="125"/>
      <c r="I78" s="125"/>
      <c r="J78" s="125"/>
      <c r="K78" s="125"/>
      <c r="L78" s="125"/>
      <c r="M78" s="125"/>
      <c r="N78" s="125"/>
      <c r="O78" s="125"/>
      <c r="P78" s="125"/>
      <c r="Q78" s="125"/>
      <c r="R78" s="125"/>
      <c r="S78" s="125"/>
      <c r="T78" s="125"/>
      <c r="U78" s="125"/>
      <c r="V78" s="121"/>
      <c r="W78" s="119"/>
      <c r="X78" s="122"/>
      <c r="Y78" s="568"/>
      <c r="Z78" s="568"/>
      <c r="AA78" s="598"/>
      <c r="AB78" s="598"/>
      <c r="AC78" s="598"/>
      <c r="AD78" s="598"/>
      <c r="AE78" s="598"/>
      <c r="AF78" s="598"/>
      <c r="AG78" s="598"/>
      <c r="AH78" s="598"/>
      <c r="AI78" s="599">
        <f t="shared" si="10"/>
        <v>0</v>
      </c>
      <c r="AJ78" s="600"/>
      <c r="AK78" s="600"/>
      <c r="AL78" s="600"/>
      <c r="AM78" s="600"/>
      <c r="AN78" s="600"/>
      <c r="AO78" s="600"/>
      <c r="AP78" s="601"/>
      <c r="AQ78" s="602">
        <f t="shared" si="11"/>
        <v>0</v>
      </c>
      <c r="AR78" s="603"/>
      <c r="AS78" s="604"/>
      <c r="AT78" s="605">
        <f t="shared" si="12"/>
        <v>0</v>
      </c>
      <c r="AU78" s="605"/>
      <c r="AV78" s="593">
        <f t="shared" si="13"/>
        <v>0</v>
      </c>
      <c r="AW78" s="593"/>
      <c r="AX78" s="593"/>
      <c r="AY78" s="593"/>
      <c r="AZ78" s="593">
        <f t="shared" si="14"/>
        <v>0</v>
      </c>
      <c r="BA78" s="593"/>
      <c r="BB78" s="593"/>
      <c r="BC78" s="593"/>
      <c r="BD78" s="594"/>
      <c r="BE78" s="594"/>
      <c r="BF78" s="594"/>
      <c r="BG78" s="594"/>
      <c r="BH78" s="594"/>
      <c r="BI78" s="594"/>
      <c r="BJ78" s="594"/>
      <c r="BK78" s="594"/>
      <c r="BL78" s="594"/>
      <c r="BM78" s="594"/>
      <c r="BN78" s="594"/>
      <c r="BO78" s="594"/>
    </row>
    <row r="79" spans="1:67" ht="20.100000000000001" customHeight="1">
      <c r="A79" s="109">
        <v>6</v>
      </c>
      <c r="B79" s="109"/>
      <c r="C79" s="595"/>
      <c r="D79" s="596"/>
      <c r="E79" s="596"/>
      <c r="F79" s="596"/>
      <c r="G79" s="597"/>
      <c r="H79" s="125"/>
      <c r="I79" s="125"/>
      <c r="J79" s="125"/>
      <c r="K79" s="125"/>
      <c r="L79" s="125"/>
      <c r="M79" s="125"/>
      <c r="N79" s="125"/>
      <c r="O79" s="125"/>
      <c r="P79" s="125"/>
      <c r="Q79" s="125"/>
      <c r="R79" s="125"/>
      <c r="S79" s="125"/>
      <c r="T79" s="125"/>
      <c r="U79" s="125"/>
      <c r="V79" s="121"/>
      <c r="W79" s="119"/>
      <c r="X79" s="122"/>
      <c r="Y79" s="568"/>
      <c r="Z79" s="568"/>
      <c r="AA79" s="598"/>
      <c r="AB79" s="598"/>
      <c r="AC79" s="598"/>
      <c r="AD79" s="598"/>
      <c r="AE79" s="598"/>
      <c r="AF79" s="598"/>
      <c r="AG79" s="598"/>
      <c r="AH79" s="598"/>
      <c r="AI79" s="599">
        <f t="shared" si="10"/>
        <v>0</v>
      </c>
      <c r="AJ79" s="600"/>
      <c r="AK79" s="600"/>
      <c r="AL79" s="600"/>
      <c r="AM79" s="600"/>
      <c r="AN79" s="600"/>
      <c r="AO79" s="600"/>
      <c r="AP79" s="601"/>
      <c r="AQ79" s="602">
        <f t="shared" si="11"/>
        <v>0</v>
      </c>
      <c r="AR79" s="603"/>
      <c r="AS79" s="604"/>
      <c r="AT79" s="605">
        <f t="shared" si="12"/>
        <v>0</v>
      </c>
      <c r="AU79" s="605"/>
      <c r="AV79" s="593">
        <f t="shared" si="13"/>
        <v>0</v>
      </c>
      <c r="AW79" s="593"/>
      <c r="AX79" s="593"/>
      <c r="AY79" s="593"/>
      <c r="AZ79" s="593">
        <f t="shared" si="14"/>
        <v>0</v>
      </c>
      <c r="BA79" s="593"/>
      <c r="BB79" s="593"/>
      <c r="BC79" s="593"/>
      <c r="BD79" s="594"/>
      <c r="BE79" s="594"/>
      <c r="BF79" s="594"/>
      <c r="BG79" s="594"/>
      <c r="BH79" s="594"/>
      <c r="BI79" s="594"/>
      <c r="BJ79" s="594"/>
      <c r="BK79" s="594"/>
      <c r="BL79" s="594"/>
      <c r="BM79" s="594"/>
      <c r="BN79" s="594"/>
      <c r="BO79" s="594"/>
    </row>
    <row r="80" spans="1:67" ht="20.100000000000001" customHeight="1">
      <c r="A80" s="109">
        <v>7</v>
      </c>
      <c r="B80" s="109"/>
      <c r="C80" s="595"/>
      <c r="D80" s="596"/>
      <c r="E80" s="596"/>
      <c r="F80" s="596"/>
      <c r="G80" s="597"/>
      <c r="H80" s="125"/>
      <c r="I80" s="125"/>
      <c r="J80" s="125"/>
      <c r="K80" s="125"/>
      <c r="L80" s="125"/>
      <c r="M80" s="125"/>
      <c r="N80" s="125"/>
      <c r="O80" s="125"/>
      <c r="P80" s="125"/>
      <c r="Q80" s="125"/>
      <c r="R80" s="125"/>
      <c r="S80" s="125"/>
      <c r="T80" s="125"/>
      <c r="U80" s="125"/>
      <c r="V80" s="121"/>
      <c r="W80" s="119"/>
      <c r="X80" s="122"/>
      <c r="Y80" s="568"/>
      <c r="Z80" s="568"/>
      <c r="AA80" s="598"/>
      <c r="AB80" s="598"/>
      <c r="AC80" s="598"/>
      <c r="AD80" s="598"/>
      <c r="AE80" s="598"/>
      <c r="AF80" s="598"/>
      <c r="AG80" s="598"/>
      <c r="AH80" s="598"/>
      <c r="AI80" s="599">
        <f t="shared" si="10"/>
        <v>0</v>
      </c>
      <c r="AJ80" s="600"/>
      <c r="AK80" s="600"/>
      <c r="AL80" s="600"/>
      <c r="AM80" s="600"/>
      <c r="AN80" s="600"/>
      <c r="AO80" s="600"/>
      <c r="AP80" s="601"/>
      <c r="AQ80" s="602">
        <f t="shared" si="11"/>
        <v>0</v>
      </c>
      <c r="AR80" s="603"/>
      <c r="AS80" s="604"/>
      <c r="AT80" s="605">
        <f t="shared" si="12"/>
        <v>0</v>
      </c>
      <c r="AU80" s="605"/>
      <c r="AV80" s="593">
        <f t="shared" si="13"/>
        <v>0</v>
      </c>
      <c r="AW80" s="593"/>
      <c r="AX80" s="593"/>
      <c r="AY80" s="593"/>
      <c r="AZ80" s="593">
        <f t="shared" si="14"/>
        <v>0</v>
      </c>
      <c r="BA80" s="593"/>
      <c r="BB80" s="593"/>
      <c r="BC80" s="593"/>
      <c r="BD80" s="594"/>
      <c r="BE80" s="594"/>
      <c r="BF80" s="594"/>
      <c r="BG80" s="594"/>
      <c r="BH80" s="594"/>
      <c r="BI80" s="594"/>
      <c r="BJ80" s="594"/>
      <c r="BK80" s="594"/>
      <c r="BL80" s="594"/>
      <c r="BM80" s="594"/>
      <c r="BN80" s="594"/>
      <c r="BO80" s="594"/>
    </row>
    <row r="81" spans="1:67" ht="20.100000000000001" customHeight="1">
      <c r="A81" s="109">
        <v>8</v>
      </c>
      <c r="B81" s="109"/>
      <c r="C81" s="595"/>
      <c r="D81" s="596"/>
      <c r="E81" s="596"/>
      <c r="F81" s="596"/>
      <c r="G81" s="597"/>
      <c r="H81" s="125"/>
      <c r="I81" s="125"/>
      <c r="J81" s="125"/>
      <c r="K81" s="125"/>
      <c r="L81" s="125"/>
      <c r="M81" s="125"/>
      <c r="N81" s="125"/>
      <c r="O81" s="125"/>
      <c r="P81" s="125"/>
      <c r="Q81" s="125"/>
      <c r="R81" s="125"/>
      <c r="S81" s="125"/>
      <c r="T81" s="125"/>
      <c r="U81" s="125"/>
      <c r="V81" s="121"/>
      <c r="W81" s="119"/>
      <c r="X81" s="122"/>
      <c r="Y81" s="568"/>
      <c r="Z81" s="568"/>
      <c r="AA81" s="598"/>
      <c r="AB81" s="598"/>
      <c r="AC81" s="598"/>
      <c r="AD81" s="598"/>
      <c r="AE81" s="598"/>
      <c r="AF81" s="598"/>
      <c r="AG81" s="598"/>
      <c r="AH81" s="598"/>
      <c r="AI81" s="599">
        <f t="shared" si="10"/>
        <v>0</v>
      </c>
      <c r="AJ81" s="600"/>
      <c r="AK81" s="600"/>
      <c r="AL81" s="600"/>
      <c r="AM81" s="600"/>
      <c r="AN81" s="600"/>
      <c r="AO81" s="600"/>
      <c r="AP81" s="601"/>
      <c r="AQ81" s="602">
        <f t="shared" si="11"/>
        <v>0</v>
      </c>
      <c r="AR81" s="603"/>
      <c r="AS81" s="604"/>
      <c r="AT81" s="605">
        <f t="shared" si="12"/>
        <v>0</v>
      </c>
      <c r="AU81" s="605"/>
      <c r="AV81" s="593">
        <f t="shared" si="13"/>
        <v>0</v>
      </c>
      <c r="AW81" s="593"/>
      <c r="AX81" s="593"/>
      <c r="AY81" s="593"/>
      <c r="AZ81" s="593">
        <f t="shared" si="14"/>
        <v>0</v>
      </c>
      <c r="BA81" s="593"/>
      <c r="BB81" s="593"/>
      <c r="BC81" s="593"/>
      <c r="BD81" s="594"/>
      <c r="BE81" s="594"/>
      <c r="BF81" s="594"/>
      <c r="BG81" s="594"/>
      <c r="BH81" s="594"/>
      <c r="BI81" s="594"/>
      <c r="BJ81" s="594"/>
      <c r="BK81" s="594"/>
      <c r="BL81" s="594"/>
      <c r="BM81" s="594"/>
      <c r="BN81" s="594"/>
      <c r="BO81" s="594"/>
    </row>
    <row r="82" spans="1:67" ht="20.100000000000001" customHeight="1">
      <c r="A82" s="109">
        <v>9</v>
      </c>
      <c r="B82" s="109"/>
      <c r="C82" s="595"/>
      <c r="D82" s="596"/>
      <c r="E82" s="596"/>
      <c r="F82" s="596"/>
      <c r="G82" s="597"/>
      <c r="H82" s="125"/>
      <c r="I82" s="125"/>
      <c r="J82" s="125"/>
      <c r="K82" s="125"/>
      <c r="L82" s="125"/>
      <c r="M82" s="125"/>
      <c r="N82" s="125"/>
      <c r="O82" s="125"/>
      <c r="P82" s="125"/>
      <c r="Q82" s="125"/>
      <c r="R82" s="125"/>
      <c r="S82" s="125"/>
      <c r="T82" s="125"/>
      <c r="U82" s="125"/>
      <c r="V82" s="121"/>
      <c r="W82" s="119"/>
      <c r="X82" s="122"/>
      <c r="Y82" s="568"/>
      <c r="Z82" s="568"/>
      <c r="AA82" s="598"/>
      <c r="AB82" s="598"/>
      <c r="AC82" s="598"/>
      <c r="AD82" s="598"/>
      <c r="AE82" s="598"/>
      <c r="AF82" s="598"/>
      <c r="AG82" s="598"/>
      <c r="AH82" s="598"/>
      <c r="AI82" s="599">
        <f t="shared" si="10"/>
        <v>0</v>
      </c>
      <c r="AJ82" s="600"/>
      <c r="AK82" s="600"/>
      <c r="AL82" s="600"/>
      <c r="AM82" s="600"/>
      <c r="AN82" s="600"/>
      <c r="AO82" s="600"/>
      <c r="AP82" s="601"/>
      <c r="AQ82" s="602">
        <f t="shared" si="11"/>
        <v>0</v>
      </c>
      <c r="AR82" s="603"/>
      <c r="AS82" s="604"/>
      <c r="AT82" s="605">
        <f t="shared" si="12"/>
        <v>0</v>
      </c>
      <c r="AU82" s="605"/>
      <c r="AV82" s="593">
        <f t="shared" si="13"/>
        <v>0</v>
      </c>
      <c r="AW82" s="593"/>
      <c r="AX82" s="593"/>
      <c r="AY82" s="593"/>
      <c r="AZ82" s="593">
        <f t="shared" si="14"/>
        <v>0</v>
      </c>
      <c r="BA82" s="593"/>
      <c r="BB82" s="593"/>
      <c r="BC82" s="593"/>
      <c r="BD82" s="594"/>
      <c r="BE82" s="594"/>
      <c r="BF82" s="594"/>
      <c r="BG82" s="594"/>
      <c r="BH82" s="594"/>
      <c r="BI82" s="594"/>
      <c r="BJ82" s="594"/>
      <c r="BK82" s="594"/>
      <c r="BL82" s="594"/>
      <c r="BM82" s="594"/>
      <c r="BN82" s="594"/>
      <c r="BO82" s="594"/>
    </row>
    <row r="83" spans="1:67" ht="20.100000000000001" customHeight="1">
      <c r="A83" s="109">
        <v>10</v>
      </c>
      <c r="B83" s="109"/>
      <c r="C83" s="595"/>
      <c r="D83" s="596"/>
      <c r="E83" s="596"/>
      <c r="F83" s="596"/>
      <c r="G83" s="597"/>
      <c r="H83" s="125"/>
      <c r="I83" s="125"/>
      <c r="J83" s="125"/>
      <c r="K83" s="125"/>
      <c r="L83" s="125"/>
      <c r="M83" s="125"/>
      <c r="N83" s="125"/>
      <c r="O83" s="125"/>
      <c r="P83" s="125"/>
      <c r="Q83" s="125"/>
      <c r="R83" s="125"/>
      <c r="S83" s="125"/>
      <c r="T83" s="125"/>
      <c r="U83" s="125"/>
      <c r="V83" s="121"/>
      <c r="W83" s="119"/>
      <c r="X83" s="122"/>
      <c r="Y83" s="568"/>
      <c r="Z83" s="568"/>
      <c r="AA83" s="598"/>
      <c r="AB83" s="598"/>
      <c r="AC83" s="598"/>
      <c r="AD83" s="598"/>
      <c r="AE83" s="598"/>
      <c r="AF83" s="598"/>
      <c r="AG83" s="598"/>
      <c r="AH83" s="598"/>
      <c r="AI83" s="599">
        <f t="shared" si="10"/>
        <v>0</v>
      </c>
      <c r="AJ83" s="600"/>
      <c r="AK83" s="600"/>
      <c r="AL83" s="600"/>
      <c r="AM83" s="600"/>
      <c r="AN83" s="600"/>
      <c r="AO83" s="600"/>
      <c r="AP83" s="601"/>
      <c r="AQ83" s="602">
        <f t="shared" si="11"/>
        <v>0</v>
      </c>
      <c r="AR83" s="603"/>
      <c r="AS83" s="604"/>
      <c r="AT83" s="605">
        <f t="shared" si="12"/>
        <v>0</v>
      </c>
      <c r="AU83" s="605"/>
      <c r="AV83" s="593">
        <f t="shared" si="13"/>
        <v>0</v>
      </c>
      <c r="AW83" s="593"/>
      <c r="AX83" s="593"/>
      <c r="AY83" s="593"/>
      <c r="AZ83" s="593">
        <f t="shared" si="14"/>
        <v>0</v>
      </c>
      <c r="BA83" s="593"/>
      <c r="BB83" s="593"/>
      <c r="BC83" s="593"/>
      <c r="BD83" s="594"/>
      <c r="BE83" s="594"/>
      <c r="BF83" s="594"/>
      <c r="BG83" s="594"/>
      <c r="BH83" s="594"/>
      <c r="BI83" s="594"/>
      <c r="BJ83" s="594"/>
      <c r="BK83" s="594"/>
      <c r="BL83" s="594"/>
      <c r="BM83" s="594"/>
      <c r="BN83" s="594"/>
      <c r="BO83" s="594"/>
    </row>
    <row r="84" spans="1:67" ht="20.100000000000001" customHeight="1">
      <c r="A84" s="109">
        <v>11</v>
      </c>
      <c r="B84" s="109"/>
      <c r="C84" s="595"/>
      <c r="D84" s="596"/>
      <c r="E84" s="596"/>
      <c r="F84" s="596"/>
      <c r="G84" s="597"/>
      <c r="H84" s="125"/>
      <c r="I84" s="125"/>
      <c r="J84" s="125"/>
      <c r="K84" s="125"/>
      <c r="L84" s="125"/>
      <c r="M84" s="125"/>
      <c r="N84" s="125"/>
      <c r="O84" s="125"/>
      <c r="P84" s="125"/>
      <c r="Q84" s="125"/>
      <c r="R84" s="125"/>
      <c r="S84" s="125"/>
      <c r="T84" s="125"/>
      <c r="U84" s="125"/>
      <c r="V84" s="121"/>
      <c r="W84" s="119"/>
      <c r="X84" s="122"/>
      <c r="Y84" s="568"/>
      <c r="Z84" s="568"/>
      <c r="AA84" s="598"/>
      <c r="AB84" s="598"/>
      <c r="AC84" s="598"/>
      <c r="AD84" s="598"/>
      <c r="AE84" s="598"/>
      <c r="AF84" s="598"/>
      <c r="AG84" s="598"/>
      <c r="AH84" s="598"/>
      <c r="AI84" s="599">
        <f t="shared" si="10"/>
        <v>0</v>
      </c>
      <c r="AJ84" s="600"/>
      <c r="AK84" s="600"/>
      <c r="AL84" s="600"/>
      <c r="AM84" s="600"/>
      <c r="AN84" s="600"/>
      <c r="AO84" s="600"/>
      <c r="AP84" s="601"/>
      <c r="AQ84" s="602">
        <f t="shared" si="11"/>
        <v>0</v>
      </c>
      <c r="AR84" s="603"/>
      <c r="AS84" s="604"/>
      <c r="AT84" s="605">
        <f t="shared" si="12"/>
        <v>0</v>
      </c>
      <c r="AU84" s="605"/>
      <c r="AV84" s="593">
        <f t="shared" si="13"/>
        <v>0</v>
      </c>
      <c r="AW84" s="593"/>
      <c r="AX84" s="593"/>
      <c r="AY84" s="593"/>
      <c r="AZ84" s="593">
        <f t="shared" si="14"/>
        <v>0</v>
      </c>
      <c r="BA84" s="593"/>
      <c r="BB84" s="593"/>
      <c r="BC84" s="593"/>
      <c r="BD84" s="594"/>
      <c r="BE84" s="594"/>
      <c r="BF84" s="594"/>
      <c r="BG84" s="594"/>
      <c r="BH84" s="594"/>
      <c r="BI84" s="594"/>
      <c r="BJ84" s="594"/>
      <c r="BK84" s="594"/>
      <c r="BL84" s="594"/>
      <c r="BM84" s="594"/>
      <c r="BN84" s="594"/>
      <c r="BO84" s="594"/>
    </row>
    <row r="85" spans="1:67" ht="20.100000000000001" customHeight="1">
      <c r="A85" s="109">
        <v>12</v>
      </c>
      <c r="B85" s="109"/>
      <c r="C85" s="595"/>
      <c r="D85" s="596"/>
      <c r="E85" s="596"/>
      <c r="F85" s="596"/>
      <c r="G85" s="597"/>
      <c r="H85" s="125"/>
      <c r="I85" s="125"/>
      <c r="J85" s="125"/>
      <c r="K85" s="125"/>
      <c r="L85" s="125"/>
      <c r="M85" s="125"/>
      <c r="N85" s="125"/>
      <c r="O85" s="125"/>
      <c r="P85" s="125"/>
      <c r="Q85" s="125"/>
      <c r="R85" s="125"/>
      <c r="S85" s="125"/>
      <c r="T85" s="125"/>
      <c r="U85" s="125"/>
      <c r="V85" s="121"/>
      <c r="W85" s="119"/>
      <c r="X85" s="122"/>
      <c r="Y85" s="568"/>
      <c r="Z85" s="568"/>
      <c r="AA85" s="598"/>
      <c r="AB85" s="598"/>
      <c r="AC85" s="598"/>
      <c r="AD85" s="598"/>
      <c r="AE85" s="598"/>
      <c r="AF85" s="598"/>
      <c r="AG85" s="598"/>
      <c r="AH85" s="598"/>
      <c r="AI85" s="599">
        <f t="shared" si="10"/>
        <v>0</v>
      </c>
      <c r="AJ85" s="600"/>
      <c r="AK85" s="600"/>
      <c r="AL85" s="600"/>
      <c r="AM85" s="600"/>
      <c r="AN85" s="600"/>
      <c r="AO85" s="600"/>
      <c r="AP85" s="601"/>
      <c r="AQ85" s="602">
        <f t="shared" si="11"/>
        <v>0</v>
      </c>
      <c r="AR85" s="603"/>
      <c r="AS85" s="604"/>
      <c r="AT85" s="605">
        <f t="shared" si="12"/>
        <v>0</v>
      </c>
      <c r="AU85" s="605"/>
      <c r="AV85" s="593">
        <f t="shared" si="13"/>
        <v>0</v>
      </c>
      <c r="AW85" s="593"/>
      <c r="AX85" s="593"/>
      <c r="AY85" s="593"/>
      <c r="AZ85" s="593">
        <f t="shared" si="14"/>
        <v>0</v>
      </c>
      <c r="BA85" s="593"/>
      <c r="BB85" s="593"/>
      <c r="BC85" s="593"/>
      <c r="BD85" s="594"/>
      <c r="BE85" s="594"/>
      <c r="BF85" s="594"/>
      <c r="BG85" s="594"/>
      <c r="BH85" s="594"/>
      <c r="BI85" s="594"/>
      <c r="BJ85" s="594"/>
      <c r="BK85" s="594"/>
      <c r="BL85" s="594"/>
      <c r="BM85" s="594"/>
      <c r="BN85" s="594"/>
      <c r="BO85" s="594"/>
    </row>
    <row r="86" spans="1:67" ht="20.100000000000001" customHeight="1">
      <c r="A86" s="109">
        <v>13</v>
      </c>
      <c r="B86" s="109"/>
      <c r="C86" s="595"/>
      <c r="D86" s="596"/>
      <c r="E86" s="596"/>
      <c r="F86" s="596"/>
      <c r="G86" s="597"/>
      <c r="H86" s="125"/>
      <c r="I86" s="125"/>
      <c r="J86" s="125"/>
      <c r="K86" s="125"/>
      <c r="L86" s="125"/>
      <c r="M86" s="125"/>
      <c r="N86" s="125"/>
      <c r="O86" s="125"/>
      <c r="P86" s="125"/>
      <c r="Q86" s="125"/>
      <c r="R86" s="125"/>
      <c r="S86" s="125"/>
      <c r="T86" s="125"/>
      <c r="U86" s="125"/>
      <c r="V86" s="121"/>
      <c r="W86" s="119"/>
      <c r="X86" s="122"/>
      <c r="Y86" s="568"/>
      <c r="Z86" s="568"/>
      <c r="AA86" s="598"/>
      <c r="AB86" s="598"/>
      <c r="AC86" s="598"/>
      <c r="AD86" s="598"/>
      <c r="AE86" s="598"/>
      <c r="AF86" s="598"/>
      <c r="AG86" s="598"/>
      <c r="AH86" s="598"/>
      <c r="AI86" s="599">
        <f t="shared" si="10"/>
        <v>0</v>
      </c>
      <c r="AJ86" s="600"/>
      <c r="AK86" s="600"/>
      <c r="AL86" s="600"/>
      <c r="AM86" s="600"/>
      <c r="AN86" s="600"/>
      <c r="AO86" s="600"/>
      <c r="AP86" s="601"/>
      <c r="AQ86" s="602">
        <f t="shared" si="11"/>
        <v>0</v>
      </c>
      <c r="AR86" s="603"/>
      <c r="AS86" s="604"/>
      <c r="AT86" s="605">
        <f t="shared" si="12"/>
        <v>0</v>
      </c>
      <c r="AU86" s="605"/>
      <c r="AV86" s="593">
        <f t="shared" si="13"/>
        <v>0</v>
      </c>
      <c r="AW86" s="593"/>
      <c r="AX86" s="593"/>
      <c r="AY86" s="593"/>
      <c r="AZ86" s="593">
        <f t="shared" si="14"/>
        <v>0</v>
      </c>
      <c r="BA86" s="593"/>
      <c r="BB86" s="593"/>
      <c r="BC86" s="593"/>
      <c r="BD86" s="594"/>
      <c r="BE86" s="594"/>
      <c r="BF86" s="594"/>
      <c r="BG86" s="594"/>
      <c r="BH86" s="594"/>
      <c r="BI86" s="594"/>
      <c r="BJ86" s="594"/>
      <c r="BK86" s="594"/>
      <c r="BL86" s="594"/>
      <c r="BM86" s="594"/>
      <c r="BN86" s="594"/>
      <c r="BO86" s="594"/>
    </row>
    <row r="87" spans="1:67" ht="20.100000000000001" customHeight="1">
      <c r="A87" s="109">
        <v>14</v>
      </c>
      <c r="B87" s="109"/>
      <c r="C87" s="595"/>
      <c r="D87" s="596"/>
      <c r="E87" s="596"/>
      <c r="F87" s="596"/>
      <c r="G87" s="597"/>
      <c r="H87" s="125"/>
      <c r="I87" s="125"/>
      <c r="J87" s="125"/>
      <c r="K87" s="125"/>
      <c r="L87" s="125"/>
      <c r="M87" s="125"/>
      <c r="N87" s="125"/>
      <c r="O87" s="125"/>
      <c r="P87" s="125"/>
      <c r="Q87" s="125"/>
      <c r="R87" s="125"/>
      <c r="S87" s="125"/>
      <c r="T87" s="125"/>
      <c r="U87" s="125"/>
      <c r="V87" s="121"/>
      <c r="W87" s="119"/>
      <c r="X87" s="122"/>
      <c r="Y87" s="568"/>
      <c r="Z87" s="568"/>
      <c r="AA87" s="598"/>
      <c r="AB87" s="598"/>
      <c r="AC87" s="598"/>
      <c r="AD87" s="598"/>
      <c r="AE87" s="598"/>
      <c r="AF87" s="598"/>
      <c r="AG87" s="598"/>
      <c r="AH87" s="598"/>
      <c r="AI87" s="599">
        <f t="shared" si="10"/>
        <v>0</v>
      </c>
      <c r="AJ87" s="600"/>
      <c r="AK87" s="600"/>
      <c r="AL87" s="600"/>
      <c r="AM87" s="600"/>
      <c r="AN87" s="600"/>
      <c r="AO87" s="600"/>
      <c r="AP87" s="601"/>
      <c r="AQ87" s="602">
        <f t="shared" si="11"/>
        <v>0</v>
      </c>
      <c r="AR87" s="603"/>
      <c r="AS87" s="604"/>
      <c r="AT87" s="605">
        <f t="shared" si="12"/>
        <v>0</v>
      </c>
      <c r="AU87" s="605"/>
      <c r="AV87" s="593">
        <f t="shared" si="13"/>
        <v>0</v>
      </c>
      <c r="AW87" s="593"/>
      <c r="AX87" s="593"/>
      <c r="AY87" s="593"/>
      <c r="AZ87" s="593">
        <f t="shared" si="14"/>
        <v>0</v>
      </c>
      <c r="BA87" s="593"/>
      <c r="BB87" s="593"/>
      <c r="BC87" s="593"/>
      <c r="BD87" s="594"/>
      <c r="BE87" s="594"/>
      <c r="BF87" s="594"/>
      <c r="BG87" s="594"/>
      <c r="BH87" s="594"/>
      <c r="BI87" s="594"/>
      <c r="BJ87" s="594"/>
      <c r="BK87" s="594"/>
      <c r="BL87" s="594"/>
      <c r="BM87" s="594"/>
      <c r="BN87" s="594"/>
      <c r="BO87" s="594"/>
    </row>
    <row r="88" spans="1:67" ht="20.100000000000001" customHeight="1">
      <c r="A88" s="109">
        <v>15</v>
      </c>
      <c r="B88" s="109"/>
      <c r="C88" s="595"/>
      <c r="D88" s="596"/>
      <c r="E88" s="596"/>
      <c r="F88" s="596"/>
      <c r="G88" s="597"/>
      <c r="H88" s="125"/>
      <c r="I88" s="125"/>
      <c r="J88" s="125"/>
      <c r="K88" s="125"/>
      <c r="L88" s="125"/>
      <c r="M88" s="125"/>
      <c r="N88" s="125"/>
      <c r="O88" s="125"/>
      <c r="P88" s="125"/>
      <c r="Q88" s="125"/>
      <c r="R88" s="125"/>
      <c r="S88" s="125"/>
      <c r="T88" s="125"/>
      <c r="U88" s="125"/>
      <c r="V88" s="121"/>
      <c r="W88" s="119"/>
      <c r="X88" s="122"/>
      <c r="Y88" s="568"/>
      <c r="Z88" s="568"/>
      <c r="AA88" s="598"/>
      <c r="AB88" s="598"/>
      <c r="AC88" s="598"/>
      <c r="AD88" s="598"/>
      <c r="AE88" s="598"/>
      <c r="AF88" s="598"/>
      <c r="AG88" s="598"/>
      <c r="AH88" s="598"/>
      <c r="AI88" s="599">
        <f t="shared" si="10"/>
        <v>0</v>
      </c>
      <c r="AJ88" s="600"/>
      <c r="AK88" s="600"/>
      <c r="AL88" s="600"/>
      <c r="AM88" s="600"/>
      <c r="AN88" s="600"/>
      <c r="AO88" s="600"/>
      <c r="AP88" s="601"/>
      <c r="AQ88" s="602">
        <f t="shared" si="11"/>
        <v>0</v>
      </c>
      <c r="AR88" s="603"/>
      <c r="AS88" s="604"/>
      <c r="AT88" s="605">
        <f t="shared" si="12"/>
        <v>0</v>
      </c>
      <c r="AU88" s="605"/>
      <c r="AV88" s="593">
        <f t="shared" si="13"/>
        <v>0</v>
      </c>
      <c r="AW88" s="593"/>
      <c r="AX88" s="593"/>
      <c r="AY88" s="593"/>
      <c r="AZ88" s="593">
        <f t="shared" si="14"/>
        <v>0</v>
      </c>
      <c r="BA88" s="593"/>
      <c r="BB88" s="593"/>
      <c r="BC88" s="593"/>
      <c r="BD88" s="594"/>
      <c r="BE88" s="594"/>
      <c r="BF88" s="594"/>
      <c r="BG88" s="594"/>
      <c r="BH88" s="594"/>
      <c r="BI88" s="594"/>
      <c r="BJ88" s="594"/>
      <c r="BK88" s="594"/>
      <c r="BL88" s="594"/>
      <c r="BM88" s="594"/>
      <c r="BN88" s="594"/>
      <c r="BO88" s="594"/>
    </row>
    <row r="89" spans="1:67" ht="20.100000000000001" customHeight="1">
      <c r="A89" s="109">
        <v>16</v>
      </c>
      <c r="B89" s="109"/>
      <c r="C89" s="595"/>
      <c r="D89" s="596"/>
      <c r="E89" s="596"/>
      <c r="F89" s="596"/>
      <c r="G89" s="597"/>
      <c r="H89" s="125"/>
      <c r="I89" s="125"/>
      <c r="J89" s="125"/>
      <c r="K89" s="125"/>
      <c r="L89" s="125"/>
      <c r="M89" s="125"/>
      <c r="N89" s="125"/>
      <c r="O89" s="125"/>
      <c r="P89" s="125"/>
      <c r="Q89" s="125"/>
      <c r="R89" s="125"/>
      <c r="S89" s="125"/>
      <c r="T89" s="125"/>
      <c r="U89" s="125"/>
      <c r="V89" s="121"/>
      <c r="W89" s="119"/>
      <c r="X89" s="122"/>
      <c r="Y89" s="568"/>
      <c r="Z89" s="568"/>
      <c r="AA89" s="598"/>
      <c r="AB89" s="598"/>
      <c r="AC89" s="598"/>
      <c r="AD89" s="598"/>
      <c r="AE89" s="598"/>
      <c r="AF89" s="598"/>
      <c r="AG89" s="598"/>
      <c r="AH89" s="598"/>
      <c r="AI89" s="599">
        <f t="shared" si="10"/>
        <v>0</v>
      </c>
      <c r="AJ89" s="600"/>
      <c r="AK89" s="600"/>
      <c r="AL89" s="600"/>
      <c r="AM89" s="600"/>
      <c r="AN89" s="600"/>
      <c r="AO89" s="600"/>
      <c r="AP89" s="601"/>
      <c r="AQ89" s="602">
        <f t="shared" si="11"/>
        <v>0</v>
      </c>
      <c r="AR89" s="603"/>
      <c r="AS89" s="604"/>
      <c r="AT89" s="605">
        <f t="shared" si="12"/>
        <v>0</v>
      </c>
      <c r="AU89" s="605"/>
      <c r="AV89" s="593">
        <f t="shared" si="13"/>
        <v>0</v>
      </c>
      <c r="AW89" s="593"/>
      <c r="AX89" s="593"/>
      <c r="AY89" s="593"/>
      <c r="AZ89" s="593">
        <f t="shared" si="14"/>
        <v>0</v>
      </c>
      <c r="BA89" s="593"/>
      <c r="BB89" s="593"/>
      <c r="BC89" s="593"/>
      <c r="BD89" s="594"/>
      <c r="BE89" s="594"/>
      <c r="BF89" s="594"/>
      <c r="BG89" s="594"/>
      <c r="BH89" s="594"/>
      <c r="BI89" s="594"/>
      <c r="BJ89" s="594"/>
      <c r="BK89" s="594"/>
      <c r="BL89" s="594"/>
      <c r="BM89" s="594"/>
      <c r="BN89" s="594"/>
      <c r="BO89" s="594"/>
    </row>
    <row r="90" spans="1:67" ht="20.100000000000001" customHeight="1">
      <c r="A90" s="109">
        <v>17</v>
      </c>
      <c r="B90" s="109"/>
      <c r="C90" s="595"/>
      <c r="D90" s="596"/>
      <c r="E90" s="596"/>
      <c r="F90" s="596"/>
      <c r="G90" s="597"/>
      <c r="H90" s="125"/>
      <c r="I90" s="125"/>
      <c r="J90" s="125"/>
      <c r="K90" s="125"/>
      <c r="L90" s="125"/>
      <c r="M90" s="125"/>
      <c r="N90" s="125"/>
      <c r="O90" s="125"/>
      <c r="P90" s="125"/>
      <c r="Q90" s="125"/>
      <c r="R90" s="125"/>
      <c r="S90" s="125"/>
      <c r="T90" s="125"/>
      <c r="U90" s="125"/>
      <c r="V90" s="121"/>
      <c r="W90" s="119"/>
      <c r="X90" s="122"/>
      <c r="Y90" s="568"/>
      <c r="Z90" s="568"/>
      <c r="AA90" s="598"/>
      <c r="AB90" s="598"/>
      <c r="AC90" s="598"/>
      <c r="AD90" s="598"/>
      <c r="AE90" s="598"/>
      <c r="AF90" s="598"/>
      <c r="AG90" s="598"/>
      <c r="AH90" s="598"/>
      <c r="AI90" s="599">
        <f t="shared" si="10"/>
        <v>0</v>
      </c>
      <c r="AJ90" s="600"/>
      <c r="AK90" s="600"/>
      <c r="AL90" s="600"/>
      <c r="AM90" s="600"/>
      <c r="AN90" s="600"/>
      <c r="AO90" s="600"/>
      <c r="AP90" s="601"/>
      <c r="AQ90" s="602">
        <f t="shared" si="11"/>
        <v>0</v>
      </c>
      <c r="AR90" s="603"/>
      <c r="AS90" s="604"/>
      <c r="AT90" s="605">
        <f t="shared" si="12"/>
        <v>0</v>
      </c>
      <c r="AU90" s="605"/>
      <c r="AV90" s="593">
        <f t="shared" si="13"/>
        <v>0</v>
      </c>
      <c r="AW90" s="593"/>
      <c r="AX90" s="593"/>
      <c r="AY90" s="593"/>
      <c r="AZ90" s="593">
        <f t="shared" si="14"/>
        <v>0</v>
      </c>
      <c r="BA90" s="593"/>
      <c r="BB90" s="593"/>
      <c r="BC90" s="593"/>
      <c r="BD90" s="594"/>
      <c r="BE90" s="594"/>
      <c r="BF90" s="594"/>
      <c r="BG90" s="594"/>
      <c r="BH90" s="594"/>
      <c r="BI90" s="594"/>
      <c r="BJ90" s="594"/>
      <c r="BK90" s="594"/>
      <c r="BL90" s="594"/>
      <c r="BM90" s="594"/>
      <c r="BN90" s="594"/>
      <c r="BO90" s="594"/>
    </row>
    <row r="91" spans="1:67" ht="20.100000000000001" customHeight="1">
      <c r="A91" s="109">
        <v>18</v>
      </c>
      <c r="B91" s="109"/>
      <c r="C91" s="595"/>
      <c r="D91" s="596"/>
      <c r="E91" s="596"/>
      <c r="F91" s="596"/>
      <c r="G91" s="597"/>
      <c r="H91" s="125"/>
      <c r="I91" s="125"/>
      <c r="J91" s="125"/>
      <c r="K91" s="125"/>
      <c r="L91" s="125"/>
      <c r="M91" s="125"/>
      <c r="N91" s="125"/>
      <c r="O91" s="125"/>
      <c r="P91" s="125"/>
      <c r="Q91" s="125"/>
      <c r="R91" s="125"/>
      <c r="S91" s="125"/>
      <c r="T91" s="125"/>
      <c r="U91" s="125"/>
      <c r="V91" s="121"/>
      <c r="W91" s="119"/>
      <c r="X91" s="122"/>
      <c r="Y91" s="568"/>
      <c r="Z91" s="568"/>
      <c r="AA91" s="598"/>
      <c r="AB91" s="598"/>
      <c r="AC91" s="598"/>
      <c r="AD91" s="598"/>
      <c r="AE91" s="598"/>
      <c r="AF91" s="598"/>
      <c r="AG91" s="598"/>
      <c r="AH91" s="598"/>
      <c r="AI91" s="599">
        <f t="shared" si="10"/>
        <v>0</v>
      </c>
      <c r="AJ91" s="600"/>
      <c r="AK91" s="600"/>
      <c r="AL91" s="600"/>
      <c r="AM91" s="600"/>
      <c r="AN91" s="600"/>
      <c r="AO91" s="600"/>
      <c r="AP91" s="601"/>
      <c r="AQ91" s="602">
        <f t="shared" si="11"/>
        <v>0</v>
      </c>
      <c r="AR91" s="603"/>
      <c r="AS91" s="604"/>
      <c r="AT91" s="605">
        <f t="shared" si="12"/>
        <v>0</v>
      </c>
      <c r="AU91" s="605"/>
      <c r="AV91" s="593">
        <f t="shared" si="13"/>
        <v>0</v>
      </c>
      <c r="AW91" s="593"/>
      <c r="AX91" s="593"/>
      <c r="AY91" s="593"/>
      <c r="AZ91" s="593">
        <f t="shared" si="14"/>
        <v>0</v>
      </c>
      <c r="BA91" s="593"/>
      <c r="BB91" s="593"/>
      <c r="BC91" s="593"/>
      <c r="BD91" s="594"/>
      <c r="BE91" s="594"/>
      <c r="BF91" s="594"/>
      <c r="BG91" s="594"/>
      <c r="BH91" s="594"/>
      <c r="BI91" s="594"/>
      <c r="BJ91" s="594"/>
      <c r="BK91" s="594"/>
      <c r="BL91" s="594"/>
      <c r="BM91" s="594"/>
      <c r="BN91" s="594"/>
      <c r="BO91" s="594"/>
    </row>
    <row r="92" spans="1:67" ht="20.100000000000001" customHeight="1">
      <c r="A92" s="109">
        <v>19</v>
      </c>
      <c r="B92" s="109"/>
      <c r="C92" s="595"/>
      <c r="D92" s="596"/>
      <c r="E92" s="596"/>
      <c r="F92" s="596"/>
      <c r="G92" s="597"/>
      <c r="H92" s="125"/>
      <c r="I92" s="125"/>
      <c r="J92" s="125"/>
      <c r="K92" s="125"/>
      <c r="L92" s="125"/>
      <c r="M92" s="125"/>
      <c r="N92" s="125"/>
      <c r="O92" s="125"/>
      <c r="P92" s="125"/>
      <c r="Q92" s="125"/>
      <c r="R92" s="125"/>
      <c r="S92" s="125"/>
      <c r="T92" s="125"/>
      <c r="U92" s="125"/>
      <c r="V92" s="121"/>
      <c r="W92" s="119"/>
      <c r="X92" s="122"/>
      <c r="Y92" s="568"/>
      <c r="Z92" s="568"/>
      <c r="AA92" s="598"/>
      <c r="AB92" s="598"/>
      <c r="AC92" s="598"/>
      <c r="AD92" s="598"/>
      <c r="AE92" s="598"/>
      <c r="AF92" s="598"/>
      <c r="AG92" s="598"/>
      <c r="AH92" s="598"/>
      <c r="AI92" s="599">
        <f t="shared" si="10"/>
        <v>0</v>
      </c>
      <c r="AJ92" s="600"/>
      <c r="AK92" s="600"/>
      <c r="AL92" s="600"/>
      <c r="AM92" s="600"/>
      <c r="AN92" s="600"/>
      <c r="AO92" s="600"/>
      <c r="AP92" s="601"/>
      <c r="AQ92" s="602">
        <f t="shared" si="11"/>
        <v>0</v>
      </c>
      <c r="AR92" s="603"/>
      <c r="AS92" s="604"/>
      <c r="AT92" s="605">
        <f t="shared" si="12"/>
        <v>0</v>
      </c>
      <c r="AU92" s="605"/>
      <c r="AV92" s="593">
        <f t="shared" si="13"/>
        <v>0</v>
      </c>
      <c r="AW92" s="593"/>
      <c r="AX92" s="593"/>
      <c r="AY92" s="593"/>
      <c r="AZ92" s="593">
        <f t="shared" si="14"/>
        <v>0</v>
      </c>
      <c r="BA92" s="593"/>
      <c r="BB92" s="593"/>
      <c r="BC92" s="593"/>
      <c r="BD92" s="594"/>
      <c r="BE92" s="594"/>
      <c r="BF92" s="594"/>
      <c r="BG92" s="594"/>
      <c r="BH92" s="594"/>
      <c r="BI92" s="594"/>
      <c r="BJ92" s="594"/>
      <c r="BK92" s="594"/>
      <c r="BL92" s="594"/>
      <c r="BM92" s="594"/>
      <c r="BN92" s="594"/>
      <c r="BO92" s="594"/>
    </row>
    <row r="93" spans="1:67" ht="20.100000000000001" customHeight="1">
      <c r="A93" s="109">
        <v>20</v>
      </c>
      <c r="B93" s="109"/>
      <c r="C93" s="595"/>
      <c r="D93" s="596"/>
      <c r="E93" s="596"/>
      <c r="F93" s="596"/>
      <c r="G93" s="597"/>
      <c r="H93" s="125"/>
      <c r="I93" s="125"/>
      <c r="J93" s="125"/>
      <c r="K93" s="125"/>
      <c r="L93" s="125"/>
      <c r="M93" s="125"/>
      <c r="N93" s="125"/>
      <c r="O93" s="125"/>
      <c r="P93" s="125"/>
      <c r="Q93" s="125"/>
      <c r="R93" s="125"/>
      <c r="S93" s="125"/>
      <c r="T93" s="125"/>
      <c r="U93" s="125"/>
      <c r="V93" s="121"/>
      <c r="W93" s="119"/>
      <c r="X93" s="122"/>
      <c r="Y93" s="568"/>
      <c r="Z93" s="568"/>
      <c r="AA93" s="598"/>
      <c r="AB93" s="598"/>
      <c r="AC93" s="598"/>
      <c r="AD93" s="598"/>
      <c r="AE93" s="598"/>
      <c r="AF93" s="598"/>
      <c r="AG93" s="598"/>
      <c r="AH93" s="598"/>
      <c r="AI93" s="599">
        <f t="shared" si="10"/>
        <v>0</v>
      </c>
      <c r="AJ93" s="600"/>
      <c r="AK93" s="600"/>
      <c r="AL93" s="600"/>
      <c r="AM93" s="600"/>
      <c r="AN93" s="600"/>
      <c r="AO93" s="600"/>
      <c r="AP93" s="601"/>
      <c r="AQ93" s="602">
        <f t="shared" si="11"/>
        <v>0</v>
      </c>
      <c r="AR93" s="603"/>
      <c r="AS93" s="604"/>
      <c r="AT93" s="605">
        <f t="shared" si="12"/>
        <v>0</v>
      </c>
      <c r="AU93" s="605"/>
      <c r="AV93" s="593">
        <f t="shared" si="13"/>
        <v>0</v>
      </c>
      <c r="AW93" s="593"/>
      <c r="AX93" s="593"/>
      <c r="AY93" s="593"/>
      <c r="AZ93" s="593">
        <f t="shared" si="14"/>
        <v>0</v>
      </c>
      <c r="BA93" s="593"/>
      <c r="BB93" s="593"/>
      <c r="BC93" s="593"/>
      <c r="BD93" s="594"/>
      <c r="BE93" s="594"/>
      <c r="BF93" s="594"/>
      <c r="BG93" s="594"/>
      <c r="BH93" s="594"/>
      <c r="BI93" s="594"/>
      <c r="BJ93" s="594"/>
      <c r="BK93" s="594"/>
      <c r="BL93" s="594"/>
      <c r="BM93" s="594"/>
      <c r="BN93" s="594"/>
      <c r="BO93" s="594"/>
    </row>
    <row r="94" spans="1:67" ht="20.100000000000001" customHeight="1">
      <c r="A94" s="109">
        <v>21</v>
      </c>
      <c r="B94" s="109"/>
      <c r="C94" s="595"/>
      <c r="D94" s="596"/>
      <c r="E94" s="596"/>
      <c r="F94" s="596"/>
      <c r="G94" s="597"/>
      <c r="H94" s="125"/>
      <c r="I94" s="125"/>
      <c r="J94" s="125"/>
      <c r="K94" s="125"/>
      <c r="L94" s="125"/>
      <c r="M94" s="125"/>
      <c r="N94" s="125"/>
      <c r="O94" s="125"/>
      <c r="P94" s="125"/>
      <c r="Q94" s="125"/>
      <c r="R94" s="125"/>
      <c r="S94" s="125"/>
      <c r="T94" s="125"/>
      <c r="U94" s="125"/>
      <c r="V94" s="121"/>
      <c r="W94" s="119"/>
      <c r="X94" s="122"/>
      <c r="Y94" s="568"/>
      <c r="Z94" s="568"/>
      <c r="AA94" s="598"/>
      <c r="AB94" s="598"/>
      <c r="AC94" s="598"/>
      <c r="AD94" s="598"/>
      <c r="AE94" s="598"/>
      <c r="AF94" s="598"/>
      <c r="AG94" s="598"/>
      <c r="AH94" s="598"/>
      <c r="AI94" s="599">
        <f t="shared" si="10"/>
        <v>0</v>
      </c>
      <c r="AJ94" s="600"/>
      <c r="AK94" s="600"/>
      <c r="AL94" s="600"/>
      <c r="AM94" s="600"/>
      <c r="AN94" s="600"/>
      <c r="AO94" s="600"/>
      <c r="AP94" s="601"/>
      <c r="AQ94" s="602">
        <f t="shared" si="11"/>
        <v>0</v>
      </c>
      <c r="AR94" s="603"/>
      <c r="AS94" s="604"/>
      <c r="AT94" s="605">
        <f t="shared" si="12"/>
        <v>0</v>
      </c>
      <c r="AU94" s="605"/>
      <c r="AV94" s="593">
        <f t="shared" si="13"/>
        <v>0</v>
      </c>
      <c r="AW94" s="593"/>
      <c r="AX94" s="593"/>
      <c r="AY94" s="593"/>
      <c r="AZ94" s="593">
        <f t="shared" si="14"/>
        <v>0</v>
      </c>
      <c r="BA94" s="593"/>
      <c r="BB94" s="593"/>
      <c r="BC94" s="593"/>
      <c r="BD94" s="594"/>
      <c r="BE94" s="594"/>
      <c r="BF94" s="594"/>
      <c r="BG94" s="594"/>
      <c r="BH94" s="594"/>
      <c r="BI94" s="594"/>
      <c r="BJ94" s="594"/>
      <c r="BK94" s="594"/>
      <c r="BL94" s="594"/>
      <c r="BM94" s="594"/>
      <c r="BN94" s="594"/>
      <c r="BO94" s="594"/>
    </row>
    <row r="95" spans="1:67" ht="20.100000000000001" customHeight="1">
      <c r="A95" s="109">
        <v>22</v>
      </c>
      <c r="B95" s="109"/>
      <c r="C95" s="595"/>
      <c r="D95" s="596"/>
      <c r="E95" s="596"/>
      <c r="F95" s="596"/>
      <c r="G95" s="597"/>
      <c r="H95" s="125"/>
      <c r="I95" s="125"/>
      <c r="J95" s="125"/>
      <c r="K95" s="125"/>
      <c r="L95" s="125"/>
      <c r="M95" s="125"/>
      <c r="N95" s="125"/>
      <c r="O95" s="125"/>
      <c r="P95" s="125"/>
      <c r="Q95" s="125"/>
      <c r="R95" s="125"/>
      <c r="S95" s="125"/>
      <c r="T95" s="125"/>
      <c r="U95" s="125"/>
      <c r="V95" s="121"/>
      <c r="W95" s="119"/>
      <c r="X95" s="122"/>
      <c r="Y95" s="568"/>
      <c r="Z95" s="568"/>
      <c r="AA95" s="598"/>
      <c r="AB95" s="598"/>
      <c r="AC95" s="598"/>
      <c r="AD95" s="598"/>
      <c r="AE95" s="598"/>
      <c r="AF95" s="598"/>
      <c r="AG95" s="598"/>
      <c r="AH95" s="598"/>
      <c r="AI95" s="599">
        <f t="shared" si="10"/>
        <v>0</v>
      </c>
      <c r="AJ95" s="600"/>
      <c r="AK95" s="600"/>
      <c r="AL95" s="600"/>
      <c r="AM95" s="600"/>
      <c r="AN95" s="600"/>
      <c r="AO95" s="600"/>
      <c r="AP95" s="601"/>
      <c r="AQ95" s="602">
        <f t="shared" si="11"/>
        <v>0</v>
      </c>
      <c r="AR95" s="603"/>
      <c r="AS95" s="604"/>
      <c r="AT95" s="605">
        <f t="shared" si="12"/>
        <v>0</v>
      </c>
      <c r="AU95" s="605"/>
      <c r="AV95" s="593">
        <f t="shared" si="13"/>
        <v>0</v>
      </c>
      <c r="AW95" s="593"/>
      <c r="AX95" s="593"/>
      <c r="AY95" s="593"/>
      <c r="AZ95" s="593">
        <f t="shared" si="14"/>
        <v>0</v>
      </c>
      <c r="BA95" s="593"/>
      <c r="BB95" s="593"/>
      <c r="BC95" s="593"/>
      <c r="BD95" s="594"/>
      <c r="BE95" s="594"/>
      <c r="BF95" s="594"/>
      <c r="BG95" s="594"/>
      <c r="BH95" s="594"/>
      <c r="BI95" s="594"/>
      <c r="BJ95" s="594"/>
      <c r="BK95" s="594"/>
      <c r="BL95" s="594"/>
      <c r="BM95" s="594"/>
      <c r="BN95" s="594"/>
      <c r="BO95" s="594"/>
    </row>
    <row r="96" spans="1:67" ht="20.100000000000001" customHeight="1">
      <c r="A96" s="109">
        <v>23</v>
      </c>
      <c r="B96" s="109"/>
      <c r="C96" s="595"/>
      <c r="D96" s="596"/>
      <c r="E96" s="596"/>
      <c r="F96" s="596"/>
      <c r="G96" s="597"/>
      <c r="H96" s="125"/>
      <c r="I96" s="125"/>
      <c r="J96" s="125"/>
      <c r="K96" s="125"/>
      <c r="L96" s="125"/>
      <c r="M96" s="125"/>
      <c r="N96" s="125"/>
      <c r="O96" s="125"/>
      <c r="P96" s="125"/>
      <c r="Q96" s="125"/>
      <c r="R96" s="125"/>
      <c r="S96" s="125"/>
      <c r="T96" s="125"/>
      <c r="U96" s="125"/>
      <c r="V96" s="121"/>
      <c r="W96" s="119"/>
      <c r="X96" s="122"/>
      <c r="Y96" s="568"/>
      <c r="Z96" s="568"/>
      <c r="AA96" s="598"/>
      <c r="AB96" s="598"/>
      <c r="AC96" s="598"/>
      <c r="AD96" s="598"/>
      <c r="AE96" s="598"/>
      <c r="AF96" s="598"/>
      <c r="AG96" s="598"/>
      <c r="AH96" s="598"/>
      <c r="AI96" s="599">
        <f t="shared" si="10"/>
        <v>0</v>
      </c>
      <c r="AJ96" s="600"/>
      <c r="AK96" s="600"/>
      <c r="AL96" s="600"/>
      <c r="AM96" s="600"/>
      <c r="AN96" s="600"/>
      <c r="AO96" s="600"/>
      <c r="AP96" s="601"/>
      <c r="AQ96" s="602">
        <f t="shared" si="11"/>
        <v>0</v>
      </c>
      <c r="AR96" s="603"/>
      <c r="AS96" s="604"/>
      <c r="AT96" s="605">
        <f t="shared" si="12"/>
        <v>0</v>
      </c>
      <c r="AU96" s="605"/>
      <c r="AV96" s="593">
        <f t="shared" si="13"/>
        <v>0</v>
      </c>
      <c r="AW96" s="593"/>
      <c r="AX96" s="593"/>
      <c r="AY96" s="593"/>
      <c r="AZ96" s="593">
        <f t="shared" si="14"/>
        <v>0</v>
      </c>
      <c r="BA96" s="593"/>
      <c r="BB96" s="593"/>
      <c r="BC96" s="593"/>
      <c r="BD96" s="594"/>
      <c r="BE96" s="594"/>
      <c r="BF96" s="594"/>
      <c r="BG96" s="594"/>
      <c r="BH96" s="594"/>
      <c r="BI96" s="594"/>
      <c r="BJ96" s="594"/>
      <c r="BK96" s="594"/>
      <c r="BL96" s="594"/>
      <c r="BM96" s="594"/>
      <c r="BN96" s="594"/>
      <c r="BO96" s="594"/>
    </row>
    <row r="97" spans="1:67" ht="20.100000000000001" customHeight="1">
      <c r="A97" s="109">
        <v>24</v>
      </c>
      <c r="B97" s="109"/>
      <c r="C97" s="595"/>
      <c r="D97" s="596"/>
      <c r="E97" s="596"/>
      <c r="F97" s="596"/>
      <c r="G97" s="597"/>
      <c r="H97" s="125"/>
      <c r="I97" s="125"/>
      <c r="J97" s="125"/>
      <c r="K97" s="125"/>
      <c r="L97" s="125"/>
      <c r="M97" s="125"/>
      <c r="N97" s="125"/>
      <c r="O97" s="125"/>
      <c r="P97" s="125"/>
      <c r="Q97" s="125"/>
      <c r="R97" s="125"/>
      <c r="S97" s="125"/>
      <c r="T97" s="125"/>
      <c r="U97" s="125"/>
      <c r="V97" s="121"/>
      <c r="W97" s="119"/>
      <c r="X97" s="122"/>
      <c r="Y97" s="568"/>
      <c r="Z97" s="568"/>
      <c r="AA97" s="598"/>
      <c r="AB97" s="598"/>
      <c r="AC97" s="598"/>
      <c r="AD97" s="598"/>
      <c r="AE97" s="598"/>
      <c r="AF97" s="598"/>
      <c r="AG97" s="598"/>
      <c r="AH97" s="598"/>
      <c r="AI97" s="599">
        <f t="shared" si="10"/>
        <v>0</v>
      </c>
      <c r="AJ97" s="600"/>
      <c r="AK97" s="600"/>
      <c r="AL97" s="600"/>
      <c r="AM97" s="600"/>
      <c r="AN97" s="600"/>
      <c r="AO97" s="600"/>
      <c r="AP97" s="601"/>
      <c r="AQ97" s="602">
        <f t="shared" si="11"/>
        <v>0</v>
      </c>
      <c r="AR97" s="603"/>
      <c r="AS97" s="604"/>
      <c r="AT97" s="605">
        <f t="shared" si="12"/>
        <v>0</v>
      </c>
      <c r="AU97" s="605"/>
      <c r="AV97" s="593">
        <f t="shared" si="13"/>
        <v>0</v>
      </c>
      <c r="AW97" s="593"/>
      <c r="AX97" s="593"/>
      <c r="AY97" s="593"/>
      <c r="AZ97" s="593">
        <f t="shared" si="14"/>
        <v>0</v>
      </c>
      <c r="BA97" s="593"/>
      <c r="BB97" s="593"/>
      <c r="BC97" s="593"/>
      <c r="BD97" s="594"/>
      <c r="BE97" s="594"/>
      <c r="BF97" s="594"/>
      <c r="BG97" s="594"/>
      <c r="BH97" s="594"/>
      <c r="BI97" s="594"/>
      <c r="BJ97" s="594"/>
      <c r="BK97" s="594"/>
      <c r="BL97" s="594"/>
      <c r="BM97" s="594"/>
      <c r="BN97" s="594"/>
      <c r="BO97" s="594"/>
    </row>
    <row r="98" spans="1:67" ht="20.100000000000001" customHeight="1">
      <c r="A98" s="109">
        <v>25</v>
      </c>
      <c r="B98" s="109"/>
      <c r="C98" s="595"/>
      <c r="D98" s="596"/>
      <c r="E98" s="596"/>
      <c r="F98" s="596"/>
      <c r="G98" s="597"/>
      <c r="H98" s="125"/>
      <c r="I98" s="125"/>
      <c r="J98" s="125"/>
      <c r="K98" s="125"/>
      <c r="L98" s="125"/>
      <c r="M98" s="125"/>
      <c r="N98" s="125"/>
      <c r="O98" s="125"/>
      <c r="P98" s="125"/>
      <c r="Q98" s="125"/>
      <c r="R98" s="125"/>
      <c r="S98" s="125"/>
      <c r="T98" s="125"/>
      <c r="U98" s="125"/>
      <c r="V98" s="121"/>
      <c r="W98" s="119"/>
      <c r="X98" s="122"/>
      <c r="Y98" s="568"/>
      <c r="Z98" s="568"/>
      <c r="AA98" s="598"/>
      <c r="AB98" s="598"/>
      <c r="AC98" s="598"/>
      <c r="AD98" s="598"/>
      <c r="AE98" s="598"/>
      <c r="AF98" s="598"/>
      <c r="AG98" s="598"/>
      <c r="AH98" s="598"/>
      <c r="AI98" s="599">
        <f t="shared" si="10"/>
        <v>0</v>
      </c>
      <c r="AJ98" s="600"/>
      <c r="AK98" s="600"/>
      <c r="AL98" s="600"/>
      <c r="AM98" s="600"/>
      <c r="AN98" s="600"/>
      <c r="AO98" s="600"/>
      <c r="AP98" s="601"/>
      <c r="AQ98" s="602">
        <f t="shared" si="11"/>
        <v>0</v>
      </c>
      <c r="AR98" s="603"/>
      <c r="AS98" s="604"/>
      <c r="AT98" s="605">
        <f t="shared" si="12"/>
        <v>0</v>
      </c>
      <c r="AU98" s="605"/>
      <c r="AV98" s="593">
        <f t="shared" si="13"/>
        <v>0</v>
      </c>
      <c r="AW98" s="593"/>
      <c r="AX98" s="593"/>
      <c r="AY98" s="593"/>
      <c r="AZ98" s="593">
        <f t="shared" si="14"/>
        <v>0</v>
      </c>
      <c r="BA98" s="593"/>
      <c r="BB98" s="593"/>
      <c r="BC98" s="593"/>
      <c r="BD98" s="594"/>
      <c r="BE98" s="594"/>
      <c r="BF98" s="594"/>
      <c r="BG98" s="594"/>
      <c r="BH98" s="594"/>
      <c r="BI98" s="594"/>
      <c r="BJ98" s="594"/>
      <c r="BK98" s="594"/>
      <c r="BL98" s="594"/>
      <c r="BM98" s="594"/>
      <c r="BN98" s="594"/>
      <c r="BO98" s="594"/>
    </row>
    <row r="99" spans="1:67" ht="20.100000000000001" customHeight="1">
      <c r="A99" s="109">
        <v>26</v>
      </c>
      <c r="B99" s="109"/>
      <c r="C99" s="595"/>
      <c r="D99" s="596"/>
      <c r="E99" s="596"/>
      <c r="F99" s="596"/>
      <c r="G99" s="597"/>
      <c r="H99" s="125"/>
      <c r="I99" s="125"/>
      <c r="J99" s="125"/>
      <c r="K99" s="125"/>
      <c r="L99" s="125"/>
      <c r="M99" s="125"/>
      <c r="N99" s="125"/>
      <c r="O99" s="125"/>
      <c r="P99" s="125"/>
      <c r="Q99" s="125"/>
      <c r="R99" s="125"/>
      <c r="S99" s="125"/>
      <c r="T99" s="125"/>
      <c r="U99" s="125"/>
      <c r="V99" s="121"/>
      <c r="W99" s="119"/>
      <c r="X99" s="122"/>
      <c r="Y99" s="568"/>
      <c r="Z99" s="568"/>
      <c r="AA99" s="598"/>
      <c r="AB99" s="598"/>
      <c r="AC99" s="598"/>
      <c r="AD99" s="598"/>
      <c r="AE99" s="598"/>
      <c r="AF99" s="598"/>
      <c r="AG99" s="598"/>
      <c r="AH99" s="598"/>
      <c r="AI99" s="599">
        <f t="shared" si="10"/>
        <v>0</v>
      </c>
      <c r="AJ99" s="600"/>
      <c r="AK99" s="600"/>
      <c r="AL99" s="600"/>
      <c r="AM99" s="600"/>
      <c r="AN99" s="600"/>
      <c r="AO99" s="600"/>
      <c r="AP99" s="601"/>
      <c r="AQ99" s="602">
        <f t="shared" si="11"/>
        <v>0</v>
      </c>
      <c r="AR99" s="603"/>
      <c r="AS99" s="604"/>
      <c r="AT99" s="605">
        <f t="shared" si="12"/>
        <v>0</v>
      </c>
      <c r="AU99" s="605"/>
      <c r="AV99" s="593">
        <f t="shared" si="13"/>
        <v>0</v>
      </c>
      <c r="AW99" s="593"/>
      <c r="AX99" s="593"/>
      <c r="AY99" s="593"/>
      <c r="AZ99" s="593">
        <f t="shared" si="14"/>
        <v>0</v>
      </c>
      <c r="BA99" s="593"/>
      <c r="BB99" s="593"/>
      <c r="BC99" s="593"/>
      <c r="BD99" s="594"/>
      <c r="BE99" s="594"/>
      <c r="BF99" s="594"/>
      <c r="BG99" s="594"/>
      <c r="BH99" s="594"/>
      <c r="BI99" s="594"/>
      <c r="BJ99" s="594"/>
      <c r="BK99" s="594"/>
      <c r="BL99" s="594"/>
      <c r="BM99" s="594"/>
      <c r="BN99" s="594"/>
      <c r="BO99" s="594"/>
    </row>
    <row r="100" spans="1:67" ht="20.100000000000001" customHeight="1">
      <c r="A100" s="109">
        <v>27</v>
      </c>
      <c r="B100" s="109"/>
      <c r="C100" s="595"/>
      <c r="D100" s="596"/>
      <c r="E100" s="596"/>
      <c r="F100" s="596"/>
      <c r="G100" s="597"/>
      <c r="H100" s="125"/>
      <c r="I100" s="125"/>
      <c r="J100" s="125"/>
      <c r="K100" s="125"/>
      <c r="L100" s="125"/>
      <c r="M100" s="125"/>
      <c r="N100" s="125"/>
      <c r="O100" s="125"/>
      <c r="P100" s="125"/>
      <c r="Q100" s="125"/>
      <c r="R100" s="125"/>
      <c r="S100" s="125"/>
      <c r="T100" s="125"/>
      <c r="U100" s="125"/>
      <c r="V100" s="121"/>
      <c r="W100" s="119"/>
      <c r="X100" s="122"/>
      <c r="Y100" s="568"/>
      <c r="Z100" s="568"/>
      <c r="AA100" s="598"/>
      <c r="AB100" s="598"/>
      <c r="AC100" s="598"/>
      <c r="AD100" s="598"/>
      <c r="AE100" s="598"/>
      <c r="AF100" s="598"/>
      <c r="AG100" s="598"/>
      <c r="AH100" s="598"/>
      <c r="AI100" s="599">
        <f t="shared" si="10"/>
        <v>0</v>
      </c>
      <c r="AJ100" s="600"/>
      <c r="AK100" s="600"/>
      <c r="AL100" s="600"/>
      <c r="AM100" s="600"/>
      <c r="AN100" s="600"/>
      <c r="AO100" s="600"/>
      <c r="AP100" s="601"/>
      <c r="AQ100" s="602">
        <f t="shared" si="11"/>
        <v>0</v>
      </c>
      <c r="AR100" s="603"/>
      <c r="AS100" s="604"/>
      <c r="AT100" s="605">
        <f t="shared" si="12"/>
        <v>0</v>
      </c>
      <c r="AU100" s="605"/>
      <c r="AV100" s="593">
        <f t="shared" si="13"/>
        <v>0</v>
      </c>
      <c r="AW100" s="593"/>
      <c r="AX100" s="593"/>
      <c r="AY100" s="593"/>
      <c r="AZ100" s="593">
        <f t="shared" si="14"/>
        <v>0</v>
      </c>
      <c r="BA100" s="593"/>
      <c r="BB100" s="593"/>
      <c r="BC100" s="593"/>
      <c r="BD100" s="594"/>
      <c r="BE100" s="594"/>
      <c r="BF100" s="594"/>
      <c r="BG100" s="594"/>
      <c r="BH100" s="594"/>
      <c r="BI100" s="594"/>
      <c r="BJ100" s="594"/>
      <c r="BK100" s="594"/>
      <c r="BL100" s="594"/>
      <c r="BM100" s="594"/>
      <c r="BN100" s="594"/>
      <c r="BO100" s="594"/>
    </row>
    <row r="101" spans="1:67" ht="20.100000000000001" customHeight="1">
      <c r="A101" s="109">
        <v>28</v>
      </c>
      <c r="B101" s="109"/>
      <c r="C101" s="595"/>
      <c r="D101" s="596"/>
      <c r="E101" s="596"/>
      <c r="F101" s="596"/>
      <c r="G101" s="597"/>
      <c r="H101" s="125"/>
      <c r="I101" s="125"/>
      <c r="J101" s="125"/>
      <c r="K101" s="125"/>
      <c r="L101" s="125"/>
      <c r="M101" s="125"/>
      <c r="N101" s="125"/>
      <c r="O101" s="125"/>
      <c r="P101" s="125"/>
      <c r="Q101" s="125"/>
      <c r="R101" s="125"/>
      <c r="S101" s="125"/>
      <c r="T101" s="125"/>
      <c r="U101" s="125"/>
      <c r="V101" s="121"/>
      <c r="W101" s="119"/>
      <c r="X101" s="122"/>
      <c r="Y101" s="568"/>
      <c r="Z101" s="568"/>
      <c r="AA101" s="598"/>
      <c r="AB101" s="598"/>
      <c r="AC101" s="598"/>
      <c r="AD101" s="598"/>
      <c r="AE101" s="598"/>
      <c r="AF101" s="598"/>
      <c r="AG101" s="598"/>
      <c r="AH101" s="598"/>
      <c r="AI101" s="599">
        <f>H101</f>
        <v>0</v>
      </c>
      <c r="AJ101" s="600"/>
      <c r="AK101" s="600"/>
      <c r="AL101" s="600"/>
      <c r="AM101" s="600"/>
      <c r="AN101" s="600"/>
      <c r="AO101" s="600"/>
      <c r="AP101" s="601"/>
      <c r="AQ101" s="602">
        <f>V101</f>
        <v>0</v>
      </c>
      <c r="AR101" s="603"/>
      <c r="AS101" s="604"/>
      <c r="AT101" s="605">
        <f>Y101</f>
        <v>0</v>
      </c>
      <c r="AU101" s="605"/>
      <c r="AV101" s="593">
        <f>AA101</f>
        <v>0</v>
      </c>
      <c r="AW101" s="593"/>
      <c r="AX101" s="593"/>
      <c r="AY101" s="593"/>
      <c r="AZ101" s="593">
        <f>AE101</f>
        <v>0</v>
      </c>
      <c r="BA101" s="593"/>
      <c r="BB101" s="593"/>
      <c r="BC101" s="593"/>
      <c r="BD101" s="594"/>
      <c r="BE101" s="594"/>
      <c r="BF101" s="594"/>
      <c r="BG101" s="594"/>
      <c r="BH101" s="594"/>
      <c r="BI101" s="594"/>
      <c r="BJ101" s="594"/>
      <c r="BK101" s="594"/>
      <c r="BL101" s="594"/>
      <c r="BM101" s="594"/>
      <c r="BN101" s="594"/>
      <c r="BO101" s="594"/>
    </row>
    <row r="102" spans="1:67" ht="20.100000000000001" customHeight="1">
      <c r="A102" s="109">
        <v>29</v>
      </c>
      <c r="B102" s="109"/>
      <c r="C102" s="595"/>
      <c r="D102" s="596"/>
      <c r="E102" s="596"/>
      <c r="F102" s="596"/>
      <c r="G102" s="597"/>
      <c r="H102" s="125"/>
      <c r="I102" s="125"/>
      <c r="J102" s="125"/>
      <c r="K102" s="125"/>
      <c r="L102" s="125"/>
      <c r="M102" s="125"/>
      <c r="N102" s="125"/>
      <c r="O102" s="125"/>
      <c r="P102" s="125"/>
      <c r="Q102" s="125"/>
      <c r="R102" s="125"/>
      <c r="S102" s="125"/>
      <c r="T102" s="125"/>
      <c r="U102" s="125"/>
      <c r="V102" s="121"/>
      <c r="W102" s="119"/>
      <c r="X102" s="122"/>
      <c r="Y102" s="568"/>
      <c r="Z102" s="568"/>
      <c r="AA102" s="598"/>
      <c r="AB102" s="598"/>
      <c r="AC102" s="598"/>
      <c r="AD102" s="598"/>
      <c r="AE102" s="598"/>
      <c r="AF102" s="598"/>
      <c r="AG102" s="598"/>
      <c r="AH102" s="598"/>
      <c r="AI102" s="599">
        <f t="shared" si="10"/>
        <v>0</v>
      </c>
      <c r="AJ102" s="600"/>
      <c r="AK102" s="600"/>
      <c r="AL102" s="600"/>
      <c r="AM102" s="600"/>
      <c r="AN102" s="600"/>
      <c r="AO102" s="600"/>
      <c r="AP102" s="601"/>
      <c r="AQ102" s="602">
        <f t="shared" si="11"/>
        <v>0</v>
      </c>
      <c r="AR102" s="603"/>
      <c r="AS102" s="604"/>
      <c r="AT102" s="605">
        <f t="shared" si="12"/>
        <v>0</v>
      </c>
      <c r="AU102" s="605"/>
      <c r="AV102" s="593">
        <f t="shared" si="13"/>
        <v>0</v>
      </c>
      <c r="AW102" s="593"/>
      <c r="AX102" s="593"/>
      <c r="AY102" s="593"/>
      <c r="AZ102" s="593">
        <f t="shared" si="14"/>
        <v>0</v>
      </c>
      <c r="BA102" s="593"/>
      <c r="BB102" s="593"/>
      <c r="BC102" s="593"/>
      <c r="BD102" s="594"/>
      <c r="BE102" s="594"/>
      <c r="BF102" s="594"/>
      <c r="BG102" s="594"/>
      <c r="BH102" s="594"/>
      <c r="BI102" s="594"/>
      <c r="BJ102" s="594"/>
      <c r="BK102" s="594"/>
      <c r="BL102" s="594"/>
      <c r="BM102" s="594"/>
      <c r="BN102" s="594"/>
      <c r="BO102" s="594"/>
    </row>
    <row r="103" spans="1:67" ht="20.100000000000001" customHeight="1">
      <c r="A103" s="109">
        <v>30</v>
      </c>
      <c r="B103" s="109"/>
      <c r="C103" s="595"/>
      <c r="D103" s="596"/>
      <c r="E103" s="596"/>
      <c r="F103" s="596"/>
      <c r="G103" s="597"/>
      <c r="H103" s="125"/>
      <c r="I103" s="125"/>
      <c r="J103" s="125"/>
      <c r="K103" s="125"/>
      <c r="L103" s="125"/>
      <c r="M103" s="125"/>
      <c r="N103" s="125"/>
      <c r="O103" s="125"/>
      <c r="P103" s="125"/>
      <c r="Q103" s="125"/>
      <c r="R103" s="125"/>
      <c r="S103" s="125"/>
      <c r="T103" s="125"/>
      <c r="U103" s="125"/>
      <c r="V103" s="121"/>
      <c r="W103" s="119"/>
      <c r="X103" s="122"/>
      <c r="Y103" s="568"/>
      <c r="Z103" s="568"/>
      <c r="AA103" s="598"/>
      <c r="AB103" s="598"/>
      <c r="AC103" s="598"/>
      <c r="AD103" s="598"/>
      <c r="AE103" s="598"/>
      <c r="AF103" s="598"/>
      <c r="AG103" s="598"/>
      <c r="AH103" s="598"/>
      <c r="AI103" s="599">
        <f t="shared" si="10"/>
        <v>0</v>
      </c>
      <c r="AJ103" s="600"/>
      <c r="AK103" s="600"/>
      <c r="AL103" s="600"/>
      <c r="AM103" s="600"/>
      <c r="AN103" s="600"/>
      <c r="AO103" s="600"/>
      <c r="AP103" s="601"/>
      <c r="AQ103" s="602">
        <f t="shared" si="11"/>
        <v>0</v>
      </c>
      <c r="AR103" s="603"/>
      <c r="AS103" s="604"/>
      <c r="AT103" s="605">
        <f t="shared" si="12"/>
        <v>0</v>
      </c>
      <c r="AU103" s="605"/>
      <c r="AV103" s="593">
        <f t="shared" si="13"/>
        <v>0</v>
      </c>
      <c r="AW103" s="593"/>
      <c r="AX103" s="593"/>
      <c r="AY103" s="593"/>
      <c r="AZ103" s="593">
        <f t="shared" si="14"/>
        <v>0</v>
      </c>
      <c r="BA103" s="593"/>
      <c r="BB103" s="593"/>
      <c r="BC103" s="593"/>
      <c r="BD103" s="594"/>
      <c r="BE103" s="594"/>
      <c r="BF103" s="594"/>
      <c r="BG103" s="594"/>
      <c r="BH103" s="594"/>
      <c r="BI103" s="594"/>
      <c r="BJ103" s="594"/>
      <c r="BK103" s="594"/>
      <c r="BL103" s="594"/>
      <c r="BM103" s="594"/>
      <c r="BN103" s="594"/>
      <c r="BO103" s="594"/>
    </row>
    <row r="104" spans="1:67" ht="20.100000000000001" customHeight="1">
      <c r="A104" s="96" t="s">
        <v>858</v>
      </c>
      <c r="B104" s="97"/>
      <c r="C104" s="97"/>
      <c r="D104" s="120"/>
      <c r="E104" s="4" t="s">
        <v>859</v>
      </c>
      <c r="F104" s="119">
        <v>3</v>
      </c>
      <c r="G104" s="119"/>
      <c r="H104" s="119"/>
      <c r="I104" s="31" t="s">
        <v>860</v>
      </c>
      <c r="J104" s="96" t="s">
        <v>861</v>
      </c>
      <c r="K104" s="97"/>
      <c r="L104" s="97"/>
      <c r="M104" s="97"/>
      <c r="N104" s="97"/>
      <c r="O104" s="120"/>
      <c r="P104" s="617"/>
      <c r="Q104" s="617"/>
      <c r="R104" s="617"/>
      <c r="S104" s="617"/>
      <c r="T104" s="617"/>
      <c r="U104" s="617"/>
      <c r="V104" s="96" t="s">
        <v>862</v>
      </c>
      <c r="W104" s="97"/>
      <c r="X104" s="97"/>
      <c r="Y104" s="97"/>
      <c r="Z104" s="97"/>
      <c r="AA104" s="120"/>
      <c r="AB104" s="63"/>
      <c r="AC104" s="616" t="s">
        <v>66</v>
      </c>
      <c r="AD104" s="616"/>
      <c r="AE104" s="521">
        <f>SUM(AE74:AH103)</f>
        <v>0</v>
      </c>
      <c r="AF104" s="521"/>
      <c r="AG104" s="521"/>
      <c r="AH104" s="522"/>
    </row>
    <row r="105" spans="1:67" ht="20.100000000000001" customHeight="1">
      <c r="A105" s="167" t="s">
        <v>863</v>
      </c>
      <c r="B105" s="167"/>
      <c r="C105" s="167"/>
      <c r="D105" s="167"/>
      <c r="E105" s="193"/>
      <c r="F105" s="107"/>
      <c r="G105" s="107"/>
      <c r="H105" s="107"/>
      <c r="I105" s="194"/>
      <c r="J105" s="106" t="s">
        <v>864</v>
      </c>
      <c r="K105" s="106"/>
      <c r="L105" s="106"/>
      <c r="M105" s="106"/>
      <c r="N105" s="106"/>
      <c r="O105" s="106"/>
      <c r="P105" s="106"/>
      <c r="Q105" s="106"/>
      <c r="R105" s="106"/>
      <c r="S105" s="106"/>
      <c r="T105" s="106"/>
      <c r="U105" s="106"/>
      <c r="V105" s="96" t="s">
        <v>865</v>
      </c>
      <c r="W105" s="97"/>
      <c r="X105" s="97"/>
      <c r="Y105" s="97"/>
      <c r="Z105" s="97"/>
      <c r="AA105" s="120"/>
      <c r="AB105" s="63"/>
      <c r="AC105" s="616" t="s">
        <v>66</v>
      </c>
      <c r="AD105" s="616"/>
      <c r="AE105" s="521">
        <v>0</v>
      </c>
      <c r="AF105" s="521"/>
      <c r="AG105" s="521"/>
      <c r="AH105" s="522"/>
    </row>
    <row r="106" spans="1:67" ht="20.100000000000001" customHeight="1">
      <c r="A106" s="622"/>
      <c r="B106" s="622"/>
      <c r="C106" s="622"/>
      <c r="D106" s="622"/>
      <c r="E106" s="619"/>
      <c r="F106" s="161"/>
      <c r="G106" s="161"/>
      <c r="H106" s="161"/>
      <c r="I106" s="620"/>
      <c r="J106" s="106"/>
      <c r="K106" s="106"/>
      <c r="L106" s="106"/>
      <c r="M106" s="106"/>
      <c r="N106" s="106"/>
      <c r="O106" s="106"/>
      <c r="P106" s="106"/>
      <c r="Q106" s="106"/>
      <c r="R106" s="106"/>
      <c r="S106" s="106"/>
      <c r="T106" s="106"/>
      <c r="U106" s="106"/>
      <c r="V106" s="96" t="s">
        <v>866</v>
      </c>
      <c r="W106" s="97"/>
      <c r="X106" s="97"/>
      <c r="Y106" s="97"/>
      <c r="Z106" s="97"/>
      <c r="AA106" s="120"/>
      <c r="AB106" s="63"/>
      <c r="AC106" s="616" t="s">
        <v>66</v>
      </c>
      <c r="AD106" s="616"/>
      <c r="AE106" s="521">
        <f>AE104+AE105</f>
        <v>0</v>
      </c>
      <c r="AF106" s="521"/>
      <c r="AG106" s="521"/>
      <c r="AH106" s="522"/>
    </row>
    <row r="107" spans="1:67" ht="20.100000000000001" customHeight="1"/>
    <row r="108" spans="1:67" ht="20.100000000000001" customHeight="1"/>
    <row r="109" spans="1:67" ht="20.100000000000001" customHeight="1"/>
    <row r="110" spans="1:67" ht="20.100000000000001" customHeight="1"/>
    <row r="111" spans="1:67" ht="20.100000000000001" customHeight="1">
      <c r="AD111" s="7"/>
    </row>
    <row r="112" spans="1:67" ht="20.100000000000001" customHeight="1">
      <c r="Y112" s="7"/>
    </row>
    <row r="113" spans="4:42" ht="20.100000000000001" customHeight="1"/>
    <row r="114" spans="4:42" ht="20.100000000000001" customHeight="1"/>
    <row r="115" spans="4:42" ht="20.100000000000001" customHeight="1">
      <c r="AI115" s="43"/>
      <c r="AJ115" s="43"/>
      <c r="AK115" s="43"/>
      <c r="AL115" s="43"/>
      <c r="AM115" s="43"/>
      <c r="AN115" s="43"/>
      <c r="AO115" s="43"/>
      <c r="AP115" s="43"/>
    </row>
    <row r="116" spans="4:42" ht="20.100000000000001" customHeight="1">
      <c r="AI116" s="43"/>
      <c r="AJ116" s="43"/>
      <c r="AK116" s="43"/>
      <c r="AL116" s="43"/>
      <c r="AM116" s="43"/>
      <c r="AN116" s="43"/>
      <c r="AO116" s="43"/>
      <c r="AP116" s="43"/>
    </row>
    <row r="117" spans="4:42" ht="20.100000000000001" customHeight="1">
      <c r="Z117" s="7"/>
    </row>
    <row r="118" spans="4:42" ht="20.100000000000001" customHeight="1"/>
    <row r="119" spans="4:42" ht="20.100000000000001" customHeight="1">
      <c r="Y119" s="7"/>
    </row>
    <row r="120" spans="4:42" ht="20.100000000000001" customHeight="1"/>
    <row r="121" spans="4:42" ht="20.100000000000001" customHeight="1">
      <c r="AH121" s="7"/>
    </row>
    <row r="122" spans="4:42" ht="20.100000000000001" customHeight="1">
      <c r="D122" s="7"/>
      <c r="E122" s="7"/>
      <c r="H122" s="7"/>
      <c r="AH122" s="7"/>
    </row>
    <row r="123" spans="4:42" ht="20.100000000000001" customHeight="1">
      <c r="D123" s="7"/>
      <c r="E123" s="7"/>
    </row>
    <row r="124" spans="4:42" ht="20.100000000000001" customHeight="1"/>
    <row r="125" spans="4:42" ht="20.100000000000001" customHeight="1"/>
    <row r="126" spans="4:42" ht="20.100000000000001" customHeight="1"/>
    <row r="127" spans="4:42" ht="20.100000000000001" customHeight="1"/>
    <row r="128" spans="4:42"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spans="1:42" ht="20.100000000000001" customHeight="1"/>
    <row r="146" spans="1:42" ht="20.100000000000001" customHeight="1">
      <c r="A146" s="8"/>
    </row>
    <row r="147" spans="1:42" ht="20.100000000000001" customHeight="1">
      <c r="A147" s="8"/>
    </row>
    <row r="148" spans="1:42" ht="20.100000000000001" customHeight="1">
      <c r="A148" s="8"/>
    </row>
    <row r="149" spans="1:42" ht="20.100000000000001" customHeight="1">
      <c r="A149" s="8"/>
    </row>
    <row r="150" spans="1:42" ht="20.100000000000001" customHeight="1">
      <c r="A150" s="8"/>
    </row>
    <row r="151" spans="1:42" ht="20.100000000000001" customHeight="1">
      <c r="A151" s="8"/>
      <c r="U151" s="7"/>
    </row>
    <row r="152" spans="1:42" ht="20.100000000000001" customHeight="1">
      <c r="A152" s="8"/>
      <c r="T152" s="7"/>
      <c r="AI152" s="43"/>
      <c r="AJ152" s="43"/>
      <c r="AK152" s="43"/>
      <c r="AL152" s="43"/>
      <c r="AM152" s="43"/>
      <c r="AN152" s="43"/>
      <c r="AO152" s="43"/>
      <c r="AP152" s="43"/>
    </row>
    <row r="153" spans="1:42" ht="20.100000000000001" customHeight="1">
      <c r="A153" s="8"/>
    </row>
    <row r="154" spans="1:42" ht="20.100000000000001" customHeight="1"/>
    <row r="155" spans="1:42" ht="20.100000000000001" customHeight="1"/>
    <row r="156" spans="1:42" ht="20.100000000000001" customHeight="1"/>
    <row r="157" spans="1:42" ht="20.100000000000001" customHeight="1"/>
    <row r="158" spans="1:42" ht="20.100000000000001" customHeight="1">
      <c r="AH158" s="7"/>
    </row>
    <row r="159" spans="1:42" ht="20.100000000000001" customHeight="1"/>
    <row r="160" spans="1:42" ht="20.100000000000001" customHeight="1"/>
    <row r="161" spans="1:1" ht="20.100000000000001" customHeight="1"/>
    <row r="162" spans="1:1" ht="20.100000000000001" customHeight="1"/>
    <row r="163" spans="1:1" ht="20.100000000000001" customHeight="1"/>
    <row r="164" spans="1:1" ht="20.100000000000001" customHeight="1"/>
    <row r="165" spans="1:1" ht="20.100000000000001" customHeight="1"/>
    <row r="166" spans="1:1" ht="20.100000000000001" customHeight="1"/>
    <row r="167" spans="1:1" ht="20.100000000000001" customHeight="1"/>
    <row r="168" spans="1:1" ht="20.100000000000001" customHeight="1"/>
    <row r="169" spans="1:1" ht="20.100000000000001" customHeight="1"/>
    <row r="170" spans="1:1" ht="20.100000000000001" customHeight="1"/>
    <row r="171" spans="1:1" ht="20.100000000000001" customHeight="1">
      <c r="A171" s="8"/>
    </row>
    <row r="172" spans="1:1" ht="20.100000000000001" customHeight="1">
      <c r="A172" s="8"/>
    </row>
    <row r="173" spans="1:1" ht="20.100000000000001" customHeight="1">
      <c r="A173" s="8"/>
    </row>
    <row r="174" spans="1:1" ht="20.100000000000001" customHeight="1">
      <c r="A174" s="8"/>
    </row>
    <row r="175" spans="1:1" ht="20.100000000000001" customHeight="1">
      <c r="A175" s="8"/>
    </row>
    <row r="176" spans="1:1" ht="20.100000000000001" customHeight="1">
      <c r="A176" s="8"/>
    </row>
    <row r="177" spans="1:13" ht="20.100000000000001" customHeight="1">
      <c r="A177" s="8"/>
    </row>
    <row r="178" spans="1:13" ht="20.100000000000001" customHeight="1">
      <c r="A178" s="8"/>
    </row>
    <row r="179" spans="1:13" ht="20.100000000000001" customHeight="1">
      <c r="A179" s="8"/>
    </row>
    <row r="180" spans="1:13" ht="20.100000000000001" customHeight="1">
      <c r="A180" s="8"/>
    </row>
    <row r="181" spans="1:13" ht="20.100000000000001" customHeight="1">
      <c r="A181" s="8"/>
      <c r="D181" s="7"/>
      <c r="H181" s="7"/>
      <c r="L181" s="7"/>
      <c r="M181" s="7"/>
    </row>
    <row r="182" spans="1:13" ht="20.100000000000001" customHeight="1"/>
    <row r="183" spans="1:13" ht="20.100000000000001" customHeight="1"/>
    <row r="184" spans="1:13" ht="20.100000000000001" customHeight="1">
      <c r="A184" s="7"/>
    </row>
    <row r="185" spans="1:13" ht="20.100000000000001" customHeight="1"/>
    <row r="186" spans="1:13" ht="20.100000000000001" customHeight="1"/>
    <row r="187" spans="1:13" ht="20.100000000000001" customHeight="1"/>
    <row r="188" spans="1:13" ht="20.100000000000001" customHeight="1"/>
    <row r="189" spans="1:13" ht="20.100000000000001" customHeight="1"/>
    <row r="190" spans="1:13" ht="20.100000000000001" customHeight="1"/>
    <row r="191" spans="1:13" ht="20.100000000000001" customHeight="1"/>
    <row r="192" spans="1:13" ht="20.100000000000001" customHeight="1"/>
    <row r="193" spans="3:3" ht="20.100000000000001" customHeight="1"/>
    <row r="194" spans="3:3" ht="20.100000000000001" customHeight="1"/>
    <row r="195" spans="3:3" ht="20.100000000000001" customHeight="1"/>
    <row r="196" spans="3:3" ht="20.100000000000001" customHeight="1"/>
    <row r="197" spans="3:3" ht="20.100000000000001" customHeight="1"/>
    <row r="198" spans="3:3" ht="20.100000000000001" customHeight="1"/>
    <row r="199" spans="3:3" ht="20.100000000000001" customHeight="1"/>
    <row r="200" spans="3:3" ht="20.100000000000001" customHeight="1"/>
    <row r="201" spans="3:3" ht="20.100000000000001" customHeight="1"/>
    <row r="202" spans="3:3" ht="20.100000000000001" customHeight="1"/>
    <row r="203" spans="3:3" ht="20.100000000000001" customHeight="1"/>
    <row r="204" spans="3:3" ht="20.100000000000001" customHeight="1">
      <c r="C204" s="7"/>
    </row>
    <row r="205" spans="3:3" ht="20.100000000000001" customHeight="1">
      <c r="C205" s="7"/>
    </row>
    <row r="206" spans="3:3" ht="20.100000000000001" customHeight="1">
      <c r="C206" s="7"/>
    </row>
    <row r="207" spans="3:3" ht="20.100000000000001" customHeight="1">
      <c r="C207" s="7"/>
    </row>
    <row r="208" spans="3:3" ht="20.100000000000001" customHeight="1">
      <c r="C208" s="7"/>
    </row>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sheetData>
  <mergeCells count="1529">
    <mergeCell ref="A101:B101"/>
    <mergeCell ref="C101:G101"/>
    <mergeCell ref="H101:O101"/>
    <mergeCell ref="P101:U101"/>
    <mergeCell ref="V101:X101"/>
    <mergeCell ref="Y101:Z101"/>
    <mergeCell ref="AA101:AD101"/>
    <mergeCell ref="AE101:AH101"/>
    <mergeCell ref="AI101:AP101"/>
    <mergeCell ref="AQ101:AS101"/>
    <mergeCell ref="AT101:AU101"/>
    <mergeCell ref="AV101:AY101"/>
    <mergeCell ref="AZ101:BC101"/>
    <mergeCell ref="BD101:BG101"/>
    <mergeCell ref="BH101:BK101"/>
    <mergeCell ref="BL101:BO101"/>
    <mergeCell ref="BH35:BK35"/>
    <mergeCell ref="BL35:BO35"/>
    <mergeCell ref="A69:B69"/>
    <mergeCell ref="C69:G69"/>
    <mergeCell ref="H69:O69"/>
    <mergeCell ref="P69:U69"/>
    <mergeCell ref="V69:X69"/>
    <mergeCell ref="Y69:Z69"/>
    <mergeCell ref="AA69:AD69"/>
    <mergeCell ref="AE69:AH69"/>
    <mergeCell ref="AI69:AP69"/>
    <mergeCell ref="AQ69:AS69"/>
    <mergeCell ref="AT69:AU69"/>
    <mergeCell ref="AV69:AY69"/>
    <mergeCell ref="AZ69:BC69"/>
    <mergeCell ref="BD69:BG69"/>
    <mergeCell ref="BH69:BK69"/>
    <mergeCell ref="BL69:BO69"/>
    <mergeCell ref="A4:E4"/>
    <mergeCell ref="F4:AH4"/>
    <mergeCell ref="A35:B35"/>
    <mergeCell ref="C35:G35"/>
    <mergeCell ref="H35:O35"/>
    <mergeCell ref="P35:U35"/>
    <mergeCell ref="V35:X35"/>
    <mergeCell ref="Y35:Z35"/>
    <mergeCell ref="AA35:AD35"/>
    <mergeCell ref="AE35:AH35"/>
    <mergeCell ref="AI35:AP35"/>
    <mergeCell ref="AQ35:AS35"/>
    <mergeCell ref="AT35:AU35"/>
    <mergeCell ref="AV35:AY35"/>
    <mergeCell ref="AZ35:BC35"/>
    <mergeCell ref="BD35:BG35"/>
    <mergeCell ref="BD67:BG67"/>
    <mergeCell ref="BH67:BK67"/>
    <mergeCell ref="BL67:BO67"/>
    <mergeCell ref="C68:G68"/>
    <mergeCell ref="H68:O68"/>
    <mergeCell ref="P68:U68"/>
    <mergeCell ref="V68:X68"/>
    <mergeCell ref="Y68:Z68"/>
    <mergeCell ref="AA68:AD68"/>
    <mergeCell ref="AE67:AH67"/>
    <mergeCell ref="AI67:AP67"/>
    <mergeCell ref="AQ67:AS67"/>
    <mergeCell ref="AT67:AU67"/>
    <mergeCell ref="AV67:AY67"/>
    <mergeCell ref="AE106:AH106"/>
    <mergeCell ref="AE104:AH104"/>
    <mergeCell ref="A105:D106"/>
    <mergeCell ref="E105:I106"/>
    <mergeCell ref="J105:O106"/>
    <mergeCell ref="P105:U106"/>
    <mergeCell ref="V105:AA105"/>
    <mergeCell ref="AC105:AD105"/>
    <mergeCell ref="AE105:AH105"/>
    <mergeCell ref="V106:AA106"/>
    <mergeCell ref="AC106:AD106"/>
    <mergeCell ref="AZ103:BC103"/>
    <mergeCell ref="BD103:BG103"/>
    <mergeCell ref="BH103:BK103"/>
    <mergeCell ref="BL103:BO103"/>
    <mergeCell ref="A104:D104"/>
    <mergeCell ref="F104:H104"/>
    <mergeCell ref="J104:O104"/>
    <mergeCell ref="P104:U104"/>
    <mergeCell ref="V104:AA104"/>
    <mergeCell ref="AC104:AD104"/>
    <mergeCell ref="AA103:AD103"/>
    <mergeCell ref="AE103:AH103"/>
    <mergeCell ref="AI103:AP103"/>
    <mergeCell ref="AQ103:AS103"/>
    <mergeCell ref="AT103:AU103"/>
    <mergeCell ref="AV103:AY103"/>
    <mergeCell ref="AZ102:BC102"/>
    <mergeCell ref="BD102:BG102"/>
    <mergeCell ref="BH102:BK102"/>
    <mergeCell ref="BL102:BO102"/>
    <mergeCell ref="A103:B103"/>
    <mergeCell ref="C103:G103"/>
    <mergeCell ref="H103:O103"/>
    <mergeCell ref="P103:U103"/>
    <mergeCell ref="V103:X103"/>
    <mergeCell ref="Y103:Z103"/>
    <mergeCell ref="AA102:AD102"/>
    <mergeCell ref="AE102:AH102"/>
    <mergeCell ref="AI102:AP102"/>
    <mergeCell ref="AQ102:AS102"/>
    <mergeCell ref="AT102:AU102"/>
    <mergeCell ref="AV102:AY102"/>
    <mergeCell ref="AZ100:BC100"/>
    <mergeCell ref="BD100:BG100"/>
    <mergeCell ref="BH100:BK100"/>
    <mergeCell ref="BL100:BO100"/>
    <mergeCell ref="A102:B102"/>
    <mergeCell ref="C102:G102"/>
    <mergeCell ref="H102:O102"/>
    <mergeCell ref="P102:U102"/>
    <mergeCell ref="V102:X102"/>
    <mergeCell ref="Y102:Z102"/>
    <mergeCell ref="AA100:AD100"/>
    <mergeCell ref="AE100:AH100"/>
    <mergeCell ref="AI100:AP100"/>
    <mergeCell ref="AQ100:AS100"/>
    <mergeCell ref="AT100:AU100"/>
    <mergeCell ref="AV100:AY100"/>
    <mergeCell ref="AZ99:BC99"/>
    <mergeCell ref="BD99:BG99"/>
    <mergeCell ref="BH99:BK99"/>
    <mergeCell ref="BL99:BO99"/>
    <mergeCell ref="A100:B100"/>
    <mergeCell ref="C100:G100"/>
    <mergeCell ref="H100:O100"/>
    <mergeCell ref="P100:U100"/>
    <mergeCell ref="V100:X100"/>
    <mergeCell ref="Y100:Z100"/>
    <mergeCell ref="AA99:AD99"/>
    <mergeCell ref="AE99:AH99"/>
    <mergeCell ref="AI99:AP99"/>
    <mergeCell ref="AQ99:AS99"/>
    <mergeCell ref="AT99:AU99"/>
    <mergeCell ref="AV99:AY99"/>
    <mergeCell ref="AZ98:BC98"/>
    <mergeCell ref="BD98:BG98"/>
    <mergeCell ref="BH98:BK98"/>
    <mergeCell ref="BL98:BO98"/>
    <mergeCell ref="A99:B99"/>
    <mergeCell ref="C99:G99"/>
    <mergeCell ref="H99:O99"/>
    <mergeCell ref="P99:U99"/>
    <mergeCell ref="V99:X99"/>
    <mergeCell ref="Y99:Z99"/>
    <mergeCell ref="AA98:AD98"/>
    <mergeCell ref="AE98:AH98"/>
    <mergeCell ref="AI98:AP98"/>
    <mergeCell ref="AQ98:AS98"/>
    <mergeCell ref="AT98:AU98"/>
    <mergeCell ref="AV98:AY98"/>
    <mergeCell ref="AZ97:BC97"/>
    <mergeCell ref="BD97:BG97"/>
    <mergeCell ref="BH97:BK97"/>
    <mergeCell ref="BL97:BO97"/>
    <mergeCell ref="A98:B98"/>
    <mergeCell ref="C98:G98"/>
    <mergeCell ref="H98:O98"/>
    <mergeCell ref="P98:U98"/>
    <mergeCell ref="V98:X98"/>
    <mergeCell ref="Y98:Z98"/>
    <mergeCell ref="AA97:AD97"/>
    <mergeCell ref="AE97:AH97"/>
    <mergeCell ref="AI97:AP97"/>
    <mergeCell ref="AQ97:AS97"/>
    <mergeCell ref="AT97:AU97"/>
    <mergeCell ref="AV97:AY97"/>
    <mergeCell ref="AZ96:BC96"/>
    <mergeCell ref="BD96:BG96"/>
    <mergeCell ref="BH96:BK96"/>
    <mergeCell ref="BL96:BO96"/>
    <mergeCell ref="A97:B97"/>
    <mergeCell ref="C97:G97"/>
    <mergeCell ref="H97:O97"/>
    <mergeCell ref="P97:U97"/>
    <mergeCell ref="V97:X97"/>
    <mergeCell ref="Y97:Z97"/>
    <mergeCell ref="AA96:AD96"/>
    <mergeCell ref="AE96:AH96"/>
    <mergeCell ref="AI96:AP96"/>
    <mergeCell ref="AQ96:AS96"/>
    <mergeCell ref="AT96:AU96"/>
    <mergeCell ref="AV96:AY96"/>
    <mergeCell ref="AZ95:BC95"/>
    <mergeCell ref="BD95:BG95"/>
    <mergeCell ref="BH95:BK95"/>
    <mergeCell ref="BL95:BO95"/>
    <mergeCell ref="A96:B96"/>
    <mergeCell ref="C96:G96"/>
    <mergeCell ref="H96:O96"/>
    <mergeCell ref="P96:U96"/>
    <mergeCell ref="V96:X96"/>
    <mergeCell ref="Y96:Z96"/>
    <mergeCell ref="AA95:AD95"/>
    <mergeCell ref="AE95:AH95"/>
    <mergeCell ref="AI95:AP95"/>
    <mergeCell ref="AQ95:AS95"/>
    <mergeCell ref="AT95:AU95"/>
    <mergeCell ref="AV95:AY95"/>
    <mergeCell ref="AZ94:BC94"/>
    <mergeCell ref="BD94:BG94"/>
    <mergeCell ref="BH94:BK94"/>
    <mergeCell ref="BL94:BO94"/>
    <mergeCell ref="A95:B95"/>
    <mergeCell ref="C95:G95"/>
    <mergeCell ref="H95:O95"/>
    <mergeCell ref="P95:U95"/>
    <mergeCell ref="V95:X95"/>
    <mergeCell ref="Y95:Z95"/>
    <mergeCell ref="AA94:AD94"/>
    <mergeCell ref="AE94:AH94"/>
    <mergeCell ref="AI94:AP94"/>
    <mergeCell ref="AQ94:AS94"/>
    <mergeCell ref="AT94:AU94"/>
    <mergeCell ref="AV94:AY94"/>
    <mergeCell ref="AZ93:BC93"/>
    <mergeCell ref="BD93:BG93"/>
    <mergeCell ref="BH93:BK93"/>
    <mergeCell ref="BL93:BO93"/>
    <mergeCell ref="A94:B94"/>
    <mergeCell ref="C94:G94"/>
    <mergeCell ref="H94:O94"/>
    <mergeCell ref="P94:U94"/>
    <mergeCell ref="V94:X94"/>
    <mergeCell ref="Y94:Z94"/>
    <mergeCell ref="AA93:AD93"/>
    <mergeCell ref="AE93:AH93"/>
    <mergeCell ref="AI93:AP93"/>
    <mergeCell ref="AQ93:AS93"/>
    <mergeCell ref="AT93:AU93"/>
    <mergeCell ref="AV93:AY93"/>
    <mergeCell ref="AZ92:BC92"/>
    <mergeCell ref="BD92:BG92"/>
    <mergeCell ref="BH92:BK92"/>
    <mergeCell ref="BL92:BO92"/>
    <mergeCell ref="A93:B93"/>
    <mergeCell ref="C93:G93"/>
    <mergeCell ref="H93:O93"/>
    <mergeCell ref="P93:U93"/>
    <mergeCell ref="V93:X93"/>
    <mergeCell ref="Y93:Z93"/>
    <mergeCell ref="AA92:AD92"/>
    <mergeCell ref="AE92:AH92"/>
    <mergeCell ref="AI92:AP92"/>
    <mergeCell ref="AQ92:AS92"/>
    <mergeCell ref="AT92:AU92"/>
    <mergeCell ref="AV92:AY92"/>
    <mergeCell ref="AZ91:BC91"/>
    <mergeCell ref="BD91:BG91"/>
    <mergeCell ref="BH91:BK91"/>
    <mergeCell ref="BL91:BO91"/>
    <mergeCell ref="A92:B92"/>
    <mergeCell ref="C92:G92"/>
    <mergeCell ref="H92:O92"/>
    <mergeCell ref="P92:U92"/>
    <mergeCell ref="V92:X92"/>
    <mergeCell ref="Y92:Z92"/>
    <mergeCell ref="AA91:AD91"/>
    <mergeCell ref="AE91:AH91"/>
    <mergeCell ref="AI91:AP91"/>
    <mergeCell ref="AQ91:AS91"/>
    <mergeCell ref="AT91:AU91"/>
    <mergeCell ref="AV91:AY91"/>
    <mergeCell ref="AZ90:BC90"/>
    <mergeCell ref="BD90:BG90"/>
    <mergeCell ref="BH90:BK90"/>
    <mergeCell ref="BL90:BO90"/>
    <mergeCell ref="A91:B91"/>
    <mergeCell ref="C91:G91"/>
    <mergeCell ref="H91:O91"/>
    <mergeCell ref="P91:U91"/>
    <mergeCell ref="V91:X91"/>
    <mergeCell ref="Y91:Z91"/>
    <mergeCell ref="AA90:AD90"/>
    <mergeCell ref="AE90:AH90"/>
    <mergeCell ref="AI90:AP90"/>
    <mergeCell ref="AQ90:AS90"/>
    <mergeCell ref="AT90:AU90"/>
    <mergeCell ref="AV90:AY90"/>
    <mergeCell ref="AZ89:BC89"/>
    <mergeCell ref="BD89:BG89"/>
    <mergeCell ref="BH89:BK89"/>
    <mergeCell ref="BL89:BO89"/>
    <mergeCell ref="A90:B90"/>
    <mergeCell ref="C90:G90"/>
    <mergeCell ref="H90:O90"/>
    <mergeCell ref="P90:U90"/>
    <mergeCell ref="V90:X90"/>
    <mergeCell ref="Y90:Z90"/>
    <mergeCell ref="AA89:AD89"/>
    <mergeCell ref="AE89:AH89"/>
    <mergeCell ref="AI89:AP89"/>
    <mergeCell ref="AQ89:AS89"/>
    <mergeCell ref="AT89:AU89"/>
    <mergeCell ref="AV89:AY89"/>
    <mergeCell ref="AZ88:BC88"/>
    <mergeCell ref="BD88:BG88"/>
    <mergeCell ref="BH88:BK88"/>
    <mergeCell ref="BL88:BO88"/>
    <mergeCell ref="A89:B89"/>
    <mergeCell ref="C89:G89"/>
    <mergeCell ref="H89:O89"/>
    <mergeCell ref="P89:U89"/>
    <mergeCell ref="V89:X89"/>
    <mergeCell ref="Y89:Z89"/>
    <mergeCell ref="AA88:AD88"/>
    <mergeCell ref="AE88:AH88"/>
    <mergeCell ref="AI88:AP88"/>
    <mergeCell ref="AQ88:AS88"/>
    <mergeCell ref="AT88:AU88"/>
    <mergeCell ref="AV88:AY88"/>
    <mergeCell ref="AZ87:BC87"/>
    <mergeCell ref="BD87:BG87"/>
    <mergeCell ref="BH87:BK87"/>
    <mergeCell ref="BL87:BO87"/>
    <mergeCell ref="A88:B88"/>
    <mergeCell ref="C88:G88"/>
    <mergeCell ref="H88:O88"/>
    <mergeCell ref="P88:U88"/>
    <mergeCell ref="V88:X88"/>
    <mergeCell ref="Y88:Z88"/>
    <mergeCell ref="AA87:AD87"/>
    <mergeCell ref="AE87:AH87"/>
    <mergeCell ref="AI87:AP87"/>
    <mergeCell ref="AQ87:AS87"/>
    <mergeCell ref="AT87:AU87"/>
    <mergeCell ref="AV87:AY87"/>
    <mergeCell ref="AZ86:BC86"/>
    <mergeCell ref="BD86:BG86"/>
    <mergeCell ref="BH86:BK86"/>
    <mergeCell ref="BL86:BO86"/>
    <mergeCell ref="A87:B87"/>
    <mergeCell ref="C87:G87"/>
    <mergeCell ref="H87:O87"/>
    <mergeCell ref="P87:U87"/>
    <mergeCell ref="V87:X87"/>
    <mergeCell ref="Y87:Z87"/>
    <mergeCell ref="AA86:AD86"/>
    <mergeCell ref="AE86:AH86"/>
    <mergeCell ref="AI86:AP86"/>
    <mergeCell ref="AQ86:AS86"/>
    <mergeCell ref="AT86:AU86"/>
    <mergeCell ref="AV86:AY86"/>
    <mergeCell ref="AZ85:BC85"/>
    <mergeCell ref="BD85:BG85"/>
    <mergeCell ref="BH85:BK85"/>
    <mergeCell ref="BL85:BO85"/>
    <mergeCell ref="A86:B86"/>
    <mergeCell ref="C86:G86"/>
    <mergeCell ref="H86:O86"/>
    <mergeCell ref="P86:U86"/>
    <mergeCell ref="V86:X86"/>
    <mergeCell ref="Y86:Z86"/>
    <mergeCell ref="AA85:AD85"/>
    <mergeCell ref="AE85:AH85"/>
    <mergeCell ref="AI85:AP85"/>
    <mergeCell ref="AQ85:AS85"/>
    <mergeCell ref="AT85:AU85"/>
    <mergeCell ref="AV85:AY85"/>
    <mergeCell ref="AZ84:BC84"/>
    <mergeCell ref="BD84:BG84"/>
    <mergeCell ref="BH84:BK84"/>
    <mergeCell ref="BL84:BO84"/>
    <mergeCell ref="A85:B85"/>
    <mergeCell ref="C85:G85"/>
    <mergeCell ref="H85:O85"/>
    <mergeCell ref="P85:U85"/>
    <mergeCell ref="V85:X85"/>
    <mergeCell ref="Y85:Z85"/>
    <mergeCell ref="AA84:AD84"/>
    <mergeCell ref="AE84:AH84"/>
    <mergeCell ref="AI84:AP84"/>
    <mergeCell ref="AQ84:AS84"/>
    <mergeCell ref="AT84:AU84"/>
    <mergeCell ref="AV84:AY84"/>
    <mergeCell ref="AZ83:BC83"/>
    <mergeCell ref="BD83:BG83"/>
    <mergeCell ref="BH83:BK83"/>
    <mergeCell ref="BL83:BO83"/>
    <mergeCell ref="A84:B84"/>
    <mergeCell ref="C84:G84"/>
    <mergeCell ref="H84:O84"/>
    <mergeCell ref="P84:U84"/>
    <mergeCell ref="V84:X84"/>
    <mergeCell ref="Y84:Z84"/>
    <mergeCell ref="AA83:AD83"/>
    <mergeCell ref="AE83:AH83"/>
    <mergeCell ref="AI83:AP83"/>
    <mergeCell ref="AQ83:AS83"/>
    <mergeCell ref="AT83:AU83"/>
    <mergeCell ref="AV83:AY83"/>
    <mergeCell ref="AZ82:BC82"/>
    <mergeCell ref="BD82:BG82"/>
    <mergeCell ref="BH82:BK82"/>
    <mergeCell ref="BL82:BO82"/>
    <mergeCell ref="A83:B83"/>
    <mergeCell ref="C83:G83"/>
    <mergeCell ref="H83:O83"/>
    <mergeCell ref="P83:U83"/>
    <mergeCell ref="V83:X83"/>
    <mergeCell ref="Y83:Z83"/>
    <mergeCell ref="AA82:AD82"/>
    <mergeCell ref="AE82:AH82"/>
    <mergeCell ref="AI82:AP82"/>
    <mergeCell ref="AQ82:AS82"/>
    <mergeCell ref="AT82:AU82"/>
    <mergeCell ref="AV82:AY82"/>
    <mergeCell ref="AZ81:BC81"/>
    <mergeCell ref="BD81:BG81"/>
    <mergeCell ref="BH81:BK81"/>
    <mergeCell ref="BL81:BO81"/>
    <mergeCell ref="A82:B82"/>
    <mergeCell ref="C82:G82"/>
    <mergeCell ref="H82:O82"/>
    <mergeCell ref="P82:U82"/>
    <mergeCell ref="V82:X82"/>
    <mergeCell ref="Y82:Z82"/>
    <mergeCell ref="AA81:AD81"/>
    <mergeCell ref="AE81:AH81"/>
    <mergeCell ref="AI81:AP81"/>
    <mergeCell ref="AQ81:AS81"/>
    <mergeCell ref="AT81:AU81"/>
    <mergeCell ref="AV81:AY81"/>
    <mergeCell ref="AZ80:BC80"/>
    <mergeCell ref="BD80:BG80"/>
    <mergeCell ref="BH80:BK80"/>
    <mergeCell ref="BL80:BO80"/>
    <mergeCell ref="A81:B81"/>
    <mergeCell ref="C81:G81"/>
    <mergeCell ref="H81:O81"/>
    <mergeCell ref="P81:U81"/>
    <mergeCell ref="V81:X81"/>
    <mergeCell ref="Y81:Z81"/>
    <mergeCell ref="AA80:AD80"/>
    <mergeCell ref="AE80:AH80"/>
    <mergeCell ref="AI80:AP80"/>
    <mergeCell ref="AQ80:AS80"/>
    <mergeCell ref="AT80:AU80"/>
    <mergeCell ref="AV80:AY80"/>
    <mergeCell ref="AZ79:BC79"/>
    <mergeCell ref="BD79:BG79"/>
    <mergeCell ref="BH79:BK79"/>
    <mergeCell ref="BL79:BO79"/>
    <mergeCell ref="A80:B80"/>
    <mergeCell ref="C80:G80"/>
    <mergeCell ref="H80:O80"/>
    <mergeCell ref="P80:U80"/>
    <mergeCell ref="V80:X80"/>
    <mergeCell ref="Y80:Z80"/>
    <mergeCell ref="AA79:AD79"/>
    <mergeCell ref="AE79:AH79"/>
    <mergeCell ref="AI79:AP79"/>
    <mergeCell ref="AQ79:AS79"/>
    <mergeCell ref="AT79:AU79"/>
    <mergeCell ref="AV79:AY79"/>
    <mergeCell ref="AZ78:BC78"/>
    <mergeCell ref="BD78:BG78"/>
    <mergeCell ref="BH78:BK78"/>
    <mergeCell ref="BL78:BO78"/>
    <mergeCell ref="A79:B79"/>
    <mergeCell ref="C79:G79"/>
    <mergeCell ref="H79:O79"/>
    <mergeCell ref="P79:U79"/>
    <mergeCell ref="V79:X79"/>
    <mergeCell ref="Y79:Z79"/>
    <mergeCell ref="AA78:AD78"/>
    <mergeCell ref="AE78:AH78"/>
    <mergeCell ref="AI78:AP78"/>
    <mergeCell ref="AQ78:AS78"/>
    <mergeCell ref="AT78:AU78"/>
    <mergeCell ref="AV78:AY78"/>
    <mergeCell ref="AZ77:BC77"/>
    <mergeCell ref="BD77:BG77"/>
    <mergeCell ref="BH77:BK77"/>
    <mergeCell ref="BL77:BO77"/>
    <mergeCell ref="A78:B78"/>
    <mergeCell ref="C78:G78"/>
    <mergeCell ref="H78:O78"/>
    <mergeCell ref="P78:U78"/>
    <mergeCell ref="V78:X78"/>
    <mergeCell ref="Y78:Z78"/>
    <mergeCell ref="AA77:AD77"/>
    <mergeCell ref="AE77:AH77"/>
    <mergeCell ref="AI77:AP77"/>
    <mergeCell ref="AQ77:AS77"/>
    <mergeCell ref="AT77:AU77"/>
    <mergeCell ref="AV77:AY77"/>
    <mergeCell ref="AZ76:BC76"/>
    <mergeCell ref="BD76:BG76"/>
    <mergeCell ref="BH76:BK76"/>
    <mergeCell ref="BL76:BO76"/>
    <mergeCell ref="A77:B77"/>
    <mergeCell ref="C77:G77"/>
    <mergeCell ref="H77:O77"/>
    <mergeCell ref="P77:U77"/>
    <mergeCell ref="V77:X77"/>
    <mergeCell ref="Y77:Z77"/>
    <mergeCell ref="AA76:AD76"/>
    <mergeCell ref="AE76:AH76"/>
    <mergeCell ref="AI76:AP76"/>
    <mergeCell ref="AQ76:AS76"/>
    <mergeCell ref="AT76:AU76"/>
    <mergeCell ref="AV76:AY76"/>
    <mergeCell ref="AZ75:BC75"/>
    <mergeCell ref="BD75:BG75"/>
    <mergeCell ref="BH75:BK75"/>
    <mergeCell ref="BL75:BO75"/>
    <mergeCell ref="A76:B76"/>
    <mergeCell ref="C76:G76"/>
    <mergeCell ref="H76:O76"/>
    <mergeCell ref="P76:U76"/>
    <mergeCell ref="V76:X76"/>
    <mergeCell ref="Y76:Z76"/>
    <mergeCell ref="AA75:AD75"/>
    <mergeCell ref="AE75:AH75"/>
    <mergeCell ref="AI75:AP75"/>
    <mergeCell ref="AQ75:AS75"/>
    <mergeCell ref="AT75:AU75"/>
    <mergeCell ref="AV75:AY75"/>
    <mergeCell ref="AZ74:BC74"/>
    <mergeCell ref="BD74:BG74"/>
    <mergeCell ref="BH74:BK74"/>
    <mergeCell ref="BL74:BO74"/>
    <mergeCell ref="A75:B75"/>
    <mergeCell ref="C75:G75"/>
    <mergeCell ref="H75:O75"/>
    <mergeCell ref="P75:U75"/>
    <mergeCell ref="V75:X75"/>
    <mergeCell ref="Y75:Z75"/>
    <mergeCell ref="AA74:AD74"/>
    <mergeCell ref="AE74:AH74"/>
    <mergeCell ref="AI74:AP74"/>
    <mergeCell ref="AQ74:AS74"/>
    <mergeCell ref="AT74:AU74"/>
    <mergeCell ref="AV74:AY74"/>
    <mergeCell ref="AE72:AH72"/>
    <mergeCell ref="V73:AA73"/>
    <mergeCell ref="AC73:AD73"/>
    <mergeCell ref="AE73:AH73"/>
    <mergeCell ref="A74:B74"/>
    <mergeCell ref="C74:G74"/>
    <mergeCell ref="H74:O74"/>
    <mergeCell ref="P74:U74"/>
    <mergeCell ref="V74:X74"/>
    <mergeCell ref="Y74:Z74"/>
    <mergeCell ref="A72:D73"/>
    <mergeCell ref="E72:I73"/>
    <mergeCell ref="J72:O73"/>
    <mergeCell ref="P72:U73"/>
    <mergeCell ref="V72:AA72"/>
    <mergeCell ref="AC72:AD72"/>
    <mergeCell ref="BD70:BG70"/>
    <mergeCell ref="BH70:BK70"/>
    <mergeCell ref="BL70:BO70"/>
    <mergeCell ref="A71:D71"/>
    <mergeCell ref="F71:H71"/>
    <mergeCell ref="J71:O71"/>
    <mergeCell ref="P71:U71"/>
    <mergeCell ref="V71:AA71"/>
    <mergeCell ref="AC71:AD71"/>
    <mergeCell ref="AE71:AH71"/>
    <mergeCell ref="AE70:AH70"/>
    <mergeCell ref="AI70:AP70"/>
    <mergeCell ref="AQ70:AS70"/>
    <mergeCell ref="AT70:AU70"/>
    <mergeCell ref="AV70:AY70"/>
    <mergeCell ref="AZ70:BC70"/>
    <mergeCell ref="BD68:BG68"/>
    <mergeCell ref="BH68:BK68"/>
    <mergeCell ref="BL68:BO68"/>
    <mergeCell ref="A70:B70"/>
    <mergeCell ref="C70:G70"/>
    <mergeCell ref="H70:O70"/>
    <mergeCell ref="P70:U70"/>
    <mergeCell ref="V70:X70"/>
    <mergeCell ref="Y70:Z70"/>
    <mergeCell ref="AA70:AD70"/>
    <mergeCell ref="AE68:AH68"/>
    <mergeCell ref="AI68:AP68"/>
    <mergeCell ref="AQ68:AS68"/>
    <mergeCell ref="AT68:AU68"/>
    <mergeCell ref="AV68:AY68"/>
    <mergeCell ref="AZ68:BC68"/>
    <mergeCell ref="A68:B68"/>
    <mergeCell ref="AZ67:BC67"/>
    <mergeCell ref="BD66:BG66"/>
    <mergeCell ref="BH66:BK66"/>
    <mergeCell ref="BL66:BO66"/>
    <mergeCell ref="A67:B67"/>
    <mergeCell ref="C67:G67"/>
    <mergeCell ref="H67:O67"/>
    <mergeCell ref="P67:U67"/>
    <mergeCell ref="V67:X67"/>
    <mergeCell ref="Y67:Z67"/>
    <mergeCell ref="AA67:AD67"/>
    <mergeCell ref="AE66:AH66"/>
    <mergeCell ref="AI66:AP66"/>
    <mergeCell ref="AQ66:AS66"/>
    <mergeCell ref="AT66:AU66"/>
    <mergeCell ref="AV66:AY66"/>
    <mergeCell ref="AZ66:BC66"/>
    <mergeCell ref="BD65:BG65"/>
    <mergeCell ref="BH65:BK65"/>
    <mergeCell ref="BL65:BO65"/>
    <mergeCell ref="A66:B66"/>
    <mergeCell ref="C66:G66"/>
    <mergeCell ref="H66:O66"/>
    <mergeCell ref="P66:U66"/>
    <mergeCell ref="V66:X66"/>
    <mergeCell ref="Y66:Z66"/>
    <mergeCell ref="AA66:AD66"/>
    <mergeCell ref="AE65:AH65"/>
    <mergeCell ref="AI65:AP65"/>
    <mergeCell ref="AQ65:AS65"/>
    <mergeCell ref="AT65:AU65"/>
    <mergeCell ref="AV65:AY65"/>
    <mergeCell ref="AZ65:BC65"/>
    <mergeCell ref="BD64:BG64"/>
    <mergeCell ref="BH64:BK64"/>
    <mergeCell ref="BL64:BO64"/>
    <mergeCell ref="A65:B65"/>
    <mergeCell ref="C65:G65"/>
    <mergeCell ref="H65:O65"/>
    <mergeCell ref="P65:U65"/>
    <mergeCell ref="V65:X65"/>
    <mergeCell ref="Y65:Z65"/>
    <mergeCell ref="AA65:AD65"/>
    <mergeCell ref="AE64:AH64"/>
    <mergeCell ref="AI64:AP64"/>
    <mergeCell ref="AQ64:AS64"/>
    <mergeCell ref="AT64:AU64"/>
    <mergeCell ref="AV64:AY64"/>
    <mergeCell ref="AZ64:BC64"/>
    <mergeCell ref="BD63:BG63"/>
    <mergeCell ref="BH63:BK63"/>
    <mergeCell ref="BL63:BO63"/>
    <mergeCell ref="A64:B64"/>
    <mergeCell ref="C64:G64"/>
    <mergeCell ref="H64:O64"/>
    <mergeCell ref="P64:U64"/>
    <mergeCell ref="V64:X64"/>
    <mergeCell ref="Y64:Z64"/>
    <mergeCell ref="AA64:AD64"/>
    <mergeCell ref="AE63:AH63"/>
    <mergeCell ref="AI63:AP63"/>
    <mergeCell ref="AQ63:AS63"/>
    <mergeCell ref="AT63:AU63"/>
    <mergeCell ref="AV63:AY63"/>
    <mergeCell ref="AZ63:BC63"/>
    <mergeCell ref="BD62:BG62"/>
    <mergeCell ref="BH62:BK62"/>
    <mergeCell ref="BL62:BO62"/>
    <mergeCell ref="A63:B63"/>
    <mergeCell ref="C63:G63"/>
    <mergeCell ref="H63:O63"/>
    <mergeCell ref="P63:U63"/>
    <mergeCell ref="V63:X63"/>
    <mergeCell ref="Y63:Z63"/>
    <mergeCell ref="AA63:AD63"/>
    <mergeCell ref="AE62:AH62"/>
    <mergeCell ref="AI62:AP62"/>
    <mergeCell ref="AQ62:AS62"/>
    <mergeCell ref="AT62:AU62"/>
    <mergeCell ref="AV62:AY62"/>
    <mergeCell ref="AZ62:BC62"/>
    <mergeCell ref="BD61:BG61"/>
    <mergeCell ref="BH61:BK61"/>
    <mergeCell ref="BL61:BO61"/>
    <mergeCell ref="A62:B62"/>
    <mergeCell ref="C62:G62"/>
    <mergeCell ref="H62:O62"/>
    <mergeCell ref="P62:U62"/>
    <mergeCell ref="V62:X62"/>
    <mergeCell ref="Y62:Z62"/>
    <mergeCell ref="AA62:AD62"/>
    <mergeCell ref="AE61:AH61"/>
    <mergeCell ref="AI61:AP61"/>
    <mergeCell ref="AQ61:AS61"/>
    <mergeCell ref="AT61:AU61"/>
    <mergeCell ref="AV61:AY61"/>
    <mergeCell ref="AZ61:BC61"/>
    <mergeCell ref="BD60:BG60"/>
    <mergeCell ref="BH60:BK60"/>
    <mergeCell ref="BL60:BO60"/>
    <mergeCell ref="A61:B61"/>
    <mergeCell ref="C61:G61"/>
    <mergeCell ref="H61:O61"/>
    <mergeCell ref="P61:U61"/>
    <mergeCell ref="V61:X61"/>
    <mergeCell ref="Y61:Z61"/>
    <mergeCell ref="AA61:AD61"/>
    <mergeCell ref="AE60:AH60"/>
    <mergeCell ref="AI60:AP60"/>
    <mergeCell ref="AQ60:AS60"/>
    <mergeCell ref="AT60:AU60"/>
    <mergeCell ref="AV60:AY60"/>
    <mergeCell ref="AZ60:BC60"/>
    <mergeCell ref="BD59:BG59"/>
    <mergeCell ref="BH59:BK59"/>
    <mergeCell ref="BL59:BO59"/>
    <mergeCell ref="A60:B60"/>
    <mergeCell ref="C60:G60"/>
    <mergeCell ref="H60:O60"/>
    <mergeCell ref="P60:U60"/>
    <mergeCell ref="V60:X60"/>
    <mergeCell ref="Y60:Z60"/>
    <mergeCell ref="AA60:AD60"/>
    <mergeCell ref="AE59:AH59"/>
    <mergeCell ref="AI59:AP59"/>
    <mergeCell ref="AQ59:AS59"/>
    <mergeCell ref="AT59:AU59"/>
    <mergeCell ref="AV59:AY59"/>
    <mergeCell ref="AZ59:BC59"/>
    <mergeCell ref="BD58:BG58"/>
    <mergeCell ref="BH58:BK58"/>
    <mergeCell ref="BL58:BO58"/>
    <mergeCell ref="A59:B59"/>
    <mergeCell ref="C59:G59"/>
    <mergeCell ref="H59:O59"/>
    <mergeCell ref="P59:U59"/>
    <mergeCell ref="V59:X59"/>
    <mergeCell ref="Y59:Z59"/>
    <mergeCell ref="AA59:AD59"/>
    <mergeCell ref="AE58:AH58"/>
    <mergeCell ref="AI58:AP58"/>
    <mergeCell ref="AQ58:AS58"/>
    <mergeCell ref="AT58:AU58"/>
    <mergeCell ref="AV58:AY58"/>
    <mergeCell ref="AZ58:BC58"/>
    <mergeCell ref="BD57:BG57"/>
    <mergeCell ref="BH57:BK57"/>
    <mergeCell ref="BL57:BO57"/>
    <mergeCell ref="A58:B58"/>
    <mergeCell ref="C58:G58"/>
    <mergeCell ref="H58:O58"/>
    <mergeCell ref="P58:U58"/>
    <mergeCell ref="V58:X58"/>
    <mergeCell ref="Y58:Z58"/>
    <mergeCell ref="AA58:AD58"/>
    <mergeCell ref="AE57:AH57"/>
    <mergeCell ref="AI57:AP57"/>
    <mergeCell ref="AQ57:AS57"/>
    <mergeCell ref="AT57:AU57"/>
    <mergeCell ref="AV57:AY57"/>
    <mergeCell ref="AZ57:BC57"/>
    <mergeCell ref="BD56:BG56"/>
    <mergeCell ref="BH56:BK56"/>
    <mergeCell ref="BL56:BO56"/>
    <mergeCell ref="A57:B57"/>
    <mergeCell ref="C57:G57"/>
    <mergeCell ref="H57:O57"/>
    <mergeCell ref="P57:U57"/>
    <mergeCell ref="V57:X57"/>
    <mergeCell ref="Y57:Z57"/>
    <mergeCell ref="AA57:AD57"/>
    <mergeCell ref="AE56:AH56"/>
    <mergeCell ref="AI56:AP56"/>
    <mergeCell ref="AQ56:AS56"/>
    <mergeCell ref="AT56:AU56"/>
    <mergeCell ref="AV56:AY56"/>
    <mergeCell ref="AZ56:BC56"/>
    <mergeCell ref="BD55:BG55"/>
    <mergeCell ref="BH55:BK55"/>
    <mergeCell ref="BL55:BO55"/>
    <mergeCell ref="A56:B56"/>
    <mergeCell ref="C56:G56"/>
    <mergeCell ref="H56:O56"/>
    <mergeCell ref="P56:U56"/>
    <mergeCell ref="V56:X56"/>
    <mergeCell ref="Y56:Z56"/>
    <mergeCell ref="AA56:AD56"/>
    <mergeCell ref="AE55:AH55"/>
    <mergeCell ref="AI55:AP55"/>
    <mergeCell ref="AQ55:AS55"/>
    <mergeCell ref="AT55:AU55"/>
    <mergeCell ref="AV55:AY55"/>
    <mergeCell ref="AZ55:BC55"/>
    <mergeCell ref="BD54:BG54"/>
    <mergeCell ref="BH54:BK54"/>
    <mergeCell ref="BL54:BO54"/>
    <mergeCell ref="A55:B55"/>
    <mergeCell ref="C55:G55"/>
    <mergeCell ref="H55:O55"/>
    <mergeCell ref="P55:U55"/>
    <mergeCell ref="V55:X55"/>
    <mergeCell ref="Y55:Z55"/>
    <mergeCell ref="AA55:AD55"/>
    <mergeCell ref="AE54:AH54"/>
    <mergeCell ref="AI54:AP54"/>
    <mergeCell ref="AQ54:AS54"/>
    <mergeCell ref="AT54:AU54"/>
    <mergeCell ref="AV54:AY54"/>
    <mergeCell ref="AZ54:BC54"/>
    <mergeCell ref="BD53:BG53"/>
    <mergeCell ref="BH53:BK53"/>
    <mergeCell ref="BL53:BO53"/>
    <mergeCell ref="A54:B54"/>
    <mergeCell ref="C54:G54"/>
    <mergeCell ref="H54:O54"/>
    <mergeCell ref="P54:U54"/>
    <mergeCell ref="V54:X54"/>
    <mergeCell ref="Y54:Z54"/>
    <mergeCell ref="AA54:AD54"/>
    <mergeCell ref="AE53:AH53"/>
    <mergeCell ref="AI53:AP53"/>
    <mergeCell ref="AQ53:AS53"/>
    <mergeCell ref="AT53:AU53"/>
    <mergeCell ref="AV53:AY53"/>
    <mergeCell ref="AZ53:BC53"/>
    <mergeCell ref="BD52:BG52"/>
    <mergeCell ref="BH52:BK52"/>
    <mergeCell ref="BL52:BO52"/>
    <mergeCell ref="A53:B53"/>
    <mergeCell ref="C53:G53"/>
    <mergeCell ref="H53:O53"/>
    <mergeCell ref="P53:U53"/>
    <mergeCell ref="V53:X53"/>
    <mergeCell ref="Y53:Z53"/>
    <mergeCell ref="AA53:AD53"/>
    <mergeCell ref="AE52:AH52"/>
    <mergeCell ref="AI52:AP52"/>
    <mergeCell ref="AQ52:AS52"/>
    <mergeCell ref="AT52:AU52"/>
    <mergeCell ref="AV52:AY52"/>
    <mergeCell ref="AZ52:BC52"/>
    <mergeCell ref="BD51:BG51"/>
    <mergeCell ref="BH51:BK51"/>
    <mergeCell ref="BL51:BO51"/>
    <mergeCell ref="A52:B52"/>
    <mergeCell ref="C52:G52"/>
    <mergeCell ref="H52:O52"/>
    <mergeCell ref="P52:U52"/>
    <mergeCell ref="V52:X52"/>
    <mergeCell ref="Y52:Z52"/>
    <mergeCell ref="AA52:AD52"/>
    <mergeCell ref="AE51:AH51"/>
    <mergeCell ref="AI51:AP51"/>
    <mergeCell ref="AQ51:AS51"/>
    <mergeCell ref="AT51:AU51"/>
    <mergeCell ref="AV51:AY51"/>
    <mergeCell ref="AZ51:BC51"/>
    <mergeCell ref="BD50:BG50"/>
    <mergeCell ref="BH50:BK50"/>
    <mergeCell ref="BL50:BO50"/>
    <mergeCell ref="A51:B51"/>
    <mergeCell ref="C51:G51"/>
    <mergeCell ref="H51:O51"/>
    <mergeCell ref="P51:U51"/>
    <mergeCell ref="V51:X51"/>
    <mergeCell ref="Y51:Z51"/>
    <mergeCell ref="AA51:AD51"/>
    <mergeCell ref="AE50:AH50"/>
    <mergeCell ref="AI50:AP50"/>
    <mergeCell ref="AQ50:AS50"/>
    <mergeCell ref="AT50:AU50"/>
    <mergeCell ref="AV50:AY50"/>
    <mergeCell ref="AZ50:BC50"/>
    <mergeCell ref="BD49:BG49"/>
    <mergeCell ref="BH49:BK49"/>
    <mergeCell ref="BL49:BO49"/>
    <mergeCell ref="A50:B50"/>
    <mergeCell ref="C50:G50"/>
    <mergeCell ref="H50:O50"/>
    <mergeCell ref="P50:U50"/>
    <mergeCell ref="V50:X50"/>
    <mergeCell ref="Y50:Z50"/>
    <mergeCell ref="AA50:AD50"/>
    <mergeCell ref="AE49:AH49"/>
    <mergeCell ref="AI49:AP49"/>
    <mergeCell ref="AQ49:AS49"/>
    <mergeCell ref="AT49:AU49"/>
    <mergeCell ref="AV49:AY49"/>
    <mergeCell ref="AZ49:BC49"/>
    <mergeCell ref="BD48:BG48"/>
    <mergeCell ref="BH48:BK48"/>
    <mergeCell ref="BL48:BO48"/>
    <mergeCell ref="A49:B49"/>
    <mergeCell ref="C49:G49"/>
    <mergeCell ref="H49:O49"/>
    <mergeCell ref="P49:U49"/>
    <mergeCell ref="V49:X49"/>
    <mergeCell ref="Y49:Z49"/>
    <mergeCell ref="AA49:AD49"/>
    <mergeCell ref="AE48:AH48"/>
    <mergeCell ref="AI48:AP48"/>
    <mergeCell ref="AQ48:AS48"/>
    <mergeCell ref="AT48:AU48"/>
    <mergeCell ref="AV48:AY48"/>
    <mergeCell ref="AZ48:BC48"/>
    <mergeCell ref="BD47:BG47"/>
    <mergeCell ref="BH47:BK47"/>
    <mergeCell ref="BL47:BO47"/>
    <mergeCell ref="A48:B48"/>
    <mergeCell ref="C48:G48"/>
    <mergeCell ref="H48:O48"/>
    <mergeCell ref="P48:U48"/>
    <mergeCell ref="V48:X48"/>
    <mergeCell ref="Y48:Z48"/>
    <mergeCell ref="AA48:AD48"/>
    <mergeCell ref="AE47:AH47"/>
    <mergeCell ref="AI47:AP47"/>
    <mergeCell ref="AQ47:AS47"/>
    <mergeCell ref="AT47:AU47"/>
    <mergeCell ref="AV47:AY47"/>
    <mergeCell ref="AZ47:BC47"/>
    <mergeCell ref="BD46:BG46"/>
    <mergeCell ref="BH46:BK46"/>
    <mergeCell ref="BL46:BO46"/>
    <mergeCell ref="A47:B47"/>
    <mergeCell ref="C47:G47"/>
    <mergeCell ref="H47:O47"/>
    <mergeCell ref="P47:U47"/>
    <mergeCell ref="V47:X47"/>
    <mergeCell ref="Y47:Z47"/>
    <mergeCell ref="AA47:AD47"/>
    <mergeCell ref="AE46:AH46"/>
    <mergeCell ref="AI46:AP46"/>
    <mergeCell ref="AQ46:AS46"/>
    <mergeCell ref="AT46:AU46"/>
    <mergeCell ref="AV46:AY46"/>
    <mergeCell ref="AZ46:BC46"/>
    <mergeCell ref="BD45:BG45"/>
    <mergeCell ref="BH45:BK45"/>
    <mergeCell ref="BL45:BO45"/>
    <mergeCell ref="A46:B46"/>
    <mergeCell ref="C46:G46"/>
    <mergeCell ref="H46:O46"/>
    <mergeCell ref="P46:U46"/>
    <mergeCell ref="V46:X46"/>
    <mergeCell ref="Y46:Z46"/>
    <mergeCell ref="AA46:AD46"/>
    <mergeCell ref="AE45:AH45"/>
    <mergeCell ref="AI45:AP45"/>
    <mergeCell ref="AQ45:AS45"/>
    <mergeCell ref="AT45:AU45"/>
    <mergeCell ref="AV45:AY45"/>
    <mergeCell ref="AZ45:BC45"/>
    <mergeCell ref="BD44:BG44"/>
    <mergeCell ref="BH44:BK44"/>
    <mergeCell ref="BL44:BO44"/>
    <mergeCell ref="A45:B45"/>
    <mergeCell ref="C45:G45"/>
    <mergeCell ref="H45:O45"/>
    <mergeCell ref="P45:U45"/>
    <mergeCell ref="V45:X45"/>
    <mergeCell ref="Y45:Z45"/>
    <mergeCell ref="AA45:AD45"/>
    <mergeCell ref="AE44:AH44"/>
    <mergeCell ref="AI44:AP44"/>
    <mergeCell ref="AQ44:AS44"/>
    <mergeCell ref="AT44:AU44"/>
    <mergeCell ref="AV44:AY44"/>
    <mergeCell ref="AZ44:BC44"/>
    <mergeCell ref="BD43:BG43"/>
    <mergeCell ref="BH43:BK43"/>
    <mergeCell ref="BL43:BO43"/>
    <mergeCell ref="A44:B44"/>
    <mergeCell ref="C44:G44"/>
    <mergeCell ref="H44:O44"/>
    <mergeCell ref="P44:U44"/>
    <mergeCell ref="V44:X44"/>
    <mergeCell ref="Y44:Z44"/>
    <mergeCell ref="AA44:AD44"/>
    <mergeCell ref="AE43:AH43"/>
    <mergeCell ref="AI43:AP43"/>
    <mergeCell ref="AQ43:AS43"/>
    <mergeCell ref="AT43:AU43"/>
    <mergeCell ref="AV43:AY43"/>
    <mergeCell ref="AZ43:BC43"/>
    <mergeCell ref="BD42:BG42"/>
    <mergeCell ref="BH42:BK42"/>
    <mergeCell ref="BL42:BO42"/>
    <mergeCell ref="A43:B43"/>
    <mergeCell ref="C43:G43"/>
    <mergeCell ref="H43:O43"/>
    <mergeCell ref="P43:U43"/>
    <mergeCell ref="V43:X43"/>
    <mergeCell ref="Y43:Z43"/>
    <mergeCell ref="AA43:AD43"/>
    <mergeCell ref="AE42:AH42"/>
    <mergeCell ref="AI42:AP42"/>
    <mergeCell ref="AQ42:AS42"/>
    <mergeCell ref="AT42:AU42"/>
    <mergeCell ref="AV42:AY42"/>
    <mergeCell ref="AZ42:BC42"/>
    <mergeCell ref="AE7:AH7"/>
    <mergeCell ref="A5:AH5"/>
    <mergeCell ref="A1:N1"/>
    <mergeCell ref="O1:P1"/>
    <mergeCell ref="BD41:BG41"/>
    <mergeCell ref="BH41:BK41"/>
    <mergeCell ref="BL41:BO41"/>
    <mergeCell ref="A42:B42"/>
    <mergeCell ref="C42:G42"/>
    <mergeCell ref="H42:O42"/>
    <mergeCell ref="P42:U42"/>
    <mergeCell ref="V42:X42"/>
    <mergeCell ref="Y42:Z42"/>
    <mergeCell ref="AA42:AD42"/>
    <mergeCell ref="AE41:AH41"/>
    <mergeCell ref="AI41:AP41"/>
    <mergeCell ref="AQ41:AS41"/>
    <mergeCell ref="AT41:AU41"/>
    <mergeCell ref="AV41:AY41"/>
    <mergeCell ref="AZ41:BC41"/>
    <mergeCell ref="AE40:AH40"/>
    <mergeCell ref="A41:B41"/>
    <mergeCell ref="C41:G41"/>
    <mergeCell ref="H41:O41"/>
    <mergeCell ref="P41:U41"/>
    <mergeCell ref="V41:X41"/>
    <mergeCell ref="Y41:Z41"/>
    <mergeCell ref="AA41:AD41"/>
    <mergeCell ref="AE38:AH38"/>
    <mergeCell ref="A39:D40"/>
    <mergeCell ref="E39:I40"/>
    <mergeCell ref="J39:O40"/>
    <mergeCell ref="AA34:AD34"/>
    <mergeCell ref="AE34:AH34"/>
    <mergeCell ref="AI34:AP34"/>
    <mergeCell ref="AQ34:AS34"/>
    <mergeCell ref="AT34:AU34"/>
    <mergeCell ref="AV34:AY34"/>
    <mergeCell ref="P39:U40"/>
    <mergeCell ref="V39:AA39"/>
    <mergeCell ref="AC39:AD39"/>
    <mergeCell ref="AE39:AH39"/>
    <mergeCell ref="V40:AA40"/>
    <mergeCell ref="AC40:AD40"/>
    <mergeCell ref="AZ37:BC37"/>
    <mergeCell ref="BD37:BG37"/>
    <mergeCell ref="BH37:BK37"/>
    <mergeCell ref="BL37:BO37"/>
    <mergeCell ref="A38:D38"/>
    <mergeCell ref="F38:H38"/>
    <mergeCell ref="J38:O38"/>
    <mergeCell ref="P38:U38"/>
    <mergeCell ref="V38:AA38"/>
    <mergeCell ref="AC38:AD38"/>
    <mergeCell ref="AA37:AD37"/>
    <mergeCell ref="AE37:AH37"/>
    <mergeCell ref="AI37:AP37"/>
    <mergeCell ref="AQ37:AS37"/>
    <mergeCell ref="AT37:AU37"/>
    <mergeCell ref="AV37:AY37"/>
    <mergeCell ref="AA32:AD32"/>
    <mergeCell ref="AE32:AH32"/>
    <mergeCell ref="AI32:AP32"/>
    <mergeCell ref="AQ32:AS32"/>
    <mergeCell ref="AT32:AU32"/>
    <mergeCell ref="AV32:AY32"/>
    <mergeCell ref="AZ36:BC36"/>
    <mergeCell ref="BD36:BG36"/>
    <mergeCell ref="BH36:BK36"/>
    <mergeCell ref="BL36:BO36"/>
    <mergeCell ref="A37:B37"/>
    <mergeCell ref="C37:G37"/>
    <mergeCell ref="H37:O37"/>
    <mergeCell ref="P37:U37"/>
    <mergeCell ref="V37:X37"/>
    <mergeCell ref="Y37:Z37"/>
    <mergeCell ref="AA36:AD36"/>
    <mergeCell ref="AE36:AH36"/>
    <mergeCell ref="AI36:AP36"/>
    <mergeCell ref="AQ36:AS36"/>
    <mergeCell ref="AT36:AU36"/>
    <mergeCell ref="AV36:AY36"/>
    <mergeCell ref="AZ34:BC34"/>
    <mergeCell ref="BD34:BG34"/>
    <mergeCell ref="BH34:BK34"/>
    <mergeCell ref="BL34:BO34"/>
    <mergeCell ref="A36:B36"/>
    <mergeCell ref="C36:G36"/>
    <mergeCell ref="H36:O36"/>
    <mergeCell ref="P36:U36"/>
    <mergeCell ref="V36:X36"/>
    <mergeCell ref="Y36:Z36"/>
    <mergeCell ref="AA30:AD30"/>
    <mergeCell ref="AE30:AH30"/>
    <mergeCell ref="AI30:AP30"/>
    <mergeCell ref="AQ30:AS30"/>
    <mergeCell ref="AT30:AU30"/>
    <mergeCell ref="AV30:AY30"/>
    <mergeCell ref="AZ33:BC33"/>
    <mergeCell ref="BD33:BG33"/>
    <mergeCell ref="BH33:BK33"/>
    <mergeCell ref="BL33:BO33"/>
    <mergeCell ref="A34:B34"/>
    <mergeCell ref="C34:G34"/>
    <mergeCell ref="H34:O34"/>
    <mergeCell ref="P34:U34"/>
    <mergeCell ref="V34:X34"/>
    <mergeCell ref="Y34:Z34"/>
    <mergeCell ref="AA33:AD33"/>
    <mergeCell ref="AE33:AH33"/>
    <mergeCell ref="AI33:AP33"/>
    <mergeCell ref="AQ33:AS33"/>
    <mergeCell ref="AT33:AU33"/>
    <mergeCell ref="AV33:AY33"/>
    <mergeCell ref="AZ32:BC32"/>
    <mergeCell ref="BD32:BG32"/>
    <mergeCell ref="BH32:BK32"/>
    <mergeCell ref="BL32:BO32"/>
    <mergeCell ref="A33:B33"/>
    <mergeCell ref="C33:G33"/>
    <mergeCell ref="H33:O33"/>
    <mergeCell ref="P33:U33"/>
    <mergeCell ref="V33:X33"/>
    <mergeCell ref="Y33:Z33"/>
    <mergeCell ref="AA28:AD28"/>
    <mergeCell ref="AE28:AH28"/>
    <mergeCell ref="AI28:AP28"/>
    <mergeCell ref="AQ28:AS28"/>
    <mergeCell ref="AT28:AU28"/>
    <mergeCell ref="AV28:AY28"/>
    <mergeCell ref="AZ31:BC31"/>
    <mergeCell ref="BD31:BG31"/>
    <mergeCell ref="BH31:BK31"/>
    <mergeCell ref="BL31:BO31"/>
    <mergeCell ref="A32:B32"/>
    <mergeCell ref="C32:G32"/>
    <mergeCell ref="H32:O32"/>
    <mergeCell ref="P32:U32"/>
    <mergeCell ref="V32:X32"/>
    <mergeCell ref="Y32:Z32"/>
    <mergeCell ref="AA31:AD31"/>
    <mergeCell ref="AE31:AH31"/>
    <mergeCell ref="AI31:AP31"/>
    <mergeCell ref="AQ31:AS31"/>
    <mergeCell ref="AT31:AU31"/>
    <mergeCell ref="AV31:AY31"/>
    <mergeCell ref="AZ30:BC30"/>
    <mergeCell ref="BD30:BG30"/>
    <mergeCell ref="BH30:BK30"/>
    <mergeCell ref="BL30:BO30"/>
    <mergeCell ref="A31:B31"/>
    <mergeCell ref="C31:G31"/>
    <mergeCell ref="H31:O31"/>
    <mergeCell ref="P31:U31"/>
    <mergeCell ref="V31:X31"/>
    <mergeCell ref="Y31:Z31"/>
    <mergeCell ref="AA26:AD26"/>
    <mergeCell ref="AE26:AH26"/>
    <mergeCell ref="AI26:AP26"/>
    <mergeCell ref="AQ26:AS26"/>
    <mergeCell ref="AT26:AU26"/>
    <mergeCell ref="AV26:AY26"/>
    <mergeCell ref="AZ29:BC29"/>
    <mergeCell ref="BD29:BG29"/>
    <mergeCell ref="BH29:BK29"/>
    <mergeCell ref="BL29:BO29"/>
    <mergeCell ref="A30:B30"/>
    <mergeCell ref="C30:G30"/>
    <mergeCell ref="H30:O30"/>
    <mergeCell ref="P30:U30"/>
    <mergeCell ref="V30:X30"/>
    <mergeCell ref="Y30:Z30"/>
    <mergeCell ref="AA29:AD29"/>
    <mergeCell ref="AE29:AH29"/>
    <mergeCell ref="AI29:AP29"/>
    <mergeCell ref="AQ29:AS29"/>
    <mergeCell ref="AT29:AU29"/>
    <mergeCell ref="AV29:AY29"/>
    <mergeCell ref="AZ28:BC28"/>
    <mergeCell ref="BD28:BG28"/>
    <mergeCell ref="BH28:BK28"/>
    <mergeCell ref="BL28:BO28"/>
    <mergeCell ref="A29:B29"/>
    <mergeCell ref="C29:G29"/>
    <mergeCell ref="H29:O29"/>
    <mergeCell ref="P29:U29"/>
    <mergeCell ref="V29:X29"/>
    <mergeCell ref="Y29:Z29"/>
    <mergeCell ref="AA24:AD24"/>
    <mergeCell ref="AE24:AH24"/>
    <mergeCell ref="AI24:AP24"/>
    <mergeCell ref="AQ24:AS24"/>
    <mergeCell ref="AT24:AU24"/>
    <mergeCell ref="AV24:AY24"/>
    <mergeCell ref="AZ27:BC27"/>
    <mergeCell ref="BD27:BG27"/>
    <mergeCell ref="BH27:BK27"/>
    <mergeCell ref="BL27:BO27"/>
    <mergeCell ref="A28:B28"/>
    <mergeCell ref="C28:G28"/>
    <mergeCell ref="H28:O28"/>
    <mergeCell ref="P28:U28"/>
    <mergeCell ref="V28:X28"/>
    <mergeCell ref="Y28:Z28"/>
    <mergeCell ref="AA27:AD27"/>
    <mergeCell ref="AE27:AH27"/>
    <mergeCell ref="AI27:AP27"/>
    <mergeCell ref="AQ27:AS27"/>
    <mergeCell ref="AT27:AU27"/>
    <mergeCell ref="AV27:AY27"/>
    <mergeCell ref="AZ26:BC26"/>
    <mergeCell ref="BD26:BG26"/>
    <mergeCell ref="BH26:BK26"/>
    <mergeCell ref="BL26:BO26"/>
    <mergeCell ref="A27:B27"/>
    <mergeCell ref="C27:G27"/>
    <mergeCell ref="H27:O27"/>
    <mergeCell ref="P27:U27"/>
    <mergeCell ref="V27:X27"/>
    <mergeCell ref="Y27:Z27"/>
    <mergeCell ref="AA22:AD22"/>
    <mergeCell ref="AE22:AH22"/>
    <mergeCell ref="AI22:AP22"/>
    <mergeCell ref="AQ22:AS22"/>
    <mergeCell ref="AT22:AU22"/>
    <mergeCell ref="AV22:AY22"/>
    <mergeCell ref="AZ25:BC25"/>
    <mergeCell ref="BD25:BG25"/>
    <mergeCell ref="BH25:BK25"/>
    <mergeCell ref="BL25:BO25"/>
    <mergeCell ref="A26:B26"/>
    <mergeCell ref="C26:G26"/>
    <mergeCell ref="H26:O26"/>
    <mergeCell ref="P26:U26"/>
    <mergeCell ref="V26:X26"/>
    <mergeCell ref="Y26:Z26"/>
    <mergeCell ref="AA25:AD25"/>
    <mergeCell ref="AE25:AH25"/>
    <mergeCell ref="AI25:AP25"/>
    <mergeCell ref="AQ25:AS25"/>
    <mergeCell ref="AT25:AU25"/>
    <mergeCell ref="AV25:AY25"/>
    <mergeCell ref="AZ24:BC24"/>
    <mergeCell ref="BD24:BG24"/>
    <mergeCell ref="BH24:BK24"/>
    <mergeCell ref="BL24:BO24"/>
    <mergeCell ref="A25:B25"/>
    <mergeCell ref="C25:G25"/>
    <mergeCell ref="H25:O25"/>
    <mergeCell ref="P25:U25"/>
    <mergeCell ref="V25:X25"/>
    <mergeCell ref="Y25:Z25"/>
    <mergeCell ref="AA20:AD20"/>
    <mergeCell ref="AE20:AH20"/>
    <mergeCell ref="AI20:AP20"/>
    <mergeCell ref="AQ20:AS20"/>
    <mergeCell ref="AT20:AU20"/>
    <mergeCell ref="AV20:AY20"/>
    <mergeCell ref="AZ23:BC23"/>
    <mergeCell ref="BD23:BG23"/>
    <mergeCell ref="BH23:BK23"/>
    <mergeCell ref="BL23:BO23"/>
    <mergeCell ref="A24:B24"/>
    <mergeCell ref="C24:G24"/>
    <mergeCell ref="H24:O24"/>
    <mergeCell ref="P24:U24"/>
    <mergeCell ref="V24:X24"/>
    <mergeCell ref="Y24:Z24"/>
    <mergeCell ref="AA23:AD23"/>
    <mergeCell ref="AE23:AH23"/>
    <mergeCell ref="AI23:AP23"/>
    <mergeCell ref="AQ23:AS23"/>
    <mergeCell ref="AT23:AU23"/>
    <mergeCell ref="AV23:AY23"/>
    <mergeCell ref="AZ22:BC22"/>
    <mergeCell ref="BD22:BG22"/>
    <mergeCell ref="BH22:BK22"/>
    <mergeCell ref="BL22:BO22"/>
    <mergeCell ref="A23:B23"/>
    <mergeCell ref="C23:G23"/>
    <mergeCell ref="H23:O23"/>
    <mergeCell ref="P23:U23"/>
    <mergeCell ref="V23:X23"/>
    <mergeCell ref="Y23:Z23"/>
    <mergeCell ref="AA18:AD18"/>
    <mergeCell ref="AE18:AH18"/>
    <mergeCell ref="AI18:AP18"/>
    <mergeCell ref="AQ18:AS18"/>
    <mergeCell ref="AT18:AU18"/>
    <mergeCell ref="AV18:AY18"/>
    <mergeCell ref="AZ21:BC21"/>
    <mergeCell ref="BD21:BG21"/>
    <mergeCell ref="BH21:BK21"/>
    <mergeCell ref="BL21:BO21"/>
    <mergeCell ref="A22:B22"/>
    <mergeCell ref="C22:G22"/>
    <mergeCell ref="H22:O22"/>
    <mergeCell ref="P22:U22"/>
    <mergeCell ref="V22:X22"/>
    <mergeCell ref="Y22:Z22"/>
    <mergeCell ref="AA21:AD21"/>
    <mergeCell ref="AE21:AH21"/>
    <mergeCell ref="AI21:AP21"/>
    <mergeCell ref="AQ21:AS21"/>
    <mergeCell ref="AT21:AU21"/>
    <mergeCell ref="AV21:AY21"/>
    <mergeCell ref="AZ20:BC20"/>
    <mergeCell ref="BD20:BG20"/>
    <mergeCell ref="BH20:BK20"/>
    <mergeCell ref="BL20:BO20"/>
    <mergeCell ref="A21:B21"/>
    <mergeCell ref="C21:G21"/>
    <mergeCell ref="H21:O21"/>
    <mergeCell ref="P21:U21"/>
    <mergeCell ref="V21:X21"/>
    <mergeCell ref="Y21:Z21"/>
    <mergeCell ref="AA16:AD16"/>
    <mergeCell ref="AE16:AH16"/>
    <mergeCell ref="AI16:AP16"/>
    <mergeCell ref="AQ16:AS16"/>
    <mergeCell ref="AT16:AU16"/>
    <mergeCell ref="AV16:AY16"/>
    <mergeCell ref="AZ19:BC19"/>
    <mergeCell ref="BD19:BG19"/>
    <mergeCell ref="BH19:BK19"/>
    <mergeCell ref="BL19:BO19"/>
    <mergeCell ref="A20:B20"/>
    <mergeCell ref="C20:G20"/>
    <mergeCell ref="H20:O20"/>
    <mergeCell ref="P20:U20"/>
    <mergeCell ref="V20:X20"/>
    <mergeCell ref="Y20:Z20"/>
    <mergeCell ref="AA19:AD19"/>
    <mergeCell ref="AE19:AH19"/>
    <mergeCell ref="AI19:AP19"/>
    <mergeCell ref="AQ19:AS19"/>
    <mergeCell ref="AT19:AU19"/>
    <mergeCell ref="AV19:AY19"/>
    <mergeCell ref="AZ18:BC18"/>
    <mergeCell ref="BD18:BG18"/>
    <mergeCell ref="BH18:BK18"/>
    <mergeCell ref="BL18:BO18"/>
    <mergeCell ref="A19:B19"/>
    <mergeCell ref="C19:G19"/>
    <mergeCell ref="H19:O19"/>
    <mergeCell ref="P19:U19"/>
    <mergeCell ref="V19:X19"/>
    <mergeCell ref="Y19:Z19"/>
    <mergeCell ref="AA14:AD14"/>
    <mergeCell ref="AE14:AH14"/>
    <mergeCell ref="AI14:AP14"/>
    <mergeCell ref="AQ14:AS14"/>
    <mergeCell ref="AT14:AU14"/>
    <mergeCell ref="AV14:AY14"/>
    <mergeCell ref="AZ17:BC17"/>
    <mergeCell ref="BD17:BG17"/>
    <mergeCell ref="BH17:BK17"/>
    <mergeCell ref="BL17:BO17"/>
    <mergeCell ref="A18:B18"/>
    <mergeCell ref="C18:G18"/>
    <mergeCell ref="H18:O18"/>
    <mergeCell ref="P18:U18"/>
    <mergeCell ref="V18:X18"/>
    <mergeCell ref="Y18:Z18"/>
    <mergeCell ref="AA17:AD17"/>
    <mergeCell ref="AE17:AH17"/>
    <mergeCell ref="AI17:AP17"/>
    <mergeCell ref="AQ17:AS17"/>
    <mergeCell ref="AT17:AU17"/>
    <mergeCell ref="AV17:AY17"/>
    <mergeCell ref="AZ16:BC16"/>
    <mergeCell ref="BD16:BG16"/>
    <mergeCell ref="BH16:BK16"/>
    <mergeCell ref="BL16:BO16"/>
    <mergeCell ref="A17:B17"/>
    <mergeCell ref="C17:G17"/>
    <mergeCell ref="H17:O17"/>
    <mergeCell ref="P17:U17"/>
    <mergeCell ref="V17:X17"/>
    <mergeCell ref="Y17:Z17"/>
    <mergeCell ref="AA12:AD12"/>
    <mergeCell ref="AE12:AH12"/>
    <mergeCell ref="AI12:AP12"/>
    <mergeCell ref="AQ12:AS12"/>
    <mergeCell ref="AT12:AU12"/>
    <mergeCell ref="AV12:AY12"/>
    <mergeCell ref="AZ15:BC15"/>
    <mergeCell ref="BD15:BG15"/>
    <mergeCell ref="BH15:BK15"/>
    <mergeCell ref="BL15:BO15"/>
    <mergeCell ref="A16:B16"/>
    <mergeCell ref="C16:G16"/>
    <mergeCell ref="H16:O16"/>
    <mergeCell ref="P16:U16"/>
    <mergeCell ref="V16:X16"/>
    <mergeCell ref="Y16:Z16"/>
    <mergeCell ref="AA15:AD15"/>
    <mergeCell ref="AE15:AH15"/>
    <mergeCell ref="AI15:AP15"/>
    <mergeCell ref="AQ15:AS15"/>
    <mergeCell ref="AT15:AU15"/>
    <mergeCell ref="AV15:AY15"/>
    <mergeCell ref="AZ14:BC14"/>
    <mergeCell ref="BD14:BG14"/>
    <mergeCell ref="BH14:BK14"/>
    <mergeCell ref="BL14:BO14"/>
    <mergeCell ref="A15:B15"/>
    <mergeCell ref="C15:G15"/>
    <mergeCell ref="H15:O15"/>
    <mergeCell ref="P15:U15"/>
    <mergeCell ref="V15:X15"/>
    <mergeCell ref="Y15:Z15"/>
    <mergeCell ref="AA10:AD10"/>
    <mergeCell ref="AE10:AH10"/>
    <mergeCell ref="AI10:AP10"/>
    <mergeCell ref="AQ10:AS10"/>
    <mergeCell ref="AT10:AU10"/>
    <mergeCell ref="AV10:AY10"/>
    <mergeCell ref="AZ13:BC13"/>
    <mergeCell ref="BD13:BG13"/>
    <mergeCell ref="BH13:BK13"/>
    <mergeCell ref="BL13:BO13"/>
    <mergeCell ref="A14:B14"/>
    <mergeCell ref="C14:G14"/>
    <mergeCell ref="H14:O14"/>
    <mergeCell ref="P14:U14"/>
    <mergeCell ref="V14:X14"/>
    <mergeCell ref="Y14:Z14"/>
    <mergeCell ref="AA13:AD13"/>
    <mergeCell ref="AE13:AH13"/>
    <mergeCell ref="AI13:AP13"/>
    <mergeCell ref="AQ13:AS13"/>
    <mergeCell ref="AT13:AU13"/>
    <mergeCell ref="AV13:AY13"/>
    <mergeCell ref="AZ12:BC12"/>
    <mergeCell ref="BD12:BG12"/>
    <mergeCell ref="BH12:BK12"/>
    <mergeCell ref="BL12:BO12"/>
    <mergeCell ref="A13:B13"/>
    <mergeCell ref="C13:G13"/>
    <mergeCell ref="H13:O13"/>
    <mergeCell ref="P13:U13"/>
    <mergeCell ref="V13:X13"/>
    <mergeCell ref="Y13:Z13"/>
    <mergeCell ref="AA8:AD8"/>
    <mergeCell ref="AE8:AH8"/>
    <mergeCell ref="AI8:AP8"/>
    <mergeCell ref="AQ8:AS8"/>
    <mergeCell ref="AT8:AU8"/>
    <mergeCell ref="AV8:AY8"/>
    <mergeCell ref="AZ11:BC11"/>
    <mergeCell ref="BD11:BG11"/>
    <mergeCell ref="BH11:BK11"/>
    <mergeCell ref="BL11:BO11"/>
    <mergeCell ref="A12:B12"/>
    <mergeCell ref="C12:G12"/>
    <mergeCell ref="H12:O12"/>
    <mergeCell ref="P12:U12"/>
    <mergeCell ref="V12:X12"/>
    <mergeCell ref="Y12:Z12"/>
    <mergeCell ref="AA11:AD11"/>
    <mergeCell ref="AE11:AH11"/>
    <mergeCell ref="AI11:AP11"/>
    <mergeCell ref="AQ11:AS11"/>
    <mergeCell ref="AT11:AU11"/>
    <mergeCell ref="AV11:AY11"/>
    <mergeCell ref="AZ10:BC10"/>
    <mergeCell ref="BD10:BG10"/>
    <mergeCell ref="BH10:BK10"/>
    <mergeCell ref="BL10:BO10"/>
    <mergeCell ref="A11:B11"/>
    <mergeCell ref="C11:G11"/>
    <mergeCell ref="H11:O11"/>
    <mergeCell ref="P11:U11"/>
    <mergeCell ref="V11:X11"/>
    <mergeCell ref="Y11:Z11"/>
    <mergeCell ref="AZ7:BC7"/>
    <mergeCell ref="A6:B6"/>
    <mergeCell ref="C6:G6"/>
    <mergeCell ref="H6:O6"/>
    <mergeCell ref="P6:U6"/>
    <mergeCell ref="V6:X6"/>
    <mergeCell ref="AZ9:BC9"/>
    <mergeCell ref="BD9:BG9"/>
    <mergeCell ref="BH9:BK9"/>
    <mergeCell ref="BL9:BO9"/>
    <mergeCell ref="A10:B10"/>
    <mergeCell ref="C10:G10"/>
    <mergeCell ref="H10:O10"/>
    <mergeCell ref="P10:U10"/>
    <mergeCell ref="V10:X10"/>
    <mergeCell ref="Y10:Z10"/>
    <mergeCell ref="AA9:AD9"/>
    <mergeCell ref="AE9:AH9"/>
    <mergeCell ref="AI9:AP9"/>
    <mergeCell ref="AQ9:AS9"/>
    <mergeCell ref="AT9:AU9"/>
    <mergeCell ref="AV9:AY9"/>
    <mergeCell ref="AZ8:BC8"/>
    <mergeCell ref="BD8:BG8"/>
    <mergeCell ref="BH8:BK8"/>
    <mergeCell ref="BL8:BO8"/>
    <mergeCell ref="A9:B9"/>
    <mergeCell ref="C9:G9"/>
    <mergeCell ref="H9:O9"/>
    <mergeCell ref="P9:U9"/>
    <mergeCell ref="V9:X9"/>
    <mergeCell ref="Y9:Z9"/>
    <mergeCell ref="Y6:Z6"/>
    <mergeCell ref="AA6:AD6"/>
    <mergeCell ref="AE6:AH6"/>
    <mergeCell ref="Q1:AH1"/>
    <mergeCell ref="Q2:AH2"/>
    <mergeCell ref="AA7:AD7"/>
    <mergeCell ref="A8:B8"/>
    <mergeCell ref="C8:G8"/>
    <mergeCell ref="H8:O8"/>
    <mergeCell ref="P8:U8"/>
    <mergeCell ref="V8:X8"/>
    <mergeCell ref="Y8:Z8"/>
    <mergeCell ref="AI1:BN5"/>
    <mergeCell ref="A2:N2"/>
    <mergeCell ref="O2:P2"/>
    <mergeCell ref="A3:AH3"/>
    <mergeCell ref="AI7:AP7"/>
    <mergeCell ref="AQ7:AS7"/>
    <mergeCell ref="AT7:AU7"/>
    <mergeCell ref="AV7:AY7"/>
    <mergeCell ref="A7:B7"/>
    <mergeCell ref="C7:G7"/>
    <mergeCell ref="H7:O7"/>
    <mergeCell ref="P7:U7"/>
    <mergeCell ref="V7:X7"/>
    <mergeCell ref="Y7:Z7"/>
    <mergeCell ref="AI6:AP6"/>
    <mergeCell ref="AQ6:AS6"/>
    <mergeCell ref="AT6:AU6"/>
    <mergeCell ref="AV6:AY6"/>
    <mergeCell ref="AZ6:BC6"/>
    <mergeCell ref="BD6:BO7"/>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Q285"/>
  <sheetViews>
    <sheetView workbookViewId="0">
      <selection activeCell="G14" sqref="G14:J14"/>
    </sheetView>
  </sheetViews>
  <sheetFormatPr defaultColWidth="2.75" defaultRowHeight="20.100000000000001" customHeight="1"/>
  <cols>
    <col min="1" max="79" width="2.75" style="4"/>
    <col min="80" max="96" width="2.75" style="4" customWidth="1"/>
    <col min="97" max="16384" width="2.75" style="4"/>
  </cols>
  <sheetData>
    <row r="1" spans="2:329" s="5" customFormat="1" ht="20.100000000000001" customHeight="1">
      <c r="B1" s="222" t="s">
        <v>628</v>
      </c>
      <c r="C1" s="222"/>
      <c r="D1" s="222"/>
      <c r="E1" s="222"/>
      <c r="F1" s="222"/>
      <c r="G1" s="222"/>
      <c r="H1" s="222"/>
      <c r="I1" s="222"/>
      <c r="J1" s="222"/>
      <c r="K1" s="222"/>
      <c r="L1" s="222"/>
      <c r="M1" s="222"/>
      <c r="N1" s="222"/>
      <c r="Q1" s="222" t="s">
        <v>629</v>
      </c>
      <c r="R1" s="222"/>
      <c r="S1" s="222"/>
      <c r="T1" s="222"/>
      <c r="U1" s="222"/>
      <c r="V1" s="222"/>
      <c r="W1" s="222"/>
      <c r="X1" s="222"/>
      <c r="Y1" s="222"/>
      <c r="Z1" s="222"/>
      <c r="AA1" s="222"/>
      <c r="AB1" s="222"/>
      <c r="AC1" s="222"/>
      <c r="AD1" s="222"/>
      <c r="AE1" s="222"/>
      <c r="AF1" s="222"/>
      <c r="AG1" s="222"/>
      <c r="AH1" s="222"/>
      <c r="AI1" s="222"/>
      <c r="AJ1" s="222"/>
      <c r="AL1" s="222" t="s">
        <v>630</v>
      </c>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Q1" s="203" t="s">
        <v>159</v>
      </c>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5"/>
      <c r="CV1" s="222" t="s">
        <v>631</v>
      </c>
      <c r="CW1" s="222"/>
      <c r="CX1" s="222"/>
      <c r="CY1" s="222"/>
      <c r="CZ1" s="222"/>
      <c r="DA1" s="222"/>
      <c r="DB1" s="222"/>
      <c r="DC1" s="222"/>
      <c r="DD1" s="222"/>
      <c r="DE1" s="222"/>
      <c r="DF1" s="222"/>
      <c r="DG1" s="222"/>
      <c r="DH1" s="222"/>
      <c r="DI1" s="222"/>
      <c r="DJ1" s="222"/>
      <c r="DK1" s="222"/>
      <c r="DL1" s="222"/>
      <c r="DM1" s="222"/>
      <c r="DN1" s="222"/>
      <c r="DO1" s="222"/>
      <c r="DR1" s="222" t="s">
        <v>632</v>
      </c>
      <c r="DS1" s="222"/>
      <c r="DT1" s="222"/>
      <c r="DU1" s="222"/>
      <c r="DV1" s="222"/>
      <c r="DW1" s="222"/>
      <c r="DX1" s="222"/>
      <c r="DY1" s="222"/>
      <c r="DZ1" s="222"/>
      <c r="EA1" s="222"/>
      <c r="EB1" s="222"/>
      <c r="EC1" s="222"/>
      <c r="ED1" s="222"/>
      <c r="EE1" s="222"/>
      <c r="EF1" s="222"/>
      <c r="EG1" s="222"/>
      <c r="EH1" s="222"/>
      <c r="EI1" s="222"/>
      <c r="EJ1" s="222"/>
      <c r="EK1" s="222"/>
      <c r="EL1" s="38"/>
      <c r="EM1" s="203" t="s">
        <v>185</v>
      </c>
      <c r="EN1" s="112"/>
      <c r="EO1" s="112"/>
      <c r="EP1" s="112"/>
      <c r="EQ1" s="112"/>
      <c r="ER1" s="112"/>
      <c r="ES1" s="112"/>
      <c r="ET1" s="112"/>
      <c r="EU1" s="112"/>
      <c r="EV1" s="112"/>
      <c r="EW1" s="112"/>
      <c r="EX1" s="112"/>
      <c r="EY1" s="112"/>
      <c r="EZ1" s="112"/>
      <c r="FA1" s="112"/>
      <c r="FB1" s="112"/>
      <c r="FC1" s="112"/>
      <c r="FD1" s="112"/>
      <c r="FE1" s="112"/>
      <c r="FF1" s="112"/>
      <c r="FG1" s="112"/>
      <c r="FH1" s="112"/>
      <c r="FI1" s="115"/>
      <c r="FL1" s="222" t="s">
        <v>207</v>
      </c>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4"/>
      <c r="HB1" s="222" t="s">
        <v>193</v>
      </c>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G1" s="203" t="s">
        <v>198</v>
      </c>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5"/>
      <c r="JK1" s="203" t="s">
        <v>1648</v>
      </c>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5"/>
      <c r="KO1" s="203" t="s">
        <v>1697</v>
      </c>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5"/>
    </row>
    <row r="2" spans="2:329" s="7" customFormat="1" ht="20.100000000000001" customHeight="1">
      <c r="B2" s="106" t="s">
        <v>633</v>
      </c>
      <c r="C2" s="106"/>
      <c r="D2" s="106"/>
      <c r="E2" s="106"/>
      <c r="F2" s="106"/>
      <c r="G2" s="106" t="s">
        <v>634</v>
      </c>
      <c r="H2" s="106"/>
      <c r="I2" s="106"/>
      <c r="J2" s="106"/>
      <c r="K2" s="106" t="s">
        <v>635</v>
      </c>
      <c r="L2" s="106"/>
      <c r="M2" s="106"/>
      <c r="N2" s="106"/>
      <c r="Q2" s="106" t="s">
        <v>636</v>
      </c>
      <c r="R2" s="106"/>
      <c r="S2" s="106"/>
      <c r="T2" s="106"/>
      <c r="U2" s="106"/>
      <c r="V2" s="106"/>
      <c r="W2" s="106"/>
      <c r="X2" s="106"/>
      <c r="Y2" s="106" t="s">
        <v>637</v>
      </c>
      <c r="Z2" s="106"/>
      <c r="AA2" s="106"/>
      <c r="AB2" s="106"/>
      <c r="AC2" s="106"/>
      <c r="AD2" s="106"/>
      <c r="AE2" s="106" t="s">
        <v>638</v>
      </c>
      <c r="AF2" s="106"/>
      <c r="AG2" s="106"/>
      <c r="AH2" s="106" t="s">
        <v>639</v>
      </c>
      <c r="AI2" s="106"/>
      <c r="AJ2" s="106"/>
      <c r="AL2" s="106" t="s">
        <v>640</v>
      </c>
      <c r="AM2" s="106"/>
      <c r="AN2" s="106"/>
      <c r="AO2" s="106"/>
      <c r="AP2" s="106"/>
      <c r="AQ2" s="106"/>
      <c r="AR2" s="106"/>
      <c r="AS2" s="106"/>
      <c r="AT2" s="106" t="s">
        <v>641</v>
      </c>
      <c r="AU2" s="106"/>
      <c r="AV2" s="106"/>
      <c r="AW2" s="106"/>
      <c r="AX2" s="106" t="s">
        <v>642</v>
      </c>
      <c r="AY2" s="106"/>
      <c r="AZ2" s="106"/>
      <c r="BA2" s="106"/>
      <c r="BB2" s="106"/>
      <c r="BC2" s="106" t="s">
        <v>637</v>
      </c>
      <c r="BD2" s="106"/>
      <c r="BE2" s="106"/>
      <c r="BF2" s="106"/>
      <c r="BG2" s="106"/>
      <c r="BH2" s="106"/>
      <c r="BI2" s="106" t="s">
        <v>638</v>
      </c>
      <c r="BJ2" s="106"/>
      <c r="BK2" s="106"/>
      <c r="BL2" s="106" t="s">
        <v>639</v>
      </c>
      <c r="BM2" s="106"/>
      <c r="BN2" s="106"/>
      <c r="BQ2" s="106" t="s">
        <v>643</v>
      </c>
      <c r="BR2" s="106"/>
      <c r="BS2" s="106"/>
      <c r="BT2" s="106"/>
      <c r="BU2" s="106"/>
      <c r="BV2" s="106"/>
      <c r="BW2" s="106"/>
      <c r="BX2" s="106"/>
      <c r="BY2" s="106" t="s">
        <v>641</v>
      </c>
      <c r="BZ2" s="106"/>
      <c r="CA2" s="106"/>
      <c r="CB2" s="106"/>
      <c r="CC2" s="106" t="s">
        <v>642</v>
      </c>
      <c r="CD2" s="106"/>
      <c r="CE2" s="106"/>
      <c r="CF2" s="106"/>
      <c r="CG2" s="106"/>
      <c r="CH2" s="106" t="s">
        <v>637</v>
      </c>
      <c r="CI2" s="106"/>
      <c r="CJ2" s="106"/>
      <c r="CK2" s="106"/>
      <c r="CL2" s="106"/>
      <c r="CM2" s="106"/>
      <c r="CN2" s="106" t="s">
        <v>638</v>
      </c>
      <c r="CO2" s="106"/>
      <c r="CP2" s="106"/>
      <c r="CQ2" s="106" t="s">
        <v>639</v>
      </c>
      <c r="CR2" s="106"/>
      <c r="CS2" s="106"/>
      <c r="CV2" s="106" t="s">
        <v>644</v>
      </c>
      <c r="CW2" s="106"/>
      <c r="CX2" s="106"/>
      <c r="CY2" s="106"/>
      <c r="CZ2" s="106"/>
      <c r="DA2" s="106"/>
      <c r="DB2" s="106"/>
      <c r="DC2" s="106"/>
      <c r="DD2" s="106" t="s">
        <v>641</v>
      </c>
      <c r="DE2" s="106"/>
      <c r="DF2" s="106"/>
      <c r="DG2" s="106"/>
      <c r="DH2" s="106" t="s">
        <v>645</v>
      </c>
      <c r="DI2" s="106"/>
      <c r="DJ2" s="106"/>
      <c r="DK2" s="106" t="s">
        <v>646</v>
      </c>
      <c r="DL2" s="106"/>
      <c r="DM2" s="106"/>
      <c r="DN2" s="106" t="s">
        <v>647</v>
      </c>
      <c r="DO2" s="106"/>
      <c r="DR2" s="106" t="s">
        <v>648</v>
      </c>
      <c r="DS2" s="106"/>
      <c r="DT2" s="106"/>
      <c r="DU2" s="106"/>
      <c r="DV2" s="106"/>
      <c r="DW2" s="106"/>
      <c r="DX2" s="106"/>
      <c r="DY2" s="106"/>
      <c r="DZ2" s="106" t="s">
        <v>641</v>
      </c>
      <c r="EA2" s="106"/>
      <c r="EB2" s="106"/>
      <c r="EC2" s="106"/>
      <c r="ED2" s="106" t="s">
        <v>645</v>
      </c>
      <c r="EE2" s="106"/>
      <c r="EF2" s="106"/>
      <c r="EG2" s="106" t="s">
        <v>646</v>
      </c>
      <c r="EH2" s="106"/>
      <c r="EI2" s="106"/>
      <c r="EJ2" s="106" t="s">
        <v>647</v>
      </c>
      <c r="EK2" s="106"/>
      <c r="EM2" s="106" t="s">
        <v>177</v>
      </c>
      <c r="EN2" s="106"/>
      <c r="EO2" s="106"/>
      <c r="EP2" s="106"/>
      <c r="EQ2" s="106"/>
      <c r="ER2" s="106"/>
      <c r="ES2" s="106"/>
      <c r="ET2" s="106"/>
      <c r="EU2" s="106" t="s">
        <v>641</v>
      </c>
      <c r="EV2" s="106"/>
      <c r="EW2" s="106"/>
      <c r="EX2" s="106"/>
      <c r="EY2" s="106" t="s">
        <v>642</v>
      </c>
      <c r="EZ2" s="106"/>
      <c r="FA2" s="106"/>
      <c r="FB2" s="106"/>
      <c r="FC2" s="106"/>
      <c r="FD2" s="106" t="s">
        <v>638</v>
      </c>
      <c r="FE2" s="106"/>
      <c r="FF2" s="106"/>
      <c r="FG2" s="106" t="s">
        <v>639</v>
      </c>
      <c r="FH2" s="106"/>
      <c r="FI2" s="106"/>
      <c r="FL2" s="543" t="s">
        <v>187</v>
      </c>
      <c r="FM2" s="543"/>
      <c r="FN2" s="543"/>
      <c r="FO2" s="543"/>
      <c r="FP2" s="543"/>
      <c r="FQ2" s="543"/>
      <c r="FR2" s="543"/>
      <c r="FS2" s="543" t="s">
        <v>649</v>
      </c>
      <c r="FT2" s="543"/>
      <c r="FU2" s="543"/>
      <c r="FV2" s="543"/>
      <c r="FW2" s="543"/>
      <c r="FX2" s="543"/>
      <c r="FY2" s="543"/>
      <c r="FZ2" s="543"/>
      <c r="GA2" s="543" t="s">
        <v>641</v>
      </c>
      <c r="GB2" s="543"/>
      <c r="GC2" s="543"/>
      <c r="GD2" s="543"/>
      <c r="GE2" s="106" t="s">
        <v>642</v>
      </c>
      <c r="GF2" s="106"/>
      <c r="GG2" s="106"/>
      <c r="GH2" s="106"/>
      <c r="GI2" s="106"/>
      <c r="GJ2" s="106" t="s">
        <v>637</v>
      </c>
      <c r="GK2" s="106"/>
      <c r="GL2" s="106"/>
      <c r="GM2" s="106"/>
      <c r="GN2" s="106"/>
      <c r="GO2" s="106"/>
      <c r="GP2" s="543" t="s">
        <v>650</v>
      </c>
      <c r="GQ2" s="543"/>
      <c r="GR2" s="543"/>
      <c r="GS2" s="543"/>
      <c r="GT2" s="543"/>
      <c r="GU2" s="543" t="s">
        <v>186</v>
      </c>
      <c r="GV2" s="543"/>
      <c r="GW2" s="543"/>
      <c r="GX2" s="543" t="s">
        <v>188</v>
      </c>
      <c r="GY2" s="543"/>
      <c r="GZ2" s="543"/>
      <c r="HA2" s="5"/>
      <c r="HB2" s="543" t="s">
        <v>190</v>
      </c>
      <c r="HC2" s="543"/>
      <c r="HD2" s="543"/>
      <c r="HE2" s="543"/>
      <c r="HF2" s="543"/>
      <c r="HG2" s="543"/>
      <c r="HH2" s="543"/>
      <c r="HI2" s="543"/>
      <c r="HJ2" s="543" t="s">
        <v>641</v>
      </c>
      <c r="HK2" s="543"/>
      <c r="HL2" s="543"/>
      <c r="HM2" s="543"/>
      <c r="HN2" s="106" t="s">
        <v>642</v>
      </c>
      <c r="HO2" s="106"/>
      <c r="HP2" s="106"/>
      <c r="HQ2" s="106"/>
      <c r="HR2" s="106"/>
      <c r="HS2" s="106" t="s">
        <v>637</v>
      </c>
      <c r="HT2" s="106"/>
      <c r="HU2" s="106"/>
      <c r="HV2" s="106"/>
      <c r="HW2" s="106"/>
      <c r="HX2" s="106"/>
      <c r="HY2" s="543" t="s">
        <v>186</v>
      </c>
      <c r="HZ2" s="543"/>
      <c r="IA2" s="543"/>
      <c r="IB2" s="543" t="s">
        <v>188</v>
      </c>
      <c r="IC2" s="543"/>
      <c r="ID2" s="543"/>
      <c r="IG2" s="106" t="s">
        <v>637</v>
      </c>
      <c r="IH2" s="106"/>
      <c r="II2" s="106"/>
      <c r="IJ2" s="106"/>
      <c r="IK2" s="106"/>
      <c r="IL2" s="106"/>
      <c r="IM2" s="543" t="s">
        <v>199</v>
      </c>
      <c r="IN2" s="543"/>
      <c r="IO2" s="543"/>
      <c r="IP2" s="543"/>
      <c r="IQ2" s="543"/>
      <c r="IR2" s="543"/>
      <c r="IS2" s="543"/>
      <c r="IT2" s="543"/>
      <c r="IU2" s="543" t="s">
        <v>200</v>
      </c>
      <c r="IV2" s="543"/>
      <c r="IW2" s="543"/>
      <c r="IX2" s="543"/>
      <c r="IY2" s="106" t="s">
        <v>642</v>
      </c>
      <c r="IZ2" s="106"/>
      <c r="JA2" s="106"/>
      <c r="JB2" s="106"/>
      <c r="JC2" s="106"/>
      <c r="JD2" s="543" t="s">
        <v>186</v>
      </c>
      <c r="JE2" s="543"/>
      <c r="JF2" s="543"/>
      <c r="JG2" s="543" t="s">
        <v>188</v>
      </c>
      <c r="JH2" s="543"/>
      <c r="JI2" s="543"/>
      <c r="JK2" s="627" t="s">
        <v>1681</v>
      </c>
      <c r="JL2" s="106"/>
      <c r="JM2" s="106"/>
      <c r="JN2" s="106"/>
      <c r="JO2" s="106"/>
      <c r="JP2" s="106"/>
      <c r="JQ2" s="543" t="s">
        <v>199</v>
      </c>
      <c r="JR2" s="543"/>
      <c r="JS2" s="543"/>
      <c r="JT2" s="543"/>
      <c r="JU2" s="543"/>
      <c r="JV2" s="543"/>
      <c r="JW2" s="543"/>
      <c r="JX2" s="543"/>
      <c r="JY2" s="543" t="s">
        <v>200</v>
      </c>
      <c r="JZ2" s="543"/>
      <c r="KA2" s="543"/>
      <c r="KB2" s="543"/>
      <c r="KC2" s="106" t="s">
        <v>642</v>
      </c>
      <c r="KD2" s="106"/>
      <c r="KE2" s="106"/>
      <c r="KF2" s="106"/>
      <c r="KG2" s="106"/>
      <c r="KH2" s="543" t="s">
        <v>186</v>
      </c>
      <c r="KI2" s="543"/>
      <c r="KJ2" s="543"/>
      <c r="KK2" s="543" t="s">
        <v>188</v>
      </c>
      <c r="KL2" s="543"/>
      <c r="KM2" s="543"/>
      <c r="KO2" s="106" t="s">
        <v>637</v>
      </c>
      <c r="KP2" s="106"/>
      <c r="KQ2" s="106"/>
      <c r="KR2" s="106"/>
      <c r="KS2" s="106"/>
      <c r="KT2" s="106"/>
      <c r="KU2" s="543" t="s">
        <v>199</v>
      </c>
      <c r="KV2" s="543"/>
      <c r="KW2" s="543"/>
      <c r="KX2" s="543"/>
      <c r="KY2" s="543"/>
      <c r="KZ2" s="543"/>
      <c r="LA2" s="543"/>
      <c r="LB2" s="543"/>
      <c r="LC2" s="543" t="s">
        <v>200</v>
      </c>
      <c r="LD2" s="543"/>
      <c r="LE2" s="543"/>
      <c r="LF2" s="543"/>
      <c r="LG2" s="106" t="s">
        <v>642</v>
      </c>
      <c r="LH2" s="106"/>
      <c r="LI2" s="106"/>
      <c r="LJ2" s="106"/>
      <c r="LK2" s="106"/>
      <c r="LL2" s="543" t="s">
        <v>186</v>
      </c>
      <c r="LM2" s="543"/>
      <c r="LN2" s="543"/>
      <c r="LO2" s="543" t="s">
        <v>188</v>
      </c>
      <c r="LP2" s="543"/>
      <c r="LQ2" s="543"/>
    </row>
    <row r="3" spans="2:329" ht="20.100000000000001" customHeight="1">
      <c r="B3" s="125" t="s">
        <v>651</v>
      </c>
      <c r="C3" s="125"/>
      <c r="D3" s="125"/>
      <c r="E3" s="125"/>
      <c r="F3" s="125"/>
      <c r="G3" s="109">
        <v>1</v>
      </c>
      <c r="H3" s="109"/>
      <c r="I3" s="109"/>
      <c r="J3" s="109"/>
      <c r="K3" s="109">
        <v>0.72</v>
      </c>
      <c r="L3" s="109"/>
      <c r="M3" s="109"/>
      <c r="N3" s="109"/>
      <c r="Q3" s="125" t="s">
        <v>652</v>
      </c>
      <c r="R3" s="125"/>
      <c r="S3" s="125"/>
      <c r="T3" s="125"/>
      <c r="U3" s="125"/>
      <c r="V3" s="125"/>
      <c r="W3" s="125"/>
      <c r="X3" s="125"/>
      <c r="Y3" s="125" t="s">
        <v>1397</v>
      </c>
      <c r="Z3" s="125"/>
      <c r="AA3" s="125"/>
      <c r="AB3" s="125"/>
      <c r="AC3" s="125"/>
      <c r="AD3" s="125"/>
      <c r="AE3" s="125">
        <v>780</v>
      </c>
      <c r="AF3" s="125"/>
      <c r="AG3" s="125"/>
      <c r="AH3" s="125">
        <v>650</v>
      </c>
      <c r="AI3" s="125"/>
      <c r="AJ3" s="125"/>
      <c r="AL3" s="125" t="s">
        <v>653</v>
      </c>
      <c r="AM3" s="125"/>
      <c r="AN3" s="125"/>
      <c r="AO3" s="125"/>
      <c r="AP3" s="125"/>
      <c r="AQ3" s="125"/>
      <c r="AR3" s="125"/>
      <c r="AS3" s="125"/>
      <c r="AT3" s="125" t="s">
        <v>654</v>
      </c>
      <c r="AU3" s="125"/>
      <c r="AV3" s="125"/>
      <c r="AW3" s="125"/>
      <c r="AX3" s="125" t="s">
        <v>655</v>
      </c>
      <c r="AY3" s="125"/>
      <c r="AZ3" s="125"/>
      <c r="BA3" s="125"/>
      <c r="BB3" s="125"/>
      <c r="BC3" s="125" t="s">
        <v>656</v>
      </c>
      <c r="BD3" s="125"/>
      <c r="BE3" s="125"/>
      <c r="BF3" s="125"/>
      <c r="BG3" s="125"/>
      <c r="BH3" s="125"/>
      <c r="BI3" s="125">
        <v>325</v>
      </c>
      <c r="BJ3" s="125"/>
      <c r="BK3" s="125"/>
      <c r="BL3" s="125">
        <v>270</v>
      </c>
      <c r="BM3" s="125"/>
      <c r="BN3" s="125"/>
      <c r="BQ3" s="125" t="s">
        <v>657</v>
      </c>
      <c r="BR3" s="125"/>
      <c r="BS3" s="125"/>
      <c r="BT3" s="125"/>
      <c r="BU3" s="125"/>
      <c r="BV3" s="125"/>
      <c r="BW3" s="125"/>
      <c r="BX3" s="125"/>
      <c r="BY3" s="125" t="s">
        <v>658</v>
      </c>
      <c r="BZ3" s="125"/>
      <c r="CA3" s="125"/>
      <c r="CB3" s="125"/>
      <c r="CC3" s="123" t="s">
        <v>659</v>
      </c>
      <c r="CD3" s="124"/>
      <c r="CE3" s="124"/>
      <c r="CF3" s="124"/>
      <c r="CG3" s="124"/>
      <c r="CH3" s="125" t="s">
        <v>660</v>
      </c>
      <c r="CI3" s="125"/>
      <c r="CJ3" s="125"/>
      <c r="CK3" s="125"/>
      <c r="CL3" s="125"/>
      <c r="CM3" s="125"/>
      <c r="CN3" s="125">
        <v>2040</v>
      </c>
      <c r="CO3" s="125"/>
      <c r="CP3" s="125"/>
      <c r="CQ3" s="125">
        <v>1700</v>
      </c>
      <c r="CR3" s="125"/>
      <c r="CS3" s="125"/>
      <c r="CV3" s="125" t="s">
        <v>172</v>
      </c>
      <c r="CW3" s="125"/>
      <c r="CX3" s="125"/>
      <c r="CY3" s="125"/>
      <c r="CZ3" s="125"/>
      <c r="DA3" s="125"/>
      <c r="DB3" s="125"/>
      <c r="DC3" s="125"/>
      <c r="DD3" s="125" t="s">
        <v>173</v>
      </c>
      <c r="DE3" s="125"/>
      <c r="DF3" s="125"/>
      <c r="DG3" s="125"/>
      <c r="DH3" s="125">
        <v>0</v>
      </c>
      <c r="DI3" s="125"/>
      <c r="DJ3" s="125"/>
      <c r="DK3" s="125">
        <v>5500</v>
      </c>
      <c r="DL3" s="125"/>
      <c r="DM3" s="125"/>
      <c r="DN3" s="109" t="s">
        <v>661</v>
      </c>
      <c r="DO3" s="109"/>
      <c r="DP3" s="8"/>
      <c r="DR3" s="125" t="s">
        <v>175</v>
      </c>
      <c r="DS3" s="125"/>
      <c r="DT3" s="125"/>
      <c r="DU3" s="125"/>
      <c r="DV3" s="125"/>
      <c r="DW3" s="125"/>
      <c r="DX3" s="125"/>
      <c r="DY3" s="125"/>
      <c r="DZ3" s="125" t="s">
        <v>173</v>
      </c>
      <c r="EA3" s="125"/>
      <c r="EB3" s="125"/>
      <c r="EC3" s="125"/>
      <c r="ED3" s="125">
        <v>0</v>
      </c>
      <c r="EE3" s="125"/>
      <c r="EF3" s="125"/>
      <c r="EG3" s="125">
        <v>5500</v>
      </c>
      <c r="EH3" s="125"/>
      <c r="EI3" s="125"/>
      <c r="EJ3" s="109" t="s">
        <v>661</v>
      </c>
      <c r="EK3" s="109"/>
      <c r="EL3" s="17"/>
      <c r="EM3" s="125" t="s">
        <v>179</v>
      </c>
      <c r="EN3" s="125"/>
      <c r="EO3" s="125"/>
      <c r="EP3" s="125"/>
      <c r="EQ3" s="125"/>
      <c r="ER3" s="125"/>
      <c r="ES3" s="125"/>
      <c r="ET3" s="125"/>
      <c r="EU3" s="125" t="s">
        <v>181</v>
      </c>
      <c r="EV3" s="125"/>
      <c r="EW3" s="125"/>
      <c r="EX3" s="125"/>
      <c r="EY3" s="125" t="s">
        <v>183</v>
      </c>
      <c r="EZ3" s="125"/>
      <c r="FA3" s="125"/>
      <c r="FB3" s="125"/>
      <c r="FC3" s="125"/>
      <c r="FD3" s="125">
        <v>120</v>
      </c>
      <c r="FE3" s="125"/>
      <c r="FF3" s="125"/>
      <c r="FG3" s="125">
        <v>100</v>
      </c>
      <c r="FH3" s="125"/>
      <c r="FI3" s="125"/>
      <c r="FJ3" s="8"/>
      <c r="FK3" s="8"/>
      <c r="FL3" s="125" t="s">
        <v>662</v>
      </c>
      <c r="FM3" s="125"/>
      <c r="FN3" s="125"/>
      <c r="FO3" s="125"/>
      <c r="FP3" s="125"/>
      <c r="FQ3" s="125"/>
      <c r="FR3" s="125"/>
      <c r="FS3" s="125" t="s">
        <v>663</v>
      </c>
      <c r="FT3" s="125"/>
      <c r="FU3" s="125"/>
      <c r="FV3" s="125"/>
      <c r="FW3" s="125"/>
      <c r="FX3" s="125"/>
      <c r="FY3" s="125"/>
      <c r="FZ3" s="125"/>
      <c r="GA3" s="125" t="s">
        <v>664</v>
      </c>
      <c r="GB3" s="125"/>
      <c r="GC3" s="125"/>
      <c r="GD3" s="125"/>
      <c r="GE3" s="125" t="s">
        <v>665</v>
      </c>
      <c r="GF3" s="125"/>
      <c r="GG3" s="125"/>
      <c r="GH3" s="125"/>
      <c r="GI3" s="125"/>
      <c r="GJ3" s="125" t="s">
        <v>109</v>
      </c>
      <c r="GK3" s="125"/>
      <c r="GL3" s="125"/>
      <c r="GM3" s="125"/>
      <c r="GN3" s="125"/>
      <c r="GO3" s="125"/>
      <c r="GP3" s="125" t="s">
        <v>666</v>
      </c>
      <c r="GQ3" s="125"/>
      <c r="GR3" s="125"/>
      <c r="GS3" s="125"/>
      <c r="GT3" s="125"/>
      <c r="GU3" s="125">
        <v>2100</v>
      </c>
      <c r="GV3" s="125"/>
      <c r="GW3" s="125"/>
      <c r="GX3" s="125">
        <v>1700</v>
      </c>
      <c r="GY3" s="125"/>
      <c r="GZ3" s="125"/>
      <c r="HA3" s="7"/>
      <c r="HB3" s="123" t="s">
        <v>189</v>
      </c>
      <c r="HC3" s="124"/>
      <c r="HD3" s="124"/>
      <c r="HE3" s="124"/>
      <c r="HF3" s="124"/>
      <c r="HG3" s="124"/>
      <c r="HH3" s="124"/>
      <c r="HI3" s="131"/>
      <c r="HJ3" s="125" t="s">
        <v>667</v>
      </c>
      <c r="HK3" s="125"/>
      <c r="HL3" s="125"/>
      <c r="HM3" s="125"/>
      <c r="HN3" s="125" t="s">
        <v>668</v>
      </c>
      <c r="HO3" s="125"/>
      <c r="HP3" s="125"/>
      <c r="HQ3" s="125"/>
      <c r="HR3" s="125"/>
      <c r="HS3" s="125" t="s">
        <v>669</v>
      </c>
      <c r="HT3" s="125"/>
      <c r="HU3" s="125"/>
      <c r="HV3" s="125"/>
      <c r="HW3" s="125"/>
      <c r="HX3" s="125"/>
      <c r="HY3" s="125">
        <v>8650</v>
      </c>
      <c r="HZ3" s="125"/>
      <c r="IA3" s="125"/>
      <c r="IB3" s="125">
        <v>7200</v>
      </c>
      <c r="IC3" s="125"/>
      <c r="ID3" s="125"/>
      <c r="IG3" s="125" t="s">
        <v>206</v>
      </c>
      <c r="IH3" s="125"/>
      <c r="II3" s="125"/>
      <c r="IJ3" s="125"/>
      <c r="IK3" s="125"/>
      <c r="IL3" s="125"/>
      <c r="IM3" s="123" t="s">
        <v>201</v>
      </c>
      <c r="IN3" s="124"/>
      <c r="IO3" s="124"/>
      <c r="IP3" s="124"/>
      <c r="IQ3" s="124"/>
      <c r="IR3" s="124"/>
      <c r="IS3" s="124"/>
      <c r="IT3" s="131"/>
      <c r="IU3" s="125" t="s">
        <v>202</v>
      </c>
      <c r="IV3" s="125"/>
      <c r="IW3" s="125"/>
      <c r="IX3" s="125"/>
      <c r="IY3" s="125" t="s">
        <v>204</v>
      </c>
      <c r="IZ3" s="125"/>
      <c r="JA3" s="125"/>
      <c r="JB3" s="125"/>
      <c r="JC3" s="125"/>
      <c r="JD3" s="125">
        <v>950</v>
      </c>
      <c r="JE3" s="125"/>
      <c r="JF3" s="125"/>
      <c r="JG3" s="125">
        <v>800</v>
      </c>
      <c r="JH3" s="125"/>
      <c r="JI3" s="125"/>
      <c r="JK3" s="125" t="s">
        <v>1649</v>
      </c>
      <c r="JL3" s="125"/>
      <c r="JM3" s="125"/>
      <c r="JN3" s="125"/>
      <c r="JO3" s="125"/>
      <c r="JP3" s="125"/>
      <c r="JQ3" s="123" t="s">
        <v>1682</v>
      </c>
      <c r="JR3" s="124"/>
      <c r="JS3" s="124"/>
      <c r="JT3" s="124"/>
      <c r="JU3" s="124"/>
      <c r="JV3" s="124"/>
      <c r="JW3" s="124"/>
      <c r="JX3" s="131"/>
      <c r="JY3" s="125" t="s">
        <v>1660</v>
      </c>
      <c r="JZ3" s="125"/>
      <c r="KA3" s="125"/>
      <c r="KB3" s="125"/>
      <c r="KC3" s="125" t="s">
        <v>2004</v>
      </c>
      <c r="KD3" s="125"/>
      <c r="KE3" s="125"/>
      <c r="KF3" s="125"/>
      <c r="KG3" s="125"/>
      <c r="KH3" s="125">
        <f>KK3*4</f>
        <v>200</v>
      </c>
      <c r="KI3" s="125"/>
      <c r="KJ3" s="125"/>
      <c r="KK3" s="125">
        <v>50</v>
      </c>
      <c r="KL3" s="125"/>
      <c r="KM3" s="125"/>
      <c r="KO3" s="125" t="s">
        <v>1699</v>
      </c>
      <c r="KP3" s="125"/>
      <c r="KQ3" s="125"/>
      <c r="KR3" s="125"/>
      <c r="KS3" s="125"/>
      <c r="KT3" s="125"/>
      <c r="KU3" s="123" t="s">
        <v>1703</v>
      </c>
      <c r="KV3" s="124"/>
      <c r="KW3" s="124"/>
      <c r="KX3" s="124"/>
      <c r="KY3" s="124"/>
      <c r="KZ3" s="124"/>
      <c r="LA3" s="124"/>
      <c r="LB3" s="131"/>
      <c r="LC3" s="125" t="s">
        <v>889</v>
      </c>
      <c r="LD3" s="125"/>
      <c r="LE3" s="125"/>
      <c r="LF3" s="125"/>
      <c r="LG3" s="125" t="s">
        <v>1698</v>
      </c>
      <c r="LH3" s="125"/>
      <c r="LI3" s="125"/>
      <c r="LJ3" s="125"/>
      <c r="LK3" s="125"/>
      <c r="LL3" s="125">
        <v>1100</v>
      </c>
      <c r="LM3" s="125"/>
      <c r="LN3" s="125"/>
      <c r="LO3" s="125">
        <v>173</v>
      </c>
      <c r="LP3" s="125"/>
      <c r="LQ3" s="125"/>
    </row>
    <row r="4" spans="2:329" ht="20.100000000000001" customHeight="1">
      <c r="B4" s="125" t="s">
        <v>670</v>
      </c>
      <c r="C4" s="125"/>
      <c r="D4" s="125"/>
      <c r="E4" s="125"/>
      <c r="F4" s="125"/>
      <c r="G4" s="109">
        <v>0.65</v>
      </c>
      <c r="H4" s="109"/>
      <c r="I4" s="109"/>
      <c r="J4" s="109"/>
      <c r="K4" s="109">
        <v>0.45</v>
      </c>
      <c r="L4" s="109"/>
      <c r="M4" s="109"/>
      <c r="N4" s="109"/>
      <c r="Q4" s="125" t="s">
        <v>671</v>
      </c>
      <c r="R4" s="125"/>
      <c r="S4" s="125"/>
      <c r="T4" s="125"/>
      <c r="U4" s="125"/>
      <c r="V4" s="125"/>
      <c r="W4" s="125"/>
      <c r="X4" s="125"/>
      <c r="Y4" s="125" t="s">
        <v>1397</v>
      </c>
      <c r="Z4" s="125"/>
      <c r="AA4" s="125"/>
      <c r="AB4" s="125"/>
      <c r="AC4" s="125"/>
      <c r="AD4" s="125"/>
      <c r="AE4" s="125">
        <v>780</v>
      </c>
      <c r="AF4" s="125"/>
      <c r="AG4" s="125"/>
      <c r="AH4" s="125">
        <v>650</v>
      </c>
      <c r="AI4" s="125"/>
      <c r="AJ4" s="125"/>
      <c r="AL4" s="125" t="s">
        <v>672</v>
      </c>
      <c r="AM4" s="125"/>
      <c r="AN4" s="125"/>
      <c r="AO4" s="125"/>
      <c r="AP4" s="125"/>
      <c r="AQ4" s="125"/>
      <c r="AR4" s="125"/>
      <c r="AS4" s="125"/>
      <c r="AT4" s="125" t="s">
        <v>654</v>
      </c>
      <c r="AU4" s="125"/>
      <c r="AV4" s="125"/>
      <c r="AW4" s="125"/>
      <c r="AX4" s="125" t="s">
        <v>655</v>
      </c>
      <c r="AY4" s="125"/>
      <c r="AZ4" s="125"/>
      <c r="BA4" s="125"/>
      <c r="BB4" s="125"/>
      <c r="BC4" s="125" t="s">
        <v>656</v>
      </c>
      <c r="BD4" s="125"/>
      <c r="BE4" s="125"/>
      <c r="BF4" s="125"/>
      <c r="BG4" s="125"/>
      <c r="BH4" s="125"/>
      <c r="BI4" s="125">
        <v>530</v>
      </c>
      <c r="BJ4" s="125"/>
      <c r="BK4" s="125"/>
      <c r="BL4" s="125">
        <v>440</v>
      </c>
      <c r="BM4" s="125"/>
      <c r="BN4" s="125"/>
      <c r="BQ4" s="125" t="s">
        <v>673</v>
      </c>
      <c r="BR4" s="125"/>
      <c r="BS4" s="125"/>
      <c r="BT4" s="125"/>
      <c r="BU4" s="125"/>
      <c r="BV4" s="125"/>
      <c r="BW4" s="125"/>
      <c r="BX4" s="125"/>
      <c r="BY4" s="125" t="s">
        <v>658</v>
      </c>
      <c r="BZ4" s="125"/>
      <c r="CA4" s="125"/>
      <c r="CB4" s="125"/>
      <c r="CC4" s="123" t="s">
        <v>659</v>
      </c>
      <c r="CD4" s="124"/>
      <c r="CE4" s="124"/>
      <c r="CF4" s="124"/>
      <c r="CG4" s="124"/>
      <c r="CH4" s="125" t="s">
        <v>660</v>
      </c>
      <c r="CI4" s="125"/>
      <c r="CJ4" s="125"/>
      <c r="CK4" s="125"/>
      <c r="CL4" s="125"/>
      <c r="CM4" s="125"/>
      <c r="CN4" s="125">
        <v>1620</v>
      </c>
      <c r="CO4" s="125"/>
      <c r="CP4" s="125"/>
      <c r="CQ4" s="125">
        <v>1350</v>
      </c>
      <c r="CR4" s="125"/>
      <c r="CS4" s="125"/>
      <c r="CV4" s="125" t="s">
        <v>174</v>
      </c>
      <c r="CW4" s="125"/>
      <c r="CX4" s="125"/>
      <c r="CY4" s="125"/>
      <c r="CZ4" s="125"/>
      <c r="DA4" s="125"/>
      <c r="DB4" s="125"/>
      <c r="DC4" s="125"/>
      <c r="DD4" s="125" t="s">
        <v>173</v>
      </c>
      <c r="DE4" s="125"/>
      <c r="DF4" s="125"/>
      <c r="DG4" s="125"/>
      <c r="DH4" s="125">
        <v>0</v>
      </c>
      <c r="DI4" s="125"/>
      <c r="DJ4" s="125"/>
      <c r="DK4" s="125">
        <v>4500</v>
      </c>
      <c r="DL4" s="125"/>
      <c r="DM4" s="125"/>
      <c r="DN4" s="109" t="s">
        <v>661</v>
      </c>
      <c r="DO4" s="109"/>
      <c r="DP4" s="8"/>
      <c r="DR4" s="125" t="s">
        <v>176</v>
      </c>
      <c r="DS4" s="125"/>
      <c r="DT4" s="125"/>
      <c r="DU4" s="125"/>
      <c r="DV4" s="125"/>
      <c r="DW4" s="125"/>
      <c r="DX4" s="125"/>
      <c r="DY4" s="125"/>
      <c r="DZ4" s="125" t="s">
        <v>173</v>
      </c>
      <c r="EA4" s="125"/>
      <c r="EB4" s="125"/>
      <c r="EC4" s="125"/>
      <c r="ED4" s="125">
        <v>0</v>
      </c>
      <c r="EE4" s="125"/>
      <c r="EF4" s="125"/>
      <c r="EG4" s="125">
        <v>4500</v>
      </c>
      <c r="EH4" s="125"/>
      <c r="EI4" s="125"/>
      <c r="EJ4" s="109" t="s">
        <v>674</v>
      </c>
      <c r="EK4" s="109"/>
      <c r="EL4" s="17"/>
      <c r="EM4" s="125" t="s">
        <v>180</v>
      </c>
      <c r="EN4" s="125"/>
      <c r="EO4" s="125"/>
      <c r="EP4" s="125"/>
      <c r="EQ4" s="125"/>
      <c r="ER4" s="125"/>
      <c r="ES4" s="125"/>
      <c r="ET4" s="125"/>
      <c r="EU4" s="125" t="s">
        <v>182</v>
      </c>
      <c r="EV4" s="125"/>
      <c r="EW4" s="125"/>
      <c r="EX4" s="125"/>
      <c r="EY4" s="125" t="s">
        <v>184</v>
      </c>
      <c r="EZ4" s="125"/>
      <c r="FA4" s="125"/>
      <c r="FB4" s="125"/>
      <c r="FC4" s="125"/>
      <c r="FD4" s="125">
        <v>800</v>
      </c>
      <c r="FE4" s="125"/>
      <c r="FF4" s="125"/>
      <c r="FG4" s="125">
        <v>650</v>
      </c>
      <c r="FH4" s="125"/>
      <c r="FI4" s="125"/>
      <c r="FJ4" s="8"/>
      <c r="FK4" s="8"/>
      <c r="FL4" s="125" t="s">
        <v>675</v>
      </c>
      <c r="FM4" s="125"/>
      <c r="FN4" s="125"/>
      <c r="FO4" s="125"/>
      <c r="FP4" s="125"/>
      <c r="FQ4" s="125"/>
      <c r="FR4" s="125"/>
      <c r="FS4" s="125" t="s">
        <v>676</v>
      </c>
      <c r="FT4" s="125"/>
      <c r="FU4" s="125"/>
      <c r="FV4" s="125"/>
      <c r="FW4" s="125"/>
      <c r="FX4" s="125"/>
      <c r="FY4" s="125"/>
      <c r="FZ4" s="125"/>
      <c r="GA4" s="125" t="s">
        <v>664</v>
      </c>
      <c r="GB4" s="125"/>
      <c r="GC4" s="125"/>
      <c r="GD4" s="125"/>
      <c r="GE4" s="625" t="s">
        <v>665</v>
      </c>
      <c r="GF4" s="625"/>
      <c r="GG4" s="625"/>
      <c r="GH4" s="625"/>
      <c r="GI4" s="625"/>
      <c r="GJ4" s="125" t="s">
        <v>106</v>
      </c>
      <c r="GK4" s="125"/>
      <c r="GL4" s="125"/>
      <c r="GM4" s="125"/>
      <c r="GN4" s="125"/>
      <c r="GO4" s="125"/>
      <c r="GP4" s="125" t="s">
        <v>677</v>
      </c>
      <c r="GQ4" s="125"/>
      <c r="GR4" s="125"/>
      <c r="GS4" s="125"/>
      <c r="GT4" s="125"/>
      <c r="GU4" s="125">
        <v>4000</v>
      </c>
      <c r="GV4" s="125"/>
      <c r="GW4" s="125"/>
      <c r="GX4" s="125">
        <v>3200</v>
      </c>
      <c r="GY4" s="125"/>
      <c r="GZ4" s="125"/>
      <c r="HB4" s="123" t="s">
        <v>216</v>
      </c>
      <c r="HC4" s="124"/>
      <c r="HD4" s="124"/>
      <c r="HE4" s="124"/>
      <c r="HF4" s="124"/>
      <c r="HG4" s="124"/>
      <c r="HH4" s="124"/>
      <c r="HI4" s="131"/>
      <c r="HJ4" s="125" t="s">
        <v>667</v>
      </c>
      <c r="HK4" s="125"/>
      <c r="HL4" s="125"/>
      <c r="HM4" s="125"/>
      <c r="HN4" s="125" t="s">
        <v>191</v>
      </c>
      <c r="HO4" s="125"/>
      <c r="HP4" s="125"/>
      <c r="HQ4" s="125"/>
      <c r="HR4" s="125"/>
      <c r="HS4" s="125" t="s">
        <v>669</v>
      </c>
      <c r="HT4" s="125"/>
      <c r="HU4" s="125"/>
      <c r="HV4" s="125"/>
      <c r="HW4" s="125"/>
      <c r="HX4" s="125"/>
      <c r="HY4" s="125">
        <v>5050</v>
      </c>
      <c r="HZ4" s="125"/>
      <c r="IA4" s="125"/>
      <c r="IB4" s="125">
        <v>4200</v>
      </c>
      <c r="IC4" s="125"/>
      <c r="ID4" s="125"/>
      <c r="IG4" s="125" t="s">
        <v>678</v>
      </c>
      <c r="IH4" s="125"/>
      <c r="II4" s="125"/>
      <c r="IJ4" s="125"/>
      <c r="IK4" s="125"/>
      <c r="IL4" s="125"/>
      <c r="IM4" s="123" t="s">
        <v>201</v>
      </c>
      <c r="IN4" s="124"/>
      <c r="IO4" s="124"/>
      <c r="IP4" s="124"/>
      <c r="IQ4" s="124"/>
      <c r="IR4" s="124"/>
      <c r="IS4" s="124"/>
      <c r="IT4" s="131"/>
      <c r="IU4" s="125" t="s">
        <v>203</v>
      </c>
      <c r="IV4" s="125"/>
      <c r="IW4" s="125"/>
      <c r="IX4" s="125"/>
      <c r="IY4" s="125" t="s">
        <v>205</v>
      </c>
      <c r="IZ4" s="125"/>
      <c r="JA4" s="125"/>
      <c r="JB4" s="125"/>
      <c r="JC4" s="125"/>
      <c r="JD4" s="125">
        <v>500</v>
      </c>
      <c r="JE4" s="125"/>
      <c r="JF4" s="125"/>
      <c r="JG4" s="125">
        <v>400</v>
      </c>
      <c r="JH4" s="125"/>
      <c r="JI4" s="125"/>
      <c r="JK4" s="125" t="s">
        <v>1650</v>
      </c>
      <c r="JL4" s="125"/>
      <c r="JM4" s="125"/>
      <c r="JN4" s="125"/>
      <c r="JO4" s="125"/>
      <c r="JP4" s="125"/>
      <c r="JQ4" s="123" t="s">
        <v>1683</v>
      </c>
      <c r="JR4" s="124"/>
      <c r="JS4" s="124"/>
      <c r="JT4" s="124"/>
      <c r="JU4" s="124"/>
      <c r="JV4" s="124"/>
      <c r="JW4" s="124"/>
      <c r="JX4" s="131"/>
      <c r="JY4" s="125" t="s">
        <v>1660</v>
      </c>
      <c r="JZ4" s="125"/>
      <c r="KA4" s="125"/>
      <c r="KB4" s="125"/>
      <c r="KC4" s="125" t="s">
        <v>2004</v>
      </c>
      <c r="KD4" s="125"/>
      <c r="KE4" s="125"/>
      <c r="KF4" s="125"/>
      <c r="KG4" s="125"/>
      <c r="KH4" s="125">
        <f t="shared" ref="KH4:KH13" si="0">KK4*4</f>
        <v>220</v>
      </c>
      <c r="KI4" s="125"/>
      <c r="KJ4" s="125"/>
      <c r="KK4" s="125">
        <v>55</v>
      </c>
      <c r="KL4" s="125"/>
      <c r="KM4" s="125"/>
      <c r="KO4" s="623" t="s">
        <v>1700</v>
      </c>
      <c r="KP4" s="125"/>
      <c r="KQ4" s="125"/>
      <c r="KR4" s="125"/>
      <c r="KS4" s="125"/>
      <c r="KT4" s="125"/>
      <c r="KU4" s="123" t="s">
        <v>1703</v>
      </c>
      <c r="KV4" s="124"/>
      <c r="KW4" s="124"/>
      <c r="KX4" s="124"/>
      <c r="KY4" s="124"/>
      <c r="KZ4" s="124"/>
      <c r="LA4" s="124"/>
      <c r="LB4" s="131"/>
      <c r="LC4" s="125" t="s">
        <v>889</v>
      </c>
      <c r="LD4" s="125"/>
      <c r="LE4" s="125"/>
      <c r="LF4" s="125"/>
      <c r="LG4" s="125" t="s">
        <v>1698</v>
      </c>
      <c r="LH4" s="125"/>
      <c r="LI4" s="125"/>
      <c r="LJ4" s="125"/>
      <c r="LK4" s="125"/>
      <c r="LL4" s="125">
        <v>1350</v>
      </c>
      <c r="LM4" s="125"/>
      <c r="LN4" s="125"/>
      <c r="LO4" s="125">
        <v>248</v>
      </c>
      <c r="LP4" s="125"/>
      <c r="LQ4" s="125"/>
    </row>
    <row r="5" spans="2:329" ht="20.100000000000001" customHeight="1">
      <c r="B5" s="125" t="s">
        <v>679</v>
      </c>
      <c r="C5" s="125"/>
      <c r="D5" s="125"/>
      <c r="E5" s="125"/>
      <c r="F5" s="125"/>
      <c r="G5" s="109">
        <v>0.5</v>
      </c>
      <c r="H5" s="109"/>
      <c r="I5" s="109"/>
      <c r="J5" s="109"/>
      <c r="K5" s="109">
        <v>0.33</v>
      </c>
      <c r="L5" s="109"/>
      <c r="M5" s="109"/>
      <c r="N5" s="109"/>
      <c r="Q5" s="125" t="s">
        <v>680</v>
      </c>
      <c r="R5" s="125"/>
      <c r="S5" s="125"/>
      <c r="T5" s="125"/>
      <c r="U5" s="125"/>
      <c r="V5" s="125"/>
      <c r="W5" s="125"/>
      <c r="X5" s="125"/>
      <c r="Y5" s="125" t="s">
        <v>1397</v>
      </c>
      <c r="Z5" s="125"/>
      <c r="AA5" s="125"/>
      <c r="AB5" s="125"/>
      <c r="AC5" s="125"/>
      <c r="AD5" s="125"/>
      <c r="AE5" s="125">
        <v>815</v>
      </c>
      <c r="AF5" s="125"/>
      <c r="AG5" s="125"/>
      <c r="AH5" s="125">
        <v>680</v>
      </c>
      <c r="AI5" s="125"/>
      <c r="AJ5" s="125"/>
      <c r="AL5" s="125" t="s">
        <v>267</v>
      </c>
      <c r="AM5" s="125"/>
      <c r="AN5" s="125"/>
      <c r="AO5" s="125"/>
      <c r="AP5" s="125"/>
      <c r="AQ5" s="125"/>
      <c r="AR5" s="125"/>
      <c r="AS5" s="125"/>
      <c r="AT5" s="125" t="s">
        <v>268</v>
      </c>
      <c r="AU5" s="125"/>
      <c r="AV5" s="125"/>
      <c r="AW5" s="125"/>
      <c r="AX5" s="125"/>
      <c r="AY5" s="125"/>
      <c r="AZ5" s="125"/>
      <c r="BA5" s="125"/>
      <c r="BB5" s="125"/>
      <c r="BC5" s="125"/>
      <c r="BD5" s="125"/>
      <c r="BE5" s="125"/>
      <c r="BF5" s="125"/>
      <c r="BG5" s="125"/>
      <c r="BH5" s="125"/>
      <c r="BI5" s="125">
        <v>400</v>
      </c>
      <c r="BJ5" s="125"/>
      <c r="BK5" s="125"/>
      <c r="BL5" s="125">
        <v>330</v>
      </c>
      <c r="BM5" s="125"/>
      <c r="BN5" s="125"/>
      <c r="BQ5" s="623" t="s">
        <v>1396</v>
      </c>
      <c r="BR5" s="125"/>
      <c r="BS5" s="125"/>
      <c r="BT5" s="125"/>
      <c r="BU5" s="125"/>
      <c r="BV5" s="125"/>
      <c r="BW5" s="125"/>
      <c r="BX5" s="125"/>
      <c r="BY5" s="125" t="s">
        <v>658</v>
      </c>
      <c r="BZ5" s="125"/>
      <c r="CA5" s="125"/>
      <c r="CB5" s="125"/>
      <c r="CC5" s="123" t="s">
        <v>659</v>
      </c>
      <c r="CD5" s="124"/>
      <c r="CE5" s="124"/>
      <c r="CF5" s="124"/>
      <c r="CG5" s="124"/>
      <c r="CH5" s="125" t="s">
        <v>681</v>
      </c>
      <c r="CI5" s="125"/>
      <c r="CJ5" s="125"/>
      <c r="CK5" s="125"/>
      <c r="CL5" s="125"/>
      <c r="CM5" s="125"/>
      <c r="CN5" s="125">
        <v>1920</v>
      </c>
      <c r="CO5" s="125"/>
      <c r="CP5" s="125"/>
      <c r="CQ5" s="125">
        <v>1600</v>
      </c>
      <c r="CR5" s="125"/>
      <c r="CS5" s="125"/>
      <c r="CV5" s="125" t="s">
        <v>682</v>
      </c>
      <c r="CW5" s="125"/>
      <c r="CX5" s="125"/>
      <c r="CY5" s="125"/>
      <c r="CZ5" s="125"/>
      <c r="DA5" s="125"/>
      <c r="DB5" s="125"/>
      <c r="DC5" s="125"/>
      <c r="DD5" s="125" t="s">
        <v>683</v>
      </c>
      <c r="DE5" s="125"/>
      <c r="DF5" s="125"/>
      <c r="DG5" s="125"/>
      <c r="DH5" s="125">
        <v>1.8</v>
      </c>
      <c r="DI5" s="125"/>
      <c r="DJ5" s="125"/>
      <c r="DK5" s="125">
        <v>1500</v>
      </c>
      <c r="DL5" s="125"/>
      <c r="DM5" s="125"/>
      <c r="DN5" s="109" t="s">
        <v>661</v>
      </c>
      <c r="DO5" s="109"/>
      <c r="DP5" s="8"/>
      <c r="DR5" s="125" t="s">
        <v>684</v>
      </c>
      <c r="DS5" s="125"/>
      <c r="DT5" s="125"/>
      <c r="DU5" s="125"/>
      <c r="DV5" s="125"/>
      <c r="DW5" s="125"/>
      <c r="DX5" s="125"/>
      <c r="DY5" s="125"/>
      <c r="DZ5" s="125" t="s">
        <v>683</v>
      </c>
      <c r="EA5" s="125"/>
      <c r="EB5" s="125"/>
      <c r="EC5" s="125"/>
      <c r="ED5" s="125">
        <v>5.6</v>
      </c>
      <c r="EE5" s="125"/>
      <c r="EF5" s="125"/>
      <c r="EG5" s="125">
        <v>1140</v>
      </c>
      <c r="EH5" s="125"/>
      <c r="EI5" s="125"/>
      <c r="EJ5" s="109" t="s">
        <v>661</v>
      </c>
      <c r="EK5" s="109"/>
      <c r="EL5" s="17"/>
      <c r="EM5" s="125" t="s">
        <v>685</v>
      </c>
      <c r="EN5" s="125"/>
      <c r="EO5" s="125"/>
      <c r="EP5" s="125"/>
      <c r="EQ5" s="125"/>
      <c r="ER5" s="125"/>
      <c r="ES5" s="125"/>
      <c r="ET5" s="125"/>
      <c r="EU5" s="125" t="s">
        <v>686</v>
      </c>
      <c r="EV5" s="125"/>
      <c r="EW5" s="125"/>
      <c r="EX5" s="125"/>
      <c r="EY5" s="125" t="s">
        <v>687</v>
      </c>
      <c r="EZ5" s="125"/>
      <c r="FA5" s="125"/>
      <c r="FB5" s="125"/>
      <c r="FC5" s="125"/>
      <c r="FD5" s="125">
        <v>1800</v>
      </c>
      <c r="FE5" s="125"/>
      <c r="FF5" s="125"/>
      <c r="FG5" s="125">
        <v>1500</v>
      </c>
      <c r="FH5" s="125"/>
      <c r="FI5" s="125"/>
      <c r="FJ5" s="8"/>
      <c r="FK5" s="8"/>
      <c r="FL5" s="125" t="s">
        <v>688</v>
      </c>
      <c r="FM5" s="125"/>
      <c r="FN5" s="125"/>
      <c r="FO5" s="125"/>
      <c r="FP5" s="125"/>
      <c r="FQ5" s="125"/>
      <c r="FR5" s="125"/>
      <c r="FS5" s="125" t="s">
        <v>689</v>
      </c>
      <c r="FT5" s="125"/>
      <c r="FU5" s="125"/>
      <c r="FV5" s="125"/>
      <c r="FW5" s="125"/>
      <c r="FX5" s="125"/>
      <c r="FY5" s="125"/>
      <c r="FZ5" s="125"/>
      <c r="GA5" s="125" t="s">
        <v>690</v>
      </c>
      <c r="GB5" s="125"/>
      <c r="GC5" s="125"/>
      <c r="GD5" s="125"/>
      <c r="GE5" s="625" t="s">
        <v>665</v>
      </c>
      <c r="GF5" s="625"/>
      <c r="GG5" s="625"/>
      <c r="GH5" s="625"/>
      <c r="GI5" s="625"/>
      <c r="GJ5" s="125" t="s">
        <v>108</v>
      </c>
      <c r="GK5" s="125"/>
      <c r="GL5" s="125"/>
      <c r="GM5" s="125"/>
      <c r="GN5" s="125"/>
      <c r="GO5" s="125"/>
      <c r="GP5" s="125" t="s">
        <v>677</v>
      </c>
      <c r="GQ5" s="125"/>
      <c r="GR5" s="125"/>
      <c r="GS5" s="125"/>
      <c r="GT5" s="125"/>
      <c r="GU5" s="125">
        <v>1200</v>
      </c>
      <c r="GV5" s="125"/>
      <c r="GW5" s="125"/>
      <c r="GX5" s="125">
        <v>900</v>
      </c>
      <c r="GY5" s="125"/>
      <c r="GZ5" s="125"/>
      <c r="HB5" s="123" t="s">
        <v>691</v>
      </c>
      <c r="HC5" s="124"/>
      <c r="HD5" s="124"/>
      <c r="HE5" s="124"/>
      <c r="HF5" s="124"/>
      <c r="HG5" s="124"/>
      <c r="HH5" s="124"/>
      <c r="HI5" s="131"/>
      <c r="HJ5" s="125" t="s">
        <v>667</v>
      </c>
      <c r="HK5" s="125"/>
      <c r="HL5" s="125"/>
      <c r="HM5" s="125"/>
      <c r="HN5" s="125" t="s">
        <v>692</v>
      </c>
      <c r="HO5" s="125"/>
      <c r="HP5" s="125"/>
      <c r="HQ5" s="125"/>
      <c r="HR5" s="125"/>
      <c r="HS5" s="125" t="s">
        <v>693</v>
      </c>
      <c r="HT5" s="125"/>
      <c r="HU5" s="125"/>
      <c r="HV5" s="125"/>
      <c r="HW5" s="125"/>
      <c r="HX5" s="125"/>
      <c r="HY5" s="125">
        <v>1080</v>
      </c>
      <c r="HZ5" s="125"/>
      <c r="IA5" s="125"/>
      <c r="IB5" s="125">
        <v>9000</v>
      </c>
      <c r="IC5" s="125"/>
      <c r="ID5" s="125"/>
      <c r="IG5" s="125"/>
      <c r="IH5" s="125"/>
      <c r="II5" s="125"/>
      <c r="IJ5" s="125"/>
      <c r="IK5" s="125"/>
      <c r="IL5" s="125"/>
      <c r="IM5" s="123"/>
      <c r="IN5" s="124"/>
      <c r="IO5" s="124"/>
      <c r="IP5" s="124"/>
      <c r="IQ5" s="124"/>
      <c r="IR5" s="124"/>
      <c r="IS5" s="124"/>
      <c r="IT5" s="131"/>
      <c r="IU5" s="125"/>
      <c r="IV5" s="125"/>
      <c r="IW5" s="125"/>
      <c r="IX5" s="125"/>
      <c r="IY5" s="125"/>
      <c r="IZ5" s="125"/>
      <c r="JA5" s="125"/>
      <c r="JB5" s="125"/>
      <c r="JC5" s="125"/>
      <c r="JD5" s="125"/>
      <c r="JE5" s="125"/>
      <c r="JF5" s="125"/>
      <c r="JG5" s="125"/>
      <c r="JH5" s="125"/>
      <c r="JI5" s="125"/>
      <c r="JK5" s="125" t="s">
        <v>1651</v>
      </c>
      <c r="JL5" s="125"/>
      <c r="JM5" s="125"/>
      <c r="JN5" s="125"/>
      <c r="JO5" s="125"/>
      <c r="JP5" s="125"/>
      <c r="JQ5" s="123" t="s">
        <v>1684</v>
      </c>
      <c r="JR5" s="124"/>
      <c r="JS5" s="124"/>
      <c r="JT5" s="124"/>
      <c r="JU5" s="124"/>
      <c r="JV5" s="124"/>
      <c r="JW5" s="124"/>
      <c r="JX5" s="131"/>
      <c r="JY5" s="125" t="s">
        <v>1660</v>
      </c>
      <c r="JZ5" s="125"/>
      <c r="KA5" s="125"/>
      <c r="KB5" s="125"/>
      <c r="KC5" s="125" t="s">
        <v>2004</v>
      </c>
      <c r="KD5" s="125"/>
      <c r="KE5" s="125"/>
      <c r="KF5" s="125"/>
      <c r="KG5" s="125"/>
      <c r="KH5" s="125">
        <f t="shared" si="0"/>
        <v>260</v>
      </c>
      <c r="KI5" s="125"/>
      <c r="KJ5" s="125"/>
      <c r="KK5" s="125">
        <v>65</v>
      </c>
      <c r="KL5" s="125"/>
      <c r="KM5" s="125"/>
      <c r="KO5" s="125" t="s">
        <v>1701</v>
      </c>
      <c r="KP5" s="125"/>
      <c r="KQ5" s="125"/>
      <c r="KR5" s="125"/>
      <c r="KS5" s="125"/>
      <c r="KT5" s="125"/>
      <c r="KU5" s="123" t="s">
        <v>1705</v>
      </c>
      <c r="KV5" s="124"/>
      <c r="KW5" s="124"/>
      <c r="KX5" s="124"/>
      <c r="KY5" s="124"/>
      <c r="KZ5" s="124"/>
      <c r="LA5" s="124"/>
      <c r="LB5" s="131"/>
      <c r="LC5" s="125" t="s">
        <v>889</v>
      </c>
      <c r="LD5" s="125"/>
      <c r="LE5" s="125"/>
      <c r="LF5" s="125"/>
      <c r="LG5" s="125" t="s">
        <v>1698</v>
      </c>
      <c r="LH5" s="125"/>
      <c r="LI5" s="125"/>
      <c r="LJ5" s="125"/>
      <c r="LK5" s="125"/>
      <c r="LL5" s="125">
        <v>1800</v>
      </c>
      <c r="LM5" s="125"/>
      <c r="LN5" s="125"/>
      <c r="LO5" s="125">
        <v>377</v>
      </c>
      <c r="LP5" s="125"/>
      <c r="LQ5" s="125"/>
    </row>
    <row r="6" spans="2:329" s="7" customFormat="1" ht="20.100000000000001" customHeight="1">
      <c r="B6" s="125" t="s">
        <v>694</v>
      </c>
      <c r="C6" s="125"/>
      <c r="D6" s="125"/>
      <c r="E6" s="125"/>
      <c r="F6" s="125"/>
      <c r="G6" s="109">
        <v>1</v>
      </c>
      <c r="H6" s="109"/>
      <c r="I6" s="109"/>
      <c r="J6" s="109"/>
      <c r="K6" s="109">
        <v>0.85</v>
      </c>
      <c r="L6" s="109"/>
      <c r="M6" s="109"/>
      <c r="N6" s="109"/>
      <c r="Q6" s="125" t="s">
        <v>695</v>
      </c>
      <c r="R6" s="125"/>
      <c r="S6" s="125"/>
      <c r="T6" s="125"/>
      <c r="U6" s="125"/>
      <c r="V6" s="125"/>
      <c r="W6" s="125"/>
      <c r="X6" s="125"/>
      <c r="Y6" s="125" t="s">
        <v>1397</v>
      </c>
      <c r="Z6" s="125"/>
      <c r="AA6" s="125"/>
      <c r="AB6" s="125"/>
      <c r="AC6" s="125"/>
      <c r="AD6" s="125"/>
      <c r="AE6" s="125">
        <v>1080</v>
      </c>
      <c r="AF6" s="125"/>
      <c r="AG6" s="125"/>
      <c r="AH6" s="125">
        <v>900</v>
      </c>
      <c r="AI6" s="125"/>
      <c r="AJ6" s="125"/>
      <c r="AL6" s="125" t="s">
        <v>696</v>
      </c>
      <c r="AM6" s="125"/>
      <c r="AN6" s="125"/>
      <c r="AO6" s="125"/>
      <c r="AP6" s="125"/>
      <c r="AQ6" s="125"/>
      <c r="AR6" s="125"/>
      <c r="AS6" s="125"/>
      <c r="AT6" s="125" t="s">
        <v>654</v>
      </c>
      <c r="AU6" s="125"/>
      <c r="AV6" s="125"/>
      <c r="AW6" s="125"/>
      <c r="AX6" s="125" t="s">
        <v>655</v>
      </c>
      <c r="AY6" s="125"/>
      <c r="AZ6" s="125"/>
      <c r="BA6" s="125"/>
      <c r="BB6" s="125"/>
      <c r="BC6" s="125" t="s">
        <v>656</v>
      </c>
      <c r="BD6" s="125"/>
      <c r="BE6" s="125"/>
      <c r="BF6" s="125"/>
      <c r="BG6" s="125"/>
      <c r="BH6" s="125"/>
      <c r="BI6" s="125">
        <v>310</v>
      </c>
      <c r="BJ6" s="125"/>
      <c r="BK6" s="125"/>
      <c r="BL6" s="125">
        <v>260</v>
      </c>
      <c r="BM6" s="125"/>
      <c r="BN6" s="125"/>
      <c r="BQ6" s="125" t="s">
        <v>697</v>
      </c>
      <c r="BR6" s="125"/>
      <c r="BS6" s="125"/>
      <c r="BT6" s="125"/>
      <c r="BU6" s="125"/>
      <c r="BV6" s="125"/>
      <c r="BW6" s="125"/>
      <c r="BX6" s="125"/>
      <c r="BY6" s="125" t="s">
        <v>698</v>
      </c>
      <c r="BZ6" s="125"/>
      <c r="CA6" s="125"/>
      <c r="CB6" s="125"/>
      <c r="CC6" s="125" t="s">
        <v>699</v>
      </c>
      <c r="CD6" s="125"/>
      <c r="CE6" s="125"/>
      <c r="CF6" s="125"/>
      <c r="CG6" s="125"/>
      <c r="CH6" s="125" t="s">
        <v>700</v>
      </c>
      <c r="CI6" s="125"/>
      <c r="CJ6" s="125"/>
      <c r="CK6" s="125"/>
      <c r="CL6" s="125"/>
      <c r="CM6" s="125"/>
      <c r="CN6" s="125">
        <v>3600</v>
      </c>
      <c r="CO6" s="125"/>
      <c r="CP6" s="125"/>
      <c r="CQ6" s="125">
        <v>3000</v>
      </c>
      <c r="CR6" s="125"/>
      <c r="CS6" s="125"/>
      <c r="CV6" s="623" t="s">
        <v>1781</v>
      </c>
      <c r="CW6" s="125"/>
      <c r="CX6" s="125"/>
      <c r="CY6" s="125"/>
      <c r="CZ6" s="125"/>
      <c r="DA6" s="125"/>
      <c r="DB6" s="125"/>
      <c r="DC6" s="125"/>
      <c r="DD6" s="125" t="s">
        <v>683</v>
      </c>
      <c r="DE6" s="125"/>
      <c r="DF6" s="125"/>
      <c r="DG6" s="125"/>
      <c r="DH6" s="125">
        <v>1.3</v>
      </c>
      <c r="DI6" s="125"/>
      <c r="DJ6" s="125"/>
      <c r="DK6" s="125">
        <v>1600</v>
      </c>
      <c r="DL6" s="125"/>
      <c r="DM6" s="125"/>
      <c r="DN6" s="109" t="s">
        <v>661</v>
      </c>
      <c r="DO6" s="109"/>
      <c r="DP6" s="8"/>
      <c r="DR6" s="125" t="s">
        <v>701</v>
      </c>
      <c r="DS6" s="125"/>
      <c r="DT6" s="125"/>
      <c r="DU6" s="125"/>
      <c r="DV6" s="125"/>
      <c r="DW6" s="125"/>
      <c r="DX6" s="125"/>
      <c r="DY6" s="125"/>
      <c r="DZ6" s="125" t="s">
        <v>683</v>
      </c>
      <c r="EA6" s="125"/>
      <c r="EB6" s="125"/>
      <c r="EC6" s="125"/>
      <c r="ED6" s="125">
        <v>1</v>
      </c>
      <c r="EE6" s="125"/>
      <c r="EF6" s="125"/>
      <c r="EG6" s="125">
        <v>205</v>
      </c>
      <c r="EH6" s="125"/>
      <c r="EI6" s="125"/>
      <c r="EJ6" s="109" t="s">
        <v>674</v>
      </c>
      <c r="EK6" s="109"/>
      <c r="EL6" s="17"/>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8"/>
      <c r="FK6" s="8"/>
      <c r="FL6" s="125" t="s">
        <v>241</v>
      </c>
      <c r="FM6" s="125"/>
      <c r="FN6" s="125"/>
      <c r="FO6" s="125"/>
      <c r="FP6" s="125"/>
      <c r="FQ6" s="125"/>
      <c r="FR6" s="125"/>
      <c r="FS6" s="125" t="s">
        <v>689</v>
      </c>
      <c r="FT6" s="125"/>
      <c r="FU6" s="125"/>
      <c r="FV6" s="125"/>
      <c r="FW6" s="125"/>
      <c r="FX6" s="125"/>
      <c r="FY6" s="125"/>
      <c r="FZ6" s="125"/>
      <c r="GA6" s="125" t="s">
        <v>690</v>
      </c>
      <c r="GB6" s="125"/>
      <c r="GC6" s="125"/>
      <c r="GD6" s="125"/>
      <c r="GE6" s="625" t="s">
        <v>665</v>
      </c>
      <c r="GF6" s="625"/>
      <c r="GG6" s="625"/>
      <c r="GH6" s="625"/>
      <c r="GI6" s="625"/>
      <c r="GJ6" s="125" t="s">
        <v>285</v>
      </c>
      <c r="GK6" s="125"/>
      <c r="GL6" s="125"/>
      <c r="GM6" s="125"/>
      <c r="GN6" s="125"/>
      <c r="GO6" s="125"/>
      <c r="GP6" s="125" t="s">
        <v>677</v>
      </c>
      <c r="GQ6" s="125"/>
      <c r="GR6" s="125"/>
      <c r="GS6" s="125"/>
      <c r="GT6" s="125"/>
      <c r="GU6" s="125">
        <v>1200</v>
      </c>
      <c r="GV6" s="125"/>
      <c r="GW6" s="125"/>
      <c r="GX6" s="125">
        <v>900</v>
      </c>
      <c r="GY6" s="125"/>
      <c r="GZ6" s="125"/>
      <c r="HA6" s="8"/>
      <c r="HB6" s="123" t="s">
        <v>702</v>
      </c>
      <c r="HC6" s="124"/>
      <c r="HD6" s="124"/>
      <c r="HE6" s="124"/>
      <c r="HF6" s="124"/>
      <c r="HG6" s="124"/>
      <c r="HH6" s="124"/>
      <c r="HI6" s="131"/>
      <c r="HJ6" s="125" t="s">
        <v>667</v>
      </c>
      <c r="HK6" s="125"/>
      <c r="HL6" s="125"/>
      <c r="HM6" s="125"/>
      <c r="HN6" s="125" t="s">
        <v>692</v>
      </c>
      <c r="HO6" s="125"/>
      <c r="HP6" s="125"/>
      <c r="HQ6" s="125"/>
      <c r="HR6" s="125"/>
      <c r="HS6" s="125" t="s">
        <v>693</v>
      </c>
      <c r="HT6" s="125"/>
      <c r="HU6" s="125"/>
      <c r="HV6" s="125"/>
      <c r="HW6" s="125"/>
      <c r="HX6" s="125"/>
      <c r="HY6" s="125">
        <v>7200</v>
      </c>
      <c r="HZ6" s="125"/>
      <c r="IA6" s="125"/>
      <c r="IB6" s="125">
        <v>6000</v>
      </c>
      <c r="IC6" s="125"/>
      <c r="ID6" s="125"/>
      <c r="IG6" s="125"/>
      <c r="IH6" s="125"/>
      <c r="II6" s="125"/>
      <c r="IJ6" s="125"/>
      <c r="IK6" s="125"/>
      <c r="IL6" s="125"/>
      <c r="IM6" s="123"/>
      <c r="IN6" s="124"/>
      <c r="IO6" s="124"/>
      <c r="IP6" s="124"/>
      <c r="IQ6" s="124"/>
      <c r="IR6" s="124"/>
      <c r="IS6" s="124"/>
      <c r="IT6" s="131"/>
      <c r="IU6" s="125"/>
      <c r="IV6" s="125"/>
      <c r="IW6" s="125"/>
      <c r="IX6" s="125"/>
      <c r="IY6" s="125"/>
      <c r="IZ6" s="125"/>
      <c r="JA6" s="125"/>
      <c r="JB6" s="125"/>
      <c r="JC6" s="125"/>
      <c r="JD6" s="125"/>
      <c r="JE6" s="125"/>
      <c r="JF6" s="125"/>
      <c r="JG6" s="125"/>
      <c r="JH6" s="125"/>
      <c r="JI6" s="125"/>
      <c r="JK6" s="125" t="s">
        <v>1652</v>
      </c>
      <c r="JL6" s="125"/>
      <c r="JM6" s="125"/>
      <c r="JN6" s="125"/>
      <c r="JO6" s="125"/>
      <c r="JP6" s="125"/>
      <c r="JQ6" s="123" t="s">
        <v>1684</v>
      </c>
      <c r="JR6" s="124"/>
      <c r="JS6" s="124"/>
      <c r="JT6" s="124"/>
      <c r="JU6" s="124"/>
      <c r="JV6" s="124"/>
      <c r="JW6" s="124"/>
      <c r="JX6" s="131"/>
      <c r="JY6" s="125" t="s">
        <v>1660</v>
      </c>
      <c r="JZ6" s="125"/>
      <c r="KA6" s="125"/>
      <c r="KB6" s="125"/>
      <c r="KC6" s="125" t="s">
        <v>2004</v>
      </c>
      <c r="KD6" s="125"/>
      <c r="KE6" s="125"/>
      <c r="KF6" s="125"/>
      <c r="KG6" s="125"/>
      <c r="KH6" s="125">
        <f t="shared" si="0"/>
        <v>260</v>
      </c>
      <c r="KI6" s="125"/>
      <c r="KJ6" s="125"/>
      <c r="KK6" s="125">
        <v>65</v>
      </c>
      <c r="KL6" s="125"/>
      <c r="KM6" s="125"/>
      <c r="KO6" s="125" t="s">
        <v>1702</v>
      </c>
      <c r="KP6" s="125"/>
      <c r="KQ6" s="125"/>
      <c r="KR6" s="125"/>
      <c r="KS6" s="125"/>
      <c r="KT6" s="125"/>
      <c r="KU6" s="123" t="s">
        <v>1706</v>
      </c>
      <c r="KV6" s="124"/>
      <c r="KW6" s="124"/>
      <c r="KX6" s="124"/>
      <c r="KY6" s="124"/>
      <c r="KZ6" s="124"/>
      <c r="LA6" s="124"/>
      <c r="LB6" s="131"/>
      <c r="LC6" s="125" t="s">
        <v>889</v>
      </c>
      <c r="LD6" s="125"/>
      <c r="LE6" s="125"/>
      <c r="LF6" s="125"/>
      <c r="LG6" s="125" t="s">
        <v>1698</v>
      </c>
      <c r="LH6" s="125"/>
      <c r="LI6" s="125"/>
      <c r="LJ6" s="125"/>
      <c r="LK6" s="125"/>
      <c r="LL6" s="125">
        <v>4000</v>
      </c>
      <c r="LM6" s="125"/>
      <c r="LN6" s="125"/>
      <c r="LO6" s="125">
        <v>711</v>
      </c>
      <c r="LP6" s="125"/>
      <c r="LQ6" s="125"/>
    </row>
    <row r="7" spans="2:329" s="7" customFormat="1" ht="20.100000000000001" customHeight="1">
      <c r="B7" s="125" t="s">
        <v>703</v>
      </c>
      <c r="C7" s="125"/>
      <c r="D7" s="125"/>
      <c r="E7" s="125"/>
      <c r="F7" s="125"/>
      <c r="G7" s="109">
        <v>1</v>
      </c>
      <c r="H7" s="109"/>
      <c r="I7" s="109"/>
      <c r="J7" s="109"/>
      <c r="K7" s="109">
        <v>0.85</v>
      </c>
      <c r="L7" s="109"/>
      <c r="M7" s="109"/>
      <c r="N7" s="109"/>
      <c r="Q7" s="125" t="s">
        <v>704</v>
      </c>
      <c r="R7" s="125"/>
      <c r="S7" s="125"/>
      <c r="T7" s="125"/>
      <c r="U7" s="125"/>
      <c r="V7" s="125"/>
      <c r="W7" s="125"/>
      <c r="X7" s="125"/>
      <c r="Y7" s="125" t="s">
        <v>1397</v>
      </c>
      <c r="Z7" s="125"/>
      <c r="AA7" s="125"/>
      <c r="AB7" s="125"/>
      <c r="AC7" s="125"/>
      <c r="AD7" s="125"/>
      <c r="AE7" s="125">
        <v>1200</v>
      </c>
      <c r="AF7" s="125"/>
      <c r="AG7" s="125"/>
      <c r="AH7" s="125">
        <v>1000</v>
      </c>
      <c r="AI7" s="125"/>
      <c r="AJ7" s="125"/>
      <c r="AL7" s="125" t="s">
        <v>705</v>
      </c>
      <c r="AM7" s="125"/>
      <c r="AN7" s="125"/>
      <c r="AO7" s="125"/>
      <c r="AP7" s="125"/>
      <c r="AQ7" s="125"/>
      <c r="AR7" s="125"/>
      <c r="AS7" s="125"/>
      <c r="AT7" s="125" t="s">
        <v>654</v>
      </c>
      <c r="AU7" s="125"/>
      <c r="AV7" s="125"/>
      <c r="AW7" s="125"/>
      <c r="AX7" s="125" t="s">
        <v>655</v>
      </c>
      <c r="AY7" s="125"/>
      <c r="AZ7" s="125"/>
      <c r="BA7" s="125"/>
      <c r="BB7" s="125"/>
      <c r="BC7" s="125" t="s">
        <v>656</v>
      </c>
      <c r="BD7" s="125"/>
      <c r="BE7" s="125"/>
      <c r="BF7" s="125"/>
      <c r="BG7" s="125"/>
      <c r="BH7" s="125"/>
      <c r="BI7" s="125">
        <v>515</v>
      </c>
      <c r="BJ7" s="125"/>
      <c r="BK7" s="125"/>
      <c r="BL7" s="125">
        <v>430</v>
      </c>
      <c r="BM7" s="125"/>
      <c r="BN7" s="125"/>
      <c r="BQ7" s="125" t="s">
        <v>706</v>
      </c>
      <c r="BR7" s="125"/>
      <c r="BS7" s="125"/>
      <c r="BT7" s="125"/>
      <c r="BU7" s="125"/>
      <c r="BV7" s="125"/>
      <c r="BW7" s="125"/>
      <c r="BX7" s="125"/>
      <c r="BY7" s="125" t="s">
        <v>698</v>
      </c>
      <c r="BZ7" s="125"/>
      <c r="CA7" s="125"/>
      <c r="CB7" s="125"/>
      <c r="CC7" s="125" t="s">
        <v>699</v>
      </c>
      <c r="CD7" s="125"/>
      <c r="CE7" s="125"/>
      <c r="CF7" s="125"/>
      <c r="CG7" s="125"/>
      <c r="CH7" s="125" t="s">
        <v>700</v>
      </c>
      <c r="CI7" s="125"/>
      <c r="CJ7" s="125"/>
      <c r="CK7" s="125"/>
      <c r="CL7" s="125"/>
      <c r="CM7" s="125"/>
      <c r="CN7" s="125">
        <v>3180</v>
      </c>
      <c r="CO7" s="125"/>
      <c r="CP7" s="125"/>
      <c r="CQ7" s="125">
        <v>2650</v>
      </c>
      <c r="CR7" s="125"/>
      <c r="CS7" s="125"/>
      <c r="CV7" s="125" t="s">
        <v>707</v>
      </c>
      <c r="CW7" s="125"/>
      <c r="CX7" s="125"/>
      <c r="CY7" s="125"/>
      <c r="CZ7" s="125"/>
      <c r="DA7" s="125"/>
      <c r="DB7" s="125"/>
      <c r="DC7" s="125"/>
      <c r="DD7" s="125" t="s">
        <v>683</v>
      </c>
      <c r="DE7" s="125"/>
      <c r="DF7" s="125"/>
      <c r="DG7" s="125"/>
      <c r="DH7" s="125">
        <v>5.5</v>
      </c>
      <c r="DI7" s="125"/>
      <c r="DJ7" s="125"/>
      <c r="DK7" s="125">
        <v>1140</v>
      </c>
      <c r="DL7" s="125"/>
      <c r="DM7" s="125"/>
      <c r="DN7" s="109" t="s">
        <v>661</v>
      </c>
      <c r="DO7" s="109"/>
      <c r="DP7" s="8"/>
      <c r="DR7" s="125" t="s">
        <v>708</v>
      </c>
      <c r="DS7" s="125"/>
      <c r="DT7" s="125"/>
      <c r="DU7" s="125"/>
      <c r="DV7" s="125"/>
      <c r="DW7" s="125"/>
      <c r="DX7" s="125"/>
      <c r="DY7" s="125"/>
      <c r="DZ7" s="125" t="s">
        <v>683</v>
      </c>
      <c r="EA7" s="125"/>
      <c r="EB7" s="125"/>
      <c r="EC7" s="125"/>
      <c r="ED7" s="125">
        <v>6</v>
      </c>
      <c r="EE7" s="125"/>
      <c r="EF7" s="125"/>
      <c r="EG7" s="125">
        <v>1140</v>
      </c>
      <c r="EH7" s="125"/>
      <c r="EI7" s="125"/>
      <c r="EJ7" s="109" t="s">
        <v>661</v>
      </c>
      <c r="EK7" s="109"/>
      <c r="EL7" s="17"/>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8"/>
      <c r="FK7" s="8"/>
      <c r="FL7" s="125" t="s">
        <v>709</v>
      </c>
      <c r="FM7" s="125"/>
      <c r="FN7" s="125"/>
      <c r="FO7" s="125"/>
      <c r="FP7" s="125"/>
      <c r="FQ7" s="125"/>
      <c r="FR7" s="125"/>
      <c r="FS7" s="125" t="s">
        <v>710</v>
      </c>
      <c r="FT7" s="125"/>
      <c r="FU7" s="125"/>
      <c r="FV7" s="125"/>
      <c r="FW7" s="125"/>
      <c r="FX7" s="125"/>
      <c r="FY7" s="125"/>
      <c r="FZ7" s="125"/>
      <c r="GA7" s="125" t="s">
        <v>664</v>
      </c>
      <c r="GB7" s="125"/>
      <c r="GC7" s="125"/>
      <c r="GD7" s="125"/>
      <c r="GE7" s="625" t="s">
        <v>665</v>
      </c>
      <c r="GF7" s="625"/>
      <c r="GG7" s="625"/>
      <c r="GH7" s="625"/>
      <c r="GI7" s="625"/>
      <c r="GJ7" s="125" t="s">
        <v>107</v>
      </c>
      <c r="GK7" s="125"/>
      <c r="GL7" s="125"/>
      <c r="GM7" s="125"/>
      <c r="GN7" s="125"/>
      <c r="GO7" s="125"/>
      <c r="GP7" s="125" t="s">
        <v>711</v>
      </c>
      <c r="GQ7" s="125"/>
      <c r="GR7" s="125"/>
      <c r="GS7" s="125"/>
      <c r="GT7" s="125"/>
      <c r="GU7" s="125">
        <v>1400</v>
      </c>
      <c r="GV7" s="125"/>
      <c r="GW7" s="125"/>
      <c r="GX7" s="125">
        <v>1000</v>
      </c>
      <c r="GY7" s="125"/>
      <c r="GZ7" s="125"/>
      <c r="HA7" s="17"/>
      <c r="HB7" s="125" t="s">
        <v>712</v>
      </c>
      <c r="HC7" s="125"/>
      <c r="HD7" s="125"/>
      <c r="HE7" s="125"/>
      <c r="HF7" s="125"/>
      <c r="HG7" s="125"/>
      <c r="HH7" s="125"/>
      <c r="HI7" s="125"/>
      <c r="HJ7" s="125" t="s">
        <v>713</v>
      </c>
      <c r="HK7" s="125"/>
      <c r="HL7" s="125"/>
      <c r="HM7" s="125"/>
      <c r="HN7" s="125" t="s">
        <v>668</v>
      </c>
      <c r="HO7" s="125"/>
      <c r="HP7" s="125"/>
      <c r="HQ7" s="125"/>
      <c r="HR7" s="125"/>
      <c r="HS7" s="125" t="s">
        <v>669</v>
      </c>
      <c r="HT7" s="125"/>
      <c r="HU7" s="125"/>
      <c r="HV7" s="125"/>
      <c r="HW7" s="125"/>
      <c r="HX7" s="125"/>
      <c r="HY7" s="125">
        <v>5000</v>
      </c>
      <c r="HZ7" s="125"/>
      <c r="IA7" s="125"/>
      <c r="IB7" s="125">
        <v>4200</v>
      </c>
      <c r="IC7" s="125"/>
      <c r="ID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K7" s="125" t="s">
        <v>1653</v>
      </c>
      <c r="JL7" s="125"/>
      <c r="JM7" s="125"/>
      <c r="JN7" s="125"/>
      <c r="JO7" s="125"/>
      <c r="JP7" s="125"/>
      <c r="JQ7" s="123" t="s">
        <v>1685</v>
      </c>
      <c r="JR7" s="124"/>
      <c r="JS7" s="124"/>
      <c r="JT7" s="124"/>
      <c r="JU7" s="124"/>
      <c r="JV7" s="124"/>
      <c r="JW7" s="124"/>
      <c r="JX7" s="131"/>
      <c r="JY7" s="125" t="s">
        <v>1660</v>
      </c>
      <c r="JZ7" s="125"/>
      <c r="KA7" s="125"/>
      <c r="KB7" s="125"/>
      <c r="KC7" s="125" t="s">
        <v>2004</v>
      </c>
      <c r="KD7" s="125"/>
      <c r="KE7" s="125"/>
      <c r="KF7" s="125"/>
      <c r="KG7" s="125"/>
      <c r="KH7" s="125">
        <f t="shared" si="0"/>
        <v>400</v>
      </c>
      <c r="KI7" s="125"/>
      <c r="KJ7" s="125"/>
      <c r="KK7" s="125">
        <v>100</v>
      </c>
      <c r="KL7" s="125"/>
      <c r="KM7" s="125"/>
      <c r="KO7" s="125"/>
      <c r="KP7" s="125"/>
      <c r="KQ7" s="125"/>
      <c r="KR7" s="125"/>
      <c r="KS7" s="125"/>
      <c r="KT7" s="125"/>
      <c r="KU7" s="125"/>
      <c r="KV7" s="125"/>
      <c r="KW7" s="125"/>
      <c r="KX7" s="125"/>
      <c r="KY7" s="125"/>
      <c r="KZ7" s="125"/>
      <c r="LA7" s="125"/>
      <c r="LB7" s="125"/>
      <c r="LC7" s="125"/>
      <c r="LD7" s="125"/>
      <c r="LE7" s="125"/>
      <c r="LF7" s="125"/>
      <c r="LG7" s="125" t="s">
        <v>1698</v>
      </c>
      <c r="LH7" s="125"/>
      <c r="LI7" s="125"/>
      <c r="LJ7" s="125"/>
      <c r="LK7" s="125"/>
      <c r="LL7" s="125"/>
      <c r="LM7" s="125"/>
      <c r="LN7" s="125"/>
      <c r="LO7" s="125"/>
      <c r="LP7" s="125"/>
      <c r="LQ7" s="125"/>
    </row>
    <row r="8" spans="2:329" s="17" customFormat="1" ht="20.100000000000001" customHeight="1">
      <c r="B8" s="125" t="s">
        <v>714</v>
      </c>
      <c r="C8" s="125"/>
      <c r="D8" s="125"/>
      <c r="E8" s="125"/>
      <c r="F8" s="125"/>
      <c r="G8" s="109">
        <v>1</v>
      </c>
      <c r="H8" s="109"/>
      <c r="I8" s="109"/>
      <c r="J8" s="109"/>
      <c r="K8" s="109">
        <v>0.85</v>
      </c>
      <c r="L8" s="109"/>
      <c r="M8" s="109"/>
      <c r="N8" s="109"/>
      <c r="Q8" s="125" t="s">
        <v>715</v>
      </c>
      <c r="R8" s="125"/>
      <c r="S8" s="125"/>
      <c r="T8" s="125"/>
      <c r="U8" s="125"/>
      <c r="V8" s="125"/>
      <c r="W8" s="125"/>
      <c r="X8" s="125"/>
      <c r="Y8" s="125" t="s">
        <v>1397</v>
      </c>
      <c r="Z8" s="125"/>
      <c r="AA8" s="125"/>
      <c r="AB8" s="125"/>
      <c r="AC8" s="125"/>
      <c r="AD8" s="125"/>
      <c r="AE8" s="125">
        <v>2000</v>
      </c>
      <c r="AF8" s="125"/>
      <c r="AG8" s="125"/>
      <c r="AH8" s="125">
        <v>1650</v>
      </c>
      <c r="AI8" s="125"/>
      <c r="AJ8" s="125"/>
      <c r="AL8" s="125" t="s">
        <v>716</v>
      </c>
      <c r="AM8" s="125"/>
      <c r="AN8" s="125"/>
      <c r="AO8" s="125"/>
      <c r="AP8" s="125"/>
      <c r="AQ8" s="125"/>
      <c r="AR8" s="125"/>
      <c r="AS8" s="125"/>
      <c r="AT8" s="125" t="s">
        <v>717</v>
      </c>
      <c r="AU8" s="125"/>
      <c r="AV8" s="125"/>
      <c r="AW8" s="125"/>
      <c r="AX8" s="125" t="s">
        <v>718</v>
      </c>
      <c r="AY8" s="125"/>
      <c r="AZ8" s="125"/>
      <c r="BA8" s="125"/>
      <c r="BB8" s="125"/>
      <c r="BC8" s="125" t="s">
        <v>719</v>
      </c>
      <c r="BD8" s="125"/>
      <c r="BE8" s="125"/>
      <c r="BF8" s="125"/>
      <c r="BG8" s="125"/>
      <c r="BH8" s="125"/>
      <c r="BI8" s="125">
        <v>625</v>
      </c>
      <c r="BJ8" s="125"/>
      <c r="BK8" s="125"/>
      <c r="BL8" s="125">
        <v>520</v>
      </c>
      <c r="BM8" s="125"/>
      <c r="BN8" s="125"/>
      <c r="BQ8" s="125" t="s">
        <v>720</v>
      </c>
      <c r="BR8" s="125"/>
      <c r="BS8" s="125"/>
      <c r="BT8" s="125"/>
      <c r="BU8" s="125"/>
      <c r="BV8" s="125"/>
      <c r="BW8" s="125"/>
      <c r="BX8" s="125"/>
      <c r="BY8" s="125" t="s">
        <v>721</v>
      </c>
      <c r="BZ8" s="125"/>
      <c r="CA8" s="125"/>
      <c r="CB8" s="125"/>
      <c r="CC8" s="125" t="s">
        <v>238</v>
      </c>
      <c r="CD8" s="125"/>
      <c r="CE8" s="125"/>
      <c r="CF8" s="125"/>
      <c r="CG8" s="125"/>
      <c r="CH8" s="125" t="s">
        <v>722</v>
      </c>
      <c r="CI8" s="125"/>
      <c r="CJ8" s="125"/>
      <c r="CK8" s="125"/>
      <c r="CL8" s="125"/>
      <c r="CM8" s="125"/>
      <c r="CN8" s="125">
        <v>900</v>
      </c>
      <c r="CO8" s="125"/>
      <c r="CP8" s="125"/>
      <c r="CQ8" s="125">
        <v>750</v>
      </c>
      <c r="CR8" s="125"/>
      <c r="CS8" s="125"/>
      <c r="CV8" s="125" t="s">
        <v>723</v>
      </c>
      <c r="CW8" s="125"/>
      <c r="CX8" s="125"/>
      <c r="CY8" s="125"/>
      <c r="CZ8" s="125"/>
      <c r="DA8" s="125"/>
      <c r="DB8" s="125"/>
      <c r="DC8" s="125"/>
      <c r="DD8" s="125" t="s">
        <v>683</v>
      </c>
      <c r="DE8" s="125"/>
      <c r="DF8" s="125"/>
      <c r="DG8" s="125"/>
      <c r="DH8" s="125">
        <v>6</v>
      </c>
      <c r="DI8" s="125"/>
      <c r="DJ8" s="125"/>
      <c r="DK8" s="125">
        <v>1140</v>
      </c>
      <c r="DL8" s="125"/>
      <c r="DM8" s="125"/>
      <c r="DN8" s="109" t="s">
        <v>661</v>
      </c>
      <c r="DO8" s="109"/>
      <c r="DP8" s="8"/>
      <c r="DR8" s="125" t="s">
        <v>724</v>
      </c>
      <c r="DS8" s="125"/>
      <c r="DT8" s="125"/>
      <c r="DU8" s="125"/>
      <c r="DV8" s="125"/>
      <c r="DW8" s="125"/>
      <c r="DX8" s="125"/>
      <c r="DY8" s="125"/>
      <c r="DZ8" s="125" t="s">
        <v>683</v>
      </c>
      <c r="EA8" s="125"/>
      <c r="EB8" s="125"/>
      <c r="EC8" s="125"/>
      <c r="ED8" s="125">
        <v>1</v>
      </c>
      <c r="EE8" s="125"/>
      <c r="EF8" s="125"/>
      <c r="EG8" s="125">
        <v>190</v>
      </c>
      <c r="EH8" s="125"/>
      <c r="EI8" s="125"/>
      <c r="EJ8" s="109" t="s">
        <v>674</v>
      </c>
      <c r="EK8" s="109"/>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8"/>
      <c r="FK8" s="8"/>
      <c r="FL8" s="125" t="s">
        <v>725</v>
      </c>
      <c r="FM8" s="125"/>
      <c r="FN8" s="125"/>
      <c r="FO8" s="125"/>
      <c r="FP8" s="125"/>
      <c r="FQ8" s="125"/>
      <c r="FR8" s="125"/>
      <c r="FS8" s="125" t="s">
        <v>726</v>
      </c>
      <c r="FT8" s="125"/>
      <c r="FU8" s="125"/>
      <c r="FV8" s="125"/>
      <c r="FW8" s="125"/>
      <c r="FX8" s="125"/>
      <c r="FY8" s="125"/>
      <c r="FZ8" s="125"/>
      <c r="GA8" s="125" t="s">
        <v>690</v>
      </c>
      <c r="GB8" s="125"/>
      <c r="GC8" s="125"/>
      <c r="GD8" s="125"/>
      <c r="GE8" s="625" t="s">
        <v>665</v>
      </c>
      <c r="GF8" s="625"/>
      <c r="GG8" s="625"/>
      <c r="GH8" s="625"/>
      <c r="GI8" s="625"/>
      <c r="GJ8" s="125">
        <v>2600</v>
      </c>
      <c r="GK8" s="125"/>
      <c r="GL8" s="125"/>
      <c r="GM8" s="125"/>
      <c r="GN8" s="125"/>
      <c r="GO8" s="125"/>
      <c r="GP8" s="125" t="s">
        <v>677</v>
      </c>
      <c r="GQ8" s="125"/>
      <c r="GR8" s="125"/>
      <c r="GS8" s="125"/>
      <c r="GT8" s="125"/>
      <c r="GU8" s="125">
        <v>750</v>
      </c>
      <c r="GV8" s="125"/>
      <c r="GW8" s="125"/>
      <c r="GX8" s="125">
        <v>500</v>
      </c>
      <c r="GY8" s="125"/>
      <c r="GZ8" s="125"/>
      <c r="HA8" s="7"/>
      <c r="HB8" s="125" t="s">
        <v>727</v>
      </c>
      <c r="HC8" s="125"/>
      <c r="HD8" s="125"/>
      <c r="HE8" s="125"/>
      <c r="HF8" s="125"/>
      <c r="HG8" s="125"/>
      <c r="HH8" s="125"/>
      <c r="HI8" s="125"/>
      <c r="HJ8" s="125" t="s">
        <v>713</v>
      </c>
      <c r="HK8" s="125"/>
      <c r="HL8" s="125"/>
      <c r="HM8" s="125"/>
      <c r="HN8" s="125" t="s">
        <v>692</v>
      </c>
      <c r="HO8" s="125"/>
      <c r="HP8" s="125"/>
      <c r="HQ8" s="125"/>
      <c r="HR8" s="125"/>
      <c r="HS8" s="125" t="s">
        <v>693</v>
      </c>
      <c r="HT8" s="125"/>
      <c r="HU8" s="125"/>
      <c r="HV8" s="125"/>
      <c r="HW8" s="125"/>
      <c r="HX8" s="125"/>
      <c r="HY8" s="125">
        <v>7200</v>
      </c>
      <c r="HZ8" s="125"/>
      <c r="IA8" s="125"/>
      <c r="IB8" s="125">
        <v>6000</v>
      </c>
      <c r="IC8" s="125"/>
      <c r="ID8" s="125"/>
      <c r="IE8" s="4"/>
      <c r="IF8" s="4"/>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K8" s="125" t="s">
        <v>1654</v>
      </c>
      <c r="JL8" s="125"/>
      <c r="JM8" s="125"/>
      <c r="JN8" s="125"/>
      <c r="JO8" s="125"/>
      <c r="JP8" s="125"/>
      <c r="JQ8" s="123" t="s">
        <v>1682</v>
      </c>
      <c r="JR8" s="124"/>
      <c r="JS8" s="124"/>
      <c r="JT8" s="124"/>
      <c r="JU8" s="124"/>
      <c r="JV8" s="124"/>
      <c r="JW8" s="124"/>
      <c r="JX8" s="131"/>
      <c r="JY8" s="125" t="s">
        <v>1660</v>
      </c>
      <c r="JZ8" s="125"/>
      <c r="KA8" s="125"/>
      <c r="KB8" s="125"/>
      <c r="KC8" s="125" t="s">
        <v>2004</v>
      </c>
      <c r="KD8" s="125"/>
      <c r="KE8" s="125"/>
      <c r="KF8" s="125"/>
      <c r="KG8" s="125"/>
      <c r="KH8" s="125">
        <f t="shared" si="0"/>
        <v>200</v>
      </c>
      <c r="KI8" s="125"/>
      <c r="KJ8" s="125"/>
      <c r="KK8" s="125">
        <v>50</v>
      </c>
      <c r="KL8" s="125"/>
      <c r="KM8" s="125"/>
      <c r="KO8" s="125"/>
      <c r="KP8" s="125"/>
      <c r="KQ8" s="125"/>
      <c r="KR8" s="125"/>
      <c r="KS8" s="125"/>
      <c r="KT8" s="125"/>
      <c r="KU8" s="125"/>
      <c r="KV8" s="125"/>
      <c r="KW8" s="125"/>
      <c r="KX8" s="125"/>
      <c r="KY8" s="125"/>
      <c r="KZ8" s="125"/>
      <c r="LA8" s="125"/>
      <c r="LB8" s="125"/>
      <c r="LC8" s="125"/>
      <c r="LD8" s="125"/>
      <c r="LE8" s="125"/>
      <c r="LF8" s="125"/>
      <c r="LG8" s="125" t="s">
        <v>1698</v>
      </c>
      <c r="LH8" s="125"/>
      <c r="LI8" s="125"/>
      <c r="LJ8" s="125"/>
      <c r="LK8" s="125"/>
      <c r="LL8" s="125"/>
      <c r="LM8" s="125"/>
      <c r="LN8" s="125"/>
      <c r="LO8" s="125"/>
      <c r="LP8" s="125"/>
      <c r="LQ8" s="125"/>
    </row>
    <row r="9" spans="2:329" s="17" customFormat="1" ht="20.100000000000001" customHeight="1">
      <c r="B9" s="125" t="s">
        <v>728</v>
      </c>
      <c r="C9" s="125"/>
      <c r="D9" s="125"/>
      <c r="E9" s="125"/>
      <c r="F9" s="125"/>
      <c r="G9" s="109">
        <v>0.75</v>
      </c>
      <c r="H9" s="109"/>
      <c r="I9" s="109"/>
      <c r="J9" s="109"/>
      <c r="K9" s="109">
        <v>0.5</v>
      </c>
      <c r="L9" s="109"/>
      <c r="M9" s="109"/>
      <c r="N9" s="109"/>
      <c r="Q9" s="125" t="s">
        <v>729</v>
      </c>
      <c r="R9" s="125"/>
      <c r="S9" s="125"/>
      <c r="T9" s="125"/>
      <c r="U9" s="125"/>
      <c r="V9" s="125"/>
      <c r="W9" s="125"/>
      <c r="X9" s="125"/>
      <c r="Y9" s="125" t="s">
        <v>1397</v>
      </c>
      <c r="Z9" s="125"/>
      <c r="AA9" s="125"/>
      <c r="AB9" s="125"/>
      <c r="AC9" s="125"/>
      <c r="AD9" s="125"/>
      <c r="AE9" s="125">
        <v>2000</v>
      </c>
      <c r="AF9" s="125"/>
      <c r="AG9" s="125"/>
      <c r="AH9" s="125">
        <v>1650</v>
      </c>
      <c r="AI9" s="125"/>
      <c r="AJ9" s="125"/>
      <c r="AL9" s="125" t="s">
        <v>730</v>
      </c>
      <c r="AM9" s="125"/>
      <c r="AN9" s="125"/>
      <c r="AO9" s="125"/>
      <c r="AP9" s="125"/>
      <c r="AQ9" s="125"/>
      <c r="AR9" s="125"/>
      <c r="AS9" s="125"/>
      <c r="AT9" s="125" t="s">
        <v>717</v>
      </c>
      <c r="AU9" s="125"/>
      <c r="AV9" s="125"/>
      <c r="AW9" s="125"/>
      <c r="AX9" s="125" t="s">
        <v>718</v>
      </c>
      <c r="AY9" s="125"/>
      <c r="AZ9" s="125"/>
      <c r="BA9" s="125"/>
      <c r="BB9" s="125"/>
      <c r="BC9" s="125" t="s">
        <v>719</v>
      </c>
      <c r="BD9" s="125"/>
      <c r="BE9" s="125"/>
      <c r="BF9" s="125"/>
      <c r="BG9" s="125"/>
      <c r="BH9" s="125"/>
      <c r="BI9" s="125">
        <v>830</v>
      </c>
      <c r="BJ9" s="125"/>
      <c r="BK9" s="125"/>
      <c r="BL9" s="125">
        <v>690</v>
      </c>
      <c r="BM9" s="125"/>
      <c r="BN9" s="125"/>
      <c r="BQ9" s="125" t="s">
        <v>731</v>
      </c>
      <c r="BR9" s="125"/>
      <c r="BS9" s="125"/>
      <c r="BT9" s="125"/>
      <c r="BU9" s="125"/>
      <c r="BV9" s="125"/>
      <c r="BW9" s="125"/>
      <c r="BX9" s="125"/>
      <c r="BY9" s="125" t="s">
        <v>658</v>
      </c>
      <c r="BZ9" s="125"/>
      <c r="CA9" s="125"/>
      <c r="CB9" s="125"/>
      <c r="CC9" s="125" t="s">
        <v>659</v>
      </c>
      <c r="CD9" s="125"/>
      <c r="CE9" s="125"/>
      <c r="CF9" s="125"/>
      <c r="CG9" s="125"/>
      <c r="CH9" s="125" t="s">
        <v>660</v>
      </c>
      <c r="CI9" s="125"/>
      <c r="CJ9" s="125"/>
      <c r="CK9" s="125"/>
      <c r="CL9" s="125"/>
      <c r="CM9" s="125"/>
      <c r="CN9" s="125">
        <v>1200</v>
      </c>
      <c r="CO9" s="125"/>
      <c r="CP9" s="125"/>
      <c r="CQ9" s="125">
        <v>1000</v>
      </c>
      <c r="CR9" s="125"/>
      <c r="CS9" s="125"/>
      <c r="CV9" s="125" t="s">
        <v>732</v>
      </c>
      <c r="CW9" s="125"/>
      <c r="CX9" s="125"/>
      <c r="CY9" s="125"/>
      <c r="CZ9" s="125"/>
      <c r="DA9" s="125"/>
      <c r="DB9" s="125"/>
      <c r="DC9" s="125"/>
      <c r="DD9" s="125" t="s">
        <v>683</v>
      </c>
      <c r="DE9" s="125"/>
      <c r="DF9" s="125"/>
      <c r="DG9" s="125"/>
      <c r="DH9" s="125">
        <v>12</v>
      </c>
      <c r="DI9" s="125"/>
      <c r="DJ9" s="125"/>
      <c r="DK9" s="125">
        <v>1140</v>
      </c>
      <c r="DL9" s="125"/>
      <c r="DM9" s="125"/>
      <c r="DN9" s="109" t="s">
        <v>661</v>
      </c>
      <c r="DO9" s="109"/>
      <c r="DP9" s="8"/>
      <c r="DR9" s="125" t="s">
        <v>733</v>
      </c>
      <c r="DS9" s="125"/>
      <c r="DT9" s="125"/>
      <c r="DU9" s="125"/>
      <c r="DV9" s="125"/>
      <c r="DW9" s="125"/>
      <c r="DX9" s="125"/>
      <c r="DY9" s="125"/>
      <c r="DZ9" s="125" t="s">
        <v>683</v>
      </c>
      <c r="EA9" s="125"/>
      <c r="EB9" s="125"/>
      <c r="EC9" s="125"/>
      <c r="ED9" s="125">
        <v>12</v>
      </c>
      <c r="EE9" s="125"/>
      <c r="EF9" s="125"/>
      <c r="EG9" s="125">
        <v>1140</v>
      </c>
      <c r="EH9" s="125"/>
      <c r="EI9" s="125"/>
      <c r="EJ9" s="109" t="s">
        <v>661</v>
      </c>
      <c r="EK9" s="10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8"/>
      <c r="FK9" s="8"/>
      <c r="FL9" s="125" t="s">
        <v>734</v>
      </c>
      <c r="FM9" s="125"/>
      <c r="FN9" s="125"/>
      <c r="FO9" s="125"/>
      <c r="FP9" s="125"/>
      <c r="FQ9" s="125"/>
      <c r="FR9" s="125"/>
      <c r="FS9" s="125" t="s">
        <v>726</v>
      </c>
      <c r="FT9" s="125"/>
      <c r="FU9" s="125"/>
      <c r="FV9" s="125"/>
      <c r="FW9" s="125"/>
      <c r="FX9" s="125"/>
      <c r="FY9" s="125"/>
      <c r="FZ9" s="125"/>
      <c r="GA9" s="125" t="s">
        <v>690</v>
      </c>
      <c r="GB9" s="125"/>
      <c r="GC9" s="125"/>
      <c r="GD9" s="125"/>
      <c r="GE9" s="625" t="s">
        <v>665</v>
      </c>
      <c r="GF9" s="625"/>
      <c r="GG9" s="625"/>
      <c r="GH9" s="625"/>
      <c r="GI9" s="625"/>
      <c r="GJ9" s="125">
        <v>2600</v>
      </c>
      <c r="GK9" s="125"/>
      <c r="GL9" s="125"/>
      <c r="GM9" s="125"/>
      <c r="GN9" s="125"/>
      <c r="GO9" s="125"/>
      <c r="GP9" s="125" t="s">
        <v>735</v>
      </c>
      <c r="GQ9" s="125"/>
      <c r="GR9" s="125"/>
      <c r="GS9" s="125"/>
      <c r="GT9" s="125"/>
      <c r="GU9" s="125">
        <v>750</v>
      </c>
      <c r="GV9" s="125"/>
      <c r="GW9" s="125"/>
      <c r="GX9" s="125">
        <v>500</v>
      </c>
      <c r="GY9" s="125"/>
      <c r="GZ9" s="125"/>
      <c r="HA9" s="4"/>
      <c r="HB9" s="123"/>
      <c r="HC9" s="124"/>
      <c r="HD9" s="124"/>
      <c r="HE9" s="124"/>
      <c r="HF9" s="124"/>
      <c r="HG9" s="124"/>
      <c r="HH9" s="124"/>
      <c r="HI9" s="131"/>
      <c r="HJ9" s="125"/>
      <c r="HK9" s="125"/>
      <c r="HL9" s="125"/>
      <c r="HM9" s="125"/>
      <c r="HN9" s="125"/>
      <c r="HO9" s="125"/>
      <c r="HP9" s="125"/>
      <c r="HQ9" s="125"/>
      <c r="HR9" s="125"/>
      <c r="HS9" s="125"/>
      <c r="HT9" s="125"/>
      <c r="HU9" s="125"/>
      <c r="HV9" s="125"/>
      <c r="HW9" s="125"/>
      <c r="HX9" s="125"/>
      <c r="HY9" s="125"/>
      <c r="HZ9" s="125"/>
      <c r="IA9" s="125"/>
      <c r="IB9" s="125"/>
      <c r="IC9" s="125"/>
      <c r="ID9" s="125"/>
      <c r="IG9" s="125"/>
      <c r="IH9" s="125"/>
      <c r="II9" s="125"/>
      <c r="IJ9" s="125"/>
      <c r="IK9" s="125"/>
      <c r="IL9" s="125"/>
      <c r="IM9" s="123"/>
      <c r="IN9" s="124"/>
      <c r="IO9" s="124"/>
      <c r="IP9" s="124"/>
      <c r="IQ9" s="124"/>
      <c r="IR9" s="124"/>
      <c r="IS9" s="124"/>
      <c r="IT9" s="131"/>
      <c r="IU9" s="125"/>
      <c r="IV9" s="125"/>
      <c r="IW9" s="125"/>
      <c r="IX9" s="125"/>
      <c r="IY9" s="125"/>
      <c r="IZ9" s="125"/>
      <c r="JA9" s="125"/>
      <c r="JB9" s="125"/>
      <c r="JC9" s="125"/>
      <c r="JD9" s="125"/>
      <c r="JE9" s="125"/>
      <c r="JF9" s="125"/>
      <c r="JG9" s="125"/>
      <c r="JH9" s="125"/>
      <c r="JI9" s="125"/>
      <c r="JK9" s="125" t="s">
        <v>1655</v>
      </c>
      <c r="JL9" s="125"/>
      <c r="JM9" s="125"/>
      <c r="JN9" s="125"/>
      <c r="JO9" s="125"/>
      <c r="JP9" s="125"/>
      <c r="JQ9" s="123" t="s">
        <v>1683</v>
      </c>
      <c r="JR9" s="124"/>
      <c r="JS9" s="124"/>
      <c r="JT9" s="124"/>
      <c r="JU9" s="124"/>
      <c r="JV9" s="124"/>
      <c r="JW9" s="124"/>
      <c r="JX9" s="131"/>
      <c r="JY9" s="125" t="s">
        <v>1660</v>
      </c>
      <c r="JZ9" s="125"/>
      <c r="KA9" s="125"/>
      <c r="KB9" s="125"/>
      <c r="KC9" s="125" t="s">
        <v>2004</v>
      </c>
      <c r="KD9" s="125"/>
      <c r="KE9" s="125"/>
      <c r="KF9" s="125"/>
      <c r="KG9" s="125"/>
      <c r="KH9" s="125">
        <f t="shared" si="0"/>
        <v>220</v>
      </c>
      <c r="KI9" s="125"/>
      <c r="KJ9" s="125"/>
      <c r="KK9" s="125">
        <v>55</v>
      </c>
      <c r="KL9" s="125"/>
      <c r="KM9" s="125"/>
      <c r="KO9" s="125"/>
      <c r="KP9" s="125"/>
      <c r="KQ9" s="125"/>
      <c r="KR9" s="125"/>
      <c r="KS9" s="125"/>
      <c r="KT9" s="125"/>
      <c r="KU9" s="123"/>
      <c r="KV9" s="124"/>
      <c r="KW9" s="124"/>
      <c r="KX9" s="124"/>
      <c r="KY9" s="124"/>
      <c r="KZ9" s="124"/>
      <c r="LA9" s="124"/>
      <c r="LB9" s="131"/>
      <c r="LC9" s="125"/>
      <c r="LD9" s="125"/>
      <c r="LE9" s="125"/>
      <c r="LF9" s="125"/>
      <c r="LG9" s="125" t="s">
        <v>1698</v>
      </c>
      <c r="LH9" s="125"/>
      <c r="LI9" s="125"/>
      <c r="LJ9" s="125"/>
      <c r="LK9" s="125"/>
      <c r="LL9" s="125"/>
      <c r="LM9" s="125"/>
      <c r="LN9" s="125"/>
      <c r="LO9" s="125"/>
      <c r="LP9" s="125"/>
      <c r="LQ9" s="125"/>
    </row>
    <row r="10" spans="2:329" s="17" customFormat="1" ht="20.100000000000001" customHeight="1">
      <c r="B10" s="125" t="s">
        <v>736</v>
      </c>
      <c r="C10" s="125"/>
      <c r="D10" s="125"/>
      <c r="E10" s="125"/>
      <c r="F10" s="125"/>
      <c r="G10" s="109">
        <v>0.75</v>
      </c>
      <c r="H10" s="109"/>
      <c r="I10" s="109"/>
      <c r="J10" s="109"/>
      <c r="K10" s="109">
        <v>0.5</v>
      </c>
      <c r="L10" s="109"/>
      <c r="M10" s="109"/>
      <c r="N10" s="109"/>
      <c r="Q10" s="125" t="s">
        <v>737</v>
      </c>
      <c r="R10" s="125"/>
      <c r="S10" s="125"/>
      <c r="T10" s="125"/>
      <c r="U10" s="125"/>
      <c r="V10" s="125"/>
      <c r="W10" s="125"/>
      <c r="X10" s="125"/>
      <c r="Y10" s="125" t="s">
        <v>1397</v>
      </c>
      <c r="Z10" s="125"/>
      <c r="AA10" s="125"/>
      <c r="AB10" s="125"/>
      <c r="AC10" s="125"/>
      <c r="AD10" s="125"/>
      <c r="AE10" s="125">
        <v>2000</v>
      </c>
      <c r="AF10" s="125"/>
      <c r="AG10" s="125"/>
      <c r="AH10" s="125">
        <v>1650</v>
      </c>
      <c r="AI10" s="125"/>
      <c r="AJ10" s="125"/>
      <c r="AL10" s="125" t="s">
        <v>738</v>
      </c>
      <c r="AM10" s="125"/>
      <c r="AN10" s="125"/>
      <c r="AO10" s="125"/>
      <c r="AP10" s="125"/>
      <c r="AQ10" s="125"/>
      <c r="AR10" s="125"/>
      <c r="AS10" s="125"/>
      <c r="AT10" s="125" t="s">
        <v>739</v>
      </c>
      <c r="AU10" s="125"/>
      <c r="AV10" s="125"/>
      <c r="AW10" s="125"/>
      <c r="AX10" s="125" t="s">
        <v>740</v>
      </c>
      <c r="AY10" s="125"/>
      <c r="AZ10" s="125"/>
      <c r="BA10" s="125"/>
      <c r="BB10" s="125"/>
      <c r="BC10" s="125" t="s">
        <v>741</v>
      </c>
      <c r="BD10" s="125"/>
      <c r="BE10" s="125"/>
      <c r="BF10" s="125"/>
      <c r="BG10" s="125"/>
      <c r="BH10" s="125"/>
      <c r="BI10" s="125">
        <v>1120</v>
      </c>
      <c r="BJ10" s="125"/>
      <c r="BK10" s="125"/>
      <c r="BL10" s="125">
        <v>935</v>
      </c>
      <c r="BM10" s="125"/>
      <c r="BN10" s="125"/>
      <c r="BQ10" s="623" t="s">
        <v>1925</v>
      </c>
      <c r="BR10" s="125"/>
      <c r="BS10" s="125"/>
      <c r="BT10" s="125"/>
      <c r="BU10" s="125"/>
      <c r="BV10" s="125"/>
      <c r="BW10" s="125"/>
      <c r="BX10" s="125"/>
      <c r="BY10" s="125" t="s">
        <v>658</v>
      </c>
      <c r="BZ10" s="125"/>
      <c r="CA10" s="125"/>
      <c r="CB10" s="125"/>
      <c r="CC10" s="123" t="s">
        <v>659</v>
      </c>
      <c r="CD10" s="124"/>
      <c r="CE10" s="124"/>
      <c r="CF10" s="124"/>
      <c r="CG10" s="124"/>
      <c r="CH10" s="125" t="s">
        <v>681</v>
      </c>
      <c r="CI10" s="125"/>
      <c r="CJ10" s="125"/>
      <c r="CK10" s="125"/>
      <c r="CL10" s="125"/>
      <c r="CM10" s="125"/>
      <c r="CN10" s="125">
        <v>2350</v>
      </c>
      <c r="CO10" s="125"/>
      <c r="CP10" s="125"/>
      <c r="CQ10" s="125">
        <v>2000</v>
      </c>
      <c r="CR10" s="125"/>
      <c r="CS10" s="125"/>
      <c r="CV10" s="125" t="s">
        <v>742</v>
      </c>
      <c r="CW10" s="125"/>
      <c r="CX10" s="125"/>
      <c r="CY10" s="125"/>
      <c r="CZ10" s="125"/>
      <c r="DA10" s="125"/>
      <c r="DB10" s="125"/>
      <c r="DC10" s="125"/>
      <c r="DD10" s="125" t="s">
        <v>683</v>
      </c>
      <c r="DE10" s="125"/>
      <c r="DF10" s="125"/>
      <c r="DG10" s="125"/>
      <c r="DH10" s="125">
        <v>17</v>
      </c>
      <c r="DI10" s="125"/>
      <c r="DJ10" s="125"/>
      <c r="DK10" s="125">
        <v>1140</v>
      </c>
      <c r="DL10" s="125"/>
      <c r="DM10" s="125"/>
      <c r="DN10" s="109" t="s">
        <v>661</v>
      </c>
      <c r="DO10" s="109"/>
      <c r="DP10" s="8"/>
      <c r="DR10" s="125" t="s">
        <v>743</v>
      </c>
      <c r="DS10" s="125"/>
      <c r="DT10" s="125"/>
      <c r="DU10" s="125"/>
      <c r="DV10" s="125"/>
      <c r="DW10" s="125"/>
      <c r="DX10" s="125"/>
      <c r="DY10" s="125"/>
      <c r="DZ10" s="125" t="s">
        <v>683</v>
      </c>
      <c r="EA10" s="125"/>
      <c r="EB10" s="125"/>
      <c r="EC10" s="125"/>
      <c r="ED10" s="125">
        <v>1</v>
      </c>
      <c r="EE10" s="125"/>
      <c r="EF10" s="125"/>
      <c r="EG10" s="125">
        <v>95</v>
      </c>
      <c r="EH10" s="125"/>
      <c r="EI10" s="125"/>
      <c r="EJ10" s="109" t="s">
        <v>674</v>
      </c>
      <c r="EK10" s="109"/>
      <c r="EM10" s="203" t="s">
        <v>744</v>
      </c>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5"/>
      <c r="FJ10" s="8"/>
      <c r="FK10" s="8"/>
      <c r="FL10" s="125" t="s">
        <v>745</v>
      </c>
      <c r="FM10" s="125"/>
      <c r="FN10" s="125"/>
      <c r="FO10" s="125"/>
      <c r="FP10" s="125"/>
      <c r="FQ10" s="125"/>
      <c r="FR10" s="125"/>
      <c r="FS10" s="125" t="s">
        <v>746</v>
      </c>
      <c r="FT10" s="125"/>
      <c r="FU10" s="125"/>
      <c r="FV10" s="125"/>
      <c r="FW10" s="125"/>
      <c r="FX10" s="125"/>
      <c r="FY10" s="125"/>
      <c r="FZ10" s="125"/>
      <c r="GA10" s="125" t="s">
        <v>747</v>
      </c>
      <c r="GB10" s="125"/>
      <c r="GC10" s="125"/>
      <c r="GD10" s="125"/>
      <c r="GE10" s="125" t="s">
        <v>111</v>
      </c>
      <c r="GF10" s="125"/>
      <c r="GG10" s="125"/>
      <c r="GH10" s="125"/>
      <c r="GI10" s="125"/>
      <c r="GJ10" s="125" t="s">
        <v>112</v>
      </c>
      <c r="GK10" s="125"/>
      <c r="GL10" s="125"/>
      <c r="GM10" s="125"/>
      <c r="GN10" s="125"/>
      <c r="GO10" s="125"/>
      <c r="GP10" s="125" t="s">
        <v>748</v>
      </c>
      <c r="GQ10" s="125"/>
      <c r="GR10" s="125"/>
      <c r="GS10" s="125"/>
      <c r="GT10" s="125"/>
      <c r="GU10" s="125">
        <v>1000</v>
      </c>
      <c r="GV10" s="125"/>
      <c r="GW10" s="125"/>
      <c r="GX10" s="125">
        <v>750</v>
      </c>
      <c r="GY10" s="125"/>
      <c r="GZ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K10" s="125" t="s">
        <v>2005</v>
      </c>
      <c r="JL10" s="125"/>
      <c r="JM10" s="125"/>
      <c r="JN10" s="125"/>
      <c r="JO10" s="125"/>
      <c r="JP10" s="125"/>
      <c r="JQ10" s="123" t="s">
        <v>2006</v>
      </c>
      <c r="JR10" s="124"/>
      <c r="JS10" s="124"/>
      <c r="JT10" s="124"/>
      <c r="JU10" s="124"/>
      <c r="JV10" s="124"/>
      <c r="JW10" s="124"/>
      <c r="JX10" s="131"/>
      <c r="JY10" s="125" t="s">
        <v>2003</v>
      </c>
      <c r="JZ10" s="125"/>
      <c r="KA10" s="125"/>
      <c r="KB10" s="125"/>
      <c r="KC10" s="125" t="s">
        <v>2004</v>
      </c>
      <c r="KD10" s="125"/>
      <c r="KE10" s="125"/>
      <c r="KF10" s="125"/>
      <c r="KG10" s="125"/>
      <c r="KH10" s="125">
        <f>KK10*4</f>
        <v>220</v>
      </c>
      <c r="KI10" s="125"/>
      <c r="KJ10" s="125"/>
      <c r="KK10" s="125">
        <v>55</v>
      </c>
      <c r="KL10" s="125"/>
      <c r="KM10" s="125"/>
      <c r="KO10" s="125"/>
      <c r="KP10" s="125"/>
      <c r="KQ10" s="125"/>
      <c r="KR10" s="125"/>
      <c r="KS10" s="125"/>
      <c r="KT10" s="125"/>
      <c r="KU10" s="125"/>
      <c r="KV10" s="125"/>
      <c r="KW10" s="125"/>
      <c r="KX10" s="125"/>
      <c r="KY10" s="125"/>
      <c r="KZ10" s="125"/>
      <c r="LA10" s="125"/>
      <c r="LB10" s="125"/>
      <c r="LC10" s="125"/>
      <c r="LD10" s="125"/>
      <c r="LE10" s="125"/>
      <c r="LF10" s="125"/>
      <c r="LG10" s="125" t="s">
        <v>1698</v>
      </c>
      <c r="LH10" s="125"/>
      <c r="LI10" s="125"/>
      <c r="LJ10" s="125"/>
      <c r="LK10" s="125"/>
      <c r="LL10" s="125"/>
      <c r="LM10" s="125"/>
      <c r="LN10" s="125"/>
      <c r="LO10" s="125"/>
      <c r="LP10" s="125"/>
      <c r="LQ10" s="125"/>
    </row>
    <row r="11" spans="2:329" s="17" customFormat="1" ht="20.100000000000001" customHeight="1">
      <c r="B11" s="125" t="s">
        <v>749</v>
      </c>
      <c r="C11" s="125"/>
      <c r="D11" s="125"/>
      <c r="E11" s="125"/>
      <c r="F11" s="125"/>
      <c r="G11" s="109">
        <v>0.75</v>
      </c>
      <c r="H11" s="109"/>
      <c r="I11" s="109"/>
      <c r="J11" s="109"/>
      <c r="K11" s="109">
        <v>0.5</v>
      </c>
      <c r="L11" s="109"/>
      <c r="M11" s="109"/>
      <c r="N11" s="109"/>
      <c r="Q11" s="125" t="s">
        <v>750</v>
      </c>
      <c r="R11" s="125"/>
      <c r="S11" s="125"/>
      <c r="T11" s="125"/>
      <c r="U11" s="125"/>
      <c r="V11" s="125"/>
      <c r="W11" s="125"/>
      <c r="X11" s="125"/>
      <c r="Y11" s="125" t="s">
        <v>266</v>
      </c>
      <c r="Z11" s="125"/>
      <c r="AA11" s="125"/>
      <c r="AB11" s="125"/>
      <c r="AC11" s="125"/>
      <c r="AD11" s="125"/>
      <c r="AE11" s="125">
        <v>2400</v>
      </c>
      <c r="AF11" s="125"/>
      <c r="AG11" s="125"/>
      <c r="AH11" s="125">
        <v>2000</v>
      </c>
      <c r="AI11" s="125"/>
      <c r="AJ11" s="125"/>
      <c r="AL11" s="125" t="s">
        <v>751</v>
      </c>
      <c r="AM11" s="125"/>
      <c r="AN11" s="125"/>
      <c r="AO11" s="125"/>
      <c r="AP11" s="125"/>
      <c r="AQ11" s="125"/>
      <c r="AR11" s="125"/>
      <c r="AS11" s="125"/>
      <c r="AT11" s="125" t="s">
        <v>739</v>
      </c>
      <c r="AU11" s="125"/>
      <c r="AV11" s="125"/>
      <c r="AW11" s="125"/>
      <c r="AX11" s="125" t="s">
        <v>740</v>
      </c>
      <c r="AY11" s="125"/>
      <c r="AZ11" s="125"/>
      <c r="BA11" s="125"/>
      <c r="BB11" s="125"/>
      <c r="BC11" s="125" t="s">
        <v>741</v>
      </c>
      <c r="BD11" s="125"/>
      <c r="BE11" s="125"/>
      <c r="BF11" s="125"/>
      <c r="BG11" s="125"/>
      <c r="BH11" s="125"/>
      <c r="BI11" s="125">
        <v>1320</v>
      </c>
      <c r="BJ11" s="125"/>
      <c r="BK11" s="125"/>
      <c r="BL11" s="125">
        <v>1100</v>
      </c>
      <c r="BM11" s="125"/>
      <c r="BN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V11" s="125" t="s">
        <v>752</v>
      </c>
      <c r="CW11" s="125"/>
      <c r="CX11" s="125"/>
      <c r="CY11" s="125"/>
      <c r="CZ11" s="125"/>
      <c r="DA11" s="125"/>
      <c r="DB11" s="125"/>
      <c r="DC11" s="125"/>
      <c r="DD11" s="125" t="s">
        <v>683</v>
      </c>
      <c r="DE11" s="125"/>
      <c r="DF11" s="125"/>
      <c r="DG11" s="125"/>
      <c r="DH11" s="125">
        <v>27</v>
      </c>
      <c r="DI11" s="125"/>
      <c r="DJ11" s="125"/>
      <c r="DK11" s="125">
        <v>1140</v>
      </c>
      <c r="DL11" s="125"/>
      <c r="DM11" s="125"/>
      <c r="DN11" s="109" t="s">
        <v>661</v>
      </c>
      <c r="DO11" s="109"/>
      <c r="DP11" s="8"/>
      <c r="DR11" s="125" t="s">
        <v>753</v>
      </c>
      <c r="DS11" s="125"/>
      <c r="DT11" s="125"/>
      <c r="DU11" s="125"/>
      <c r="DV11" s="125"/>
      <c r="DW11" s="125"/>
      <c r="DX11" s="125"/>
      <c r="DY11" s="125"/>
      <c r="DZ11" s="125" t="s">
        <v>754</v>
      </c>
      <c r="EA11" s="125"/>
      <c r="EB11" s="125"/>
      <c r="EC11" s="125"/>
      <c r="ED11" s="125">
        <v>1</v>
      </c>
      <c r="EE11" s="125"/>
      <c r="EF11" s="125"/>
      <c r="EG11" s="125">
        <v>38</v>
      </c>
      <c r="EH11" s="125"/>
      <c r="EI11" s="125"/>
      <c r="EJ11" s="109" t="s">
        <v>674</v>
      </c>
      <c r="EK11" s="109"/>
      <c r="EM11" s="106" t="s">
        <v>755</v>
      </c>
      <c r="EN11" s="106"/>
      <c r="EO11" s="106"/>
      <c r="EP11" s="106"/>
      <c r="EQ11" s="106"/>
      <c r="ER11" s="106" t="s">
        <v>756</v>
      </c>
      <c r="ES11" s="106"/>
      <c r="ET11" s="106"/>
      <c r="EU11" s="106"/>
      <c r="EV11" s="106"/>
      <c r="EW11" s="106"/>
      <c r="EX11" s="106" t="s">
        <v>757</v>
      </c>
      <c r="EY11" s="106"/>
      <c r="EZ11" s="106"/>
      <c r="FA11" s="106"/>
      <c r="FB11" s="106"/>
      <c r="FC11" s="106"/>
      <c r="FD11" s="106" t="s">
        <v>758</v>
      </c>
      <c r="FE11" s="106"/>
      <c r="FF11" s="106"/>
      <c r="FG11" s="106"/>
      <c r="FH11" s="106"/>
      <c r="FI11" s="106"/>
      <c r="FJ11" s="8"/>
      <c r="FK11" s="8"/>
      <c r="FL11" s="125" t="s">
        <v>759</v>
      </c>
      <c r="FM11" s="125"/>
      <c r="FN11" s="125"/>
      <c r="FO11" s="125"/>
      <c r="FP11" s="125"/>
      <c r="FQ11" s="125"/>
      <c r="FR11" s="125"/>
      <c r="FS11" s="125" t="s">
        <v>746</v>
      </c>
      <c r="FT11" s="125"/>
      <c r="FU11" s="125"/>
      <c r="FV11" s="125"/>
      <c r="FW11" s="125"/>
      <c r="FX11" s="125"/>
      <c r="FY11" s="125"/>
      <c r="FZ11" s="125"/>
      <c r="GA11" s="125" t="s">
        <v>760</v>
      </c>
      <c r="GB11" s="125"/>
      <c r="GC11" s="125"/>
      <c r="GD11" s="125"/>
      <c r="GE11" s="125" t="s">
        <v>116</v>
      </c>
      <c r="GF11" s="125"/>
      <c r="GG11" s="125"/>
      <c r="GH11" s="125"/>
      <c r="GI11" s="125"/>
      <c r="GJ11" s="125" t="s">
        <v>761</v>
      </c>
      <c r="GK11" s="125"/>
      <c r="GL11" s="125"/>
      <c r="GM11" s="125"/>
      <c r="GN11" s="125"/>
      <c r="GO11" s="125"/>
      <c r="GP11" s="125" t="s">
        <v>762</v>
      </c>
      <c r="GQ11" s="125"/>
      <c r="GR11" s="125"/>
      <c r="GS11" s="125"/>
      <c r="GT11" s="125"/>
      <c r="GU11" s="125">
        <v>650</v>
      </c>
      <c r="GV11" s="125"/>
      <c r="GW11" s="125"/>
      <c r="GX11" s="125">
        <v>400</v>
      </c>
      <c r="GY11" s="125"/>
      <c r="GZ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K11" s="125" t="s">
        <v>1656</v>
      </c>
      <c r="JL11" s="125"/>
      <c r="JM11" s="125"/>
      <c r="JN11" s="125"/>
      <c r="JO11" s="125"/>
      <c r="JP11" s="125"/>
      <c r="JQ11" s="123" t="s">
        <v>1684</v>
      </c>
      <c r="JR11" s="124"/>
      <c r="JS11" s="124"/>
      <c r="JT11" s="124"/>
      <c r="JU11" s="124"/>
      <c r="JV11" s="124"/>
      <c r="JW11" s="124"/>
      <c r="JX11" s="131"/>
      <c r="JY11" s="125" t="s">
        <v>1660</v>
      </c>
      <c r="JZ11" s="125"/>
      <c r="KA11" s="125"/>
      <c r="KB11" s="125"/>
      <c r="KC11" s="125" t="s">
        <v>2004</v>
      </c>
      <c r="KD11" s="125"/>
      <c r="KE11" s="125"/>
      <c r="KF11" s="125"/>
      <c r="KG11" s="125"/>
      <c r="KH11" s="125">
        <f t="shared" si="0"/>
        <v>260</v>
      </c>
      <c r="KI11" s="125"/>
      <c r="KJ11" s="125"/>
      <c r="KK11" s="125">
        <v>65</v>
      </c>
      <c r="KL11" s="125"/>
      <c r="KM11" s="125"/>
      <c r="KO11" s="125"/>
      <c r="KP11" s="125"/>
      <c r="KQ11" s="125"/>
      <c r="KR11" s="125"/>
      <c r="KS11" s="125"/>
      <c r="KT11" s="125"/>
      <c r="KU11" s="125"/>
      <c r="KV11" s="125"/>
      <c r="KW11" s="125"/>
      <c r="KX11" s="125"/>
      <c r="KY11" s="125"/>
      <c r="KZ11" s="125"/>
      <c r="LA11" s="125"/>
      <c r="LB11" s="125"/>
      <c r="LC11" s="125"/>
      <c r="LD11" s="125"/>
      <c r="LE11" s="125"/>
      <c r="LF11" s="125"/>
      <c r="LG11" s="125" t="s">
        <v>1698</v>
      </c>
      <c r="LH11" s="125"/>
      <c r="LI11" s="125"/>
      <c r="LJ11" s="125"/>
      <c r="LK11" s="125"/>
      <c r="LL11" s="125"/>
      <c r="LM11" s="125"/>
      <c r="LN11" s="125"/>
      <c r="LO11" s="125"/>
      <c r="LP11" s="125"/>
      <c r="LQ11" s="125"/>
    </row>
    <row r="12" spans="2:329" s="17" customFormat="1" ht="20.100000000000001" customHeight="1">
      <c r="B12" s="125" t="s">
        <v>157</v>
      </c>
      <c r="C12" s="125"/>
      <c r="D12" s="125"/>
      <c r="E12" s="125"/>
      <c r="F12" s="125"/>
      <c r="G12" s="109">
        <v>0.75</v>
      </c>
      <c r="H12" s="109"/>
      <c r="I12" s="109"/>
      <c r="J12" s="109"/>
      <c r="K12" s="109">
        <v>0.5</v>
      </c>
      <c r="L12" s="109"/>
      <c r="M12" s="109"/>
      <c r="N12" s="109"/>
      <c r="Q12" s="125" t="s">
        <v>763</v>
      </c>
      <c r="R12" s="125"/>
      <c r="S12" s="125"/>
      <c r="T12" s="125"/>
      <c r="U12" s="125"/>
      <c r="V12" s="125"/>
      <c r="W12" s="125"/>
      <c r="X12" s="125"/>
      <c r="Y12" s="623" t="s">
        <v>1397</v>
      </c>
      <c r="Z12" s="125"/>
      <c r="AA12" s="125"/>
      <c r="AB12" s="125"/>
      <c r="AC12" s="125"/>
      <c r="AD12" s="125"/>
      <c r="AE12" s="125">
        <v>2500</v>
      </c>
      <c r="AF12" s="125"/>
      <c r="AG12" s="125"/>
      <c r="AH12" s="125">
        <v>2000</v>
      </c>
      <c r="AI12" s="125"/>
      <c r="AJ12" s="125"/>
      <c r="AL12" s="125" t="s">
        <v>764</v>
      </c>
      <c r="AM12" s="125"/>
      <c r="AN12" s="125"/>
      <c r="AO12" s="125"/>
      <c r="AP12" s="125"/>
      <c r="AQ12" s="125"/>
      <c r="AR12" s="125"/>
      <c r="AS12" s="125"/>
      <c r="AT12" s="125" t="s">
        <v>765</v>
      </c>
      <c r="AU12" s="125"/>
      <c r="AV12" s="125"/>
      <c r="AW12" s="125"/>
      <c r="AX12" s="125" t="s">
        <v>766</v>
      </c>
      <c r="AY12" s="125"/>
      <c r="AZ12" s="125"/>
      <c r="BA12" s="125"/>
      <c r="BB12" s="125"/>
      <c r="BC12" s="125" t="s">
        <v>767</v>
      </c>
      <c r="BD12" s="125"/>
      <c r="BE12" s="125"/>
      <c r="BF12" s="125"/>
      <c r="BG12" s="125"/>
      <c r="BH12" s="125"/>
      <c r="BI12" s="125">
        <v>430</v>
      </c>
      <c r="BJ12" s="125"/>
      <c r="BK12" s="125"/>
      <c r="BL12" s="125">
        <v>360</v>
      </c>
      <c r="BM12" s="125"/>
      <c r="BN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V12" s="125" t="s">
        <v>768</v>
      </c>
      <c r="CW12" s="125"/>
      <c r="CX12" s="125"/>
      <c r="CY12" s="125"/>
      <c r="CZ12" s="125"/>
      <c r="DA12" s="125"/>
      <c r="DB12" s="125"/>
      <c r="DC12" s="125"/>
      <c r="DD12" s="125" t="s">
        <v>683</v>
      </c>
      <c r="DE12" s="125"/>
      <c r="DF12" s="125"/>
      <c r="DG12" s="125"/>
      <c r="DH12" s="125">
        <v>105</v>
      </c>
      <c r="DI12" s="125"/>
      <c r="DJ12" s="125"/>
      <c r="DK12" s="125">
        <v>1140</v>
      </c>
      <c r="DL12" s="125"/>
      <c r="DM12" s="125"/>
      <c r="DN12" s="109" t="s">
        <v>661</v>
      </c>
      <c r="DO12" s="109"/>
      <c r="DP12" s="8"/>
      <c r="DR12" s="125" t="s">
        <v>769</v>
      </c>
      <c r="DS12" s="125"/>
      <c r="DT12" s="125"/>
      <c r="DU12" s="125"/>
      <c r="DV12" s="125"/>
      <c r="DW12" s="125"/>
      <c r="DX12" s="125"/>
      <c r="DY12" s="125"/>
      <c r="DZ12" s="125" t="s">
        <v>754</v>
      </c>
      <c r="EA12" s="125"/>
      <c r="EB12" s="125"/>
      <c r="EC12" s="125"/>
      <c r="ED12" s="125">
        <v>1</v>
      </c>
      <c r="EE12" s="125"/>
      <c r="EF12" s="125"/>
      <c r="EG12" s="125">
        <v>14</v>
      </c>
      <c r="EH12" s="125"/>
      <c r="EI12" s="125"/>
      <c r="EJ12" s="109" t="s">
        <v>674</v>
      </c>
      <c r="EK12" s="109"/>
      <c r="EM12" s="106" t="s">
        <v>770</v>
      </c>
      <c r="EN12" s="106"/>
      <c r="EO12" s="106"/>
      <c r="EP12" s="106"/>
      <c r="EQ12" s="106"/>
      <c r="ER12" s="106" t="s">
        <v>638</v>
      </c>
      <c r="ES12" s="106"/>
      <c r="ET12" s="106"/>
      <c r="EU12" s="106" t="s">
        <v>639</v>
      </c>
      <c r="EV12" s="106"/>
      <c r="EW12" s="106"/>
      <c r="EX12" s="106" t="s">
        <v>638</v>
      </c>
      <c r="EY12" s="106"/>
      <c r="EZ12" s="106"/>
      <c r="FA12" s="106" t="s">
        <v>639</v>
      </c>
      <c r="FB12" s="106"/>
      <c r="FC12" s="106"/>
      <c r="FD12" s="106" t="s">
        <v>638</v>
      </c>
      <c r="FE12" s="106"/>
      <c r="FF12" s="106"/>
      <c r="FG12" s="106" t="s">
        <v>639</v>
      </c>
      <c r="FH12" s="106"/>
      <c r="FI12" s="106"/>
      <c r="FJ12" s="8"/>
      <c r="FK12" s="8"/>
      <c r="FL12" s="125" t="s">
        <v>771</v>
      </c>
      <c r="FM12" s="125"/>
      <c r="FN12" s="125"/>
      <c r="FO12" s="125"/>
      <c r="FP12" s="125"/>
      <c r="FQ12" s="125"/>
      <c r="FR12" s="125"/>
      <c r="FS12" s="125" t="s">
        <v>772</v>
      </c>
      <c r="FT12" s="125"/>
      <c r="FU12" s="125"/>
      <c r="FV12" s="125"/>
      <c r="FW12" s="125"/>
      <c r="FX12" s="125"/>
      <c r="FY12" s="125"/>
      <c r="FZ12" s="125"/>
      <c r="GA12" s="125" t="s">
        <v>773</v>
      </c>
      <c r="GB12" s="125"/>
      <c r="GC12" s="125"/>
      <c r="GD12" s="125"/>
      <c r="GE12" s="626"/>
      <c r="GF12" s="626"/>
      <c r="GG12" s="626"/>
      <c r="GH12" s="626"/>
      <c r="GI12" s="626"/>
      <c r="GJ12" s="626"/>
      <c r="GK12" s="626"/>
      <c r="GL12" s="626"/>
      <c r="GM12" s="626"/>
      <c r="GN12" s="626"/>
      <c r="GO12" s="626"/>
      <c r="GP12" s="125" t="s">
        <v>774</v>
      </c>
      <c r="GQ12" s="125"/>
      <c r="GR12" s="125"/>
      <c r="GS12" s="125"/>
      <c r="GT12" s="125"/>
      <c r="GU12" s="125">
        <v>500</v>
      </c>
      <c r="GV12" s="125"/>
      <c r="GW12" s="125"/>
      <c r="GX12" s="125">
        <v>250</v>
      </c>
      <c r="GY12" s="125"/>
      <c r="GZ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K12" s="125" t="s">
        <v>1657</v>
      </c>
      <c r="JL12" s="125"/>
      <c r="JM12" s="125"/>
      <c r="JN12" s="125"/>
      <c r="JO12" s="125"/>
      <c r="JP12" s="125"/>
      <c r="JQ12" s="123" t="s">
        <v>1684</v>
      </c>
      <c r="JR12" s="124"/>
      <c r="JS12" s="124"/>
      <c r="JT12" s="124"/>
      <c r="JU12" s="124"/>
      <c r="JV12" s="124"/>
      <c r="JW12" s="124"/>
      <c r="JX12" s="131"/>
      <c r="JY12" s="125" t="s">
        <v>1660</v>
      </c>
      <c r="JZ12" s="125"/>
      <c r="KA12" s="125"/>
      <c r="KB12" s="125"/>
      <c r="KC12" s="125" t="s">
        <v>2004</v>
      </c>
      <c r="KD12" s="125"/>
      <c r="KE12" s="125"/>
      <c r="KF12" s="125"/>
      <c r="KG12" s="125"/>
      <c r="KH12" s="125">
        <f t="shared" si="0"/>
        <v>260</v>
      </c>
      <c r="KI12" s="125"/>
      <c r="KJ12" s="125"/>
      <c r="KK12" s="125">
        <v>65</v>
      </c>
      <c r="KL12" s="125"/>
      <c r="KM12" s="125"/>
      <c r="KO12" s="125"/>
      <c r="KP12" s="125"/>
      <c r="KQ12" s="125"/>
      <c r="KR12" s="125"/>
      <c r="KS12" s="125"/>
      <c r="KT12" s="125"/>
      <c r="KU12" s="125"/>
      <c r="KV12" s="125"/>
      <c r="KW12" s="125"/>
      <c r="KX12" s="125"/>
      <c r="KY12" s="125"/>
      <c r="KZ12" s="125"/>
      <c r="LA12" s="125"/>
      <c r="LB12" s="125"/>
      <c r="LC12" s="125"/>
      <c r="LD12" s="125"/>
      <c r="LE12" s="125"/>
      <c r="LF12" s="125"/>
      <c r="LG12" s="125" t="s">
        <v>1698</v>
      </c>
      <c r="LH12" s="125"/>
      <c r="LI12" s="125"/>
      <c r="LJ12" s="125"/>
      <c r="LK12" s="125"/>
      <c r="LL12" s="125"/>
      <c r="LM12" s="125"/>
      <c r="LN12" s="125"/>
      <c r="LO12" s="125"/>
      <c r="LP12" s="125"/>
      <c r="LQ12" s="125"/>
    </row>
    <row r="13" spans="2:329" ht="20.100000000000001" customHeight="1">
      <c r="B13" s="125" t="s">
        <v>775</v>
      </c>
      <c r="C13" s="125"/>
      <c r="D13" s="125"/>
      <c r="E13" s="125"/>
      <c r="F13" s="125"/>
      <c r="G13" s="624">
        <v>0.8</v>
      </c>
      <c r="H13" s="624"/>
      <c r="I13" s="624"/>
      <c r="J13" s="624"/>
      <c r="K13" s="624">
        <v>0.6</v>
      </c>
      <c r="L13" s="624"/>
      <c r="M13" s="624"/>
      <c r="N13" s="624"/>
      <c r="Q13" s="125" t="s">
        <v>776</v>
      </c>
      <c r="R13" s="125"/>
      <c r="S13" s="125"/>
      <c r="T13" s="125"/>
      <c r="U13" s="125"/>
      <c r="V13" s="125"/>
      <c r="W13" s="125"/>
      <c r="X13" s="125"/>
      <c r="Y13" s="125" t="s">
        <v>1397</v>
      </c>
      <c r="Z13" s="125"/>
      <c r="AA13" s="125"/>
      <c r="AB13" s="125"/>
      <c r="AC13" s="125"/>
      <c r="AD13" s="125"/>
      <c r="AE13" s="125">
        <v>805</v>
      </c>
      <c r="AF13" s="125"/>
      <c r="AG13" s="125"/>
      <c r="AH13" s="125">
        <v>670</v>
      </c>
      <c r="AI13" s="125"/>
      <c r="AJ13" s="125"/>
      <c r="AL13" s="125" t="s">
        <v>777</v>
      </c>
      <c r="AM13" s="125"/>
      <c r="AN13" s="125"/>
      <c r="AO13" s="125"/>
      <c r="AP13" s="125"/>
      <c r="AQ13" s="125"/>
      <c r="AR13" s="125"/>
      <c r="AS13" s="125"/>
      <c r="AT13" s="125" t="s">
        <v>654</v>
      </c>
      <c r="AU13" s="125"/>
      <c r="AV13" s="125"/>
      <c r="AW13" s="125"/>
      <c r="AX13" s="125" t="s">
        <v>766</v>
      </c>
      <c r="AY13" s="125"/>
      <c r="AZ13" s="125"/>
      <c r="BA13" s="125"/>
      <c r="BB13" s="125"/>
      <c r="BC13" s="125" t="s">
        <v>767</v>
      </c>
      <c r="BD13" s="125"/>
      <c r="BE13" s="125"/>
      <c r="BF13" s="125"/>
      <c r="BG13" s="125"/>
      <c r="BH13" s="125"/>
      <c r="BI13" s="123">
        <v>600</v>
      </c>
      <c r="BJ13" s="124"/>
      <c r="BK13" s="131"/>
      <c r="BL13" s="125">
        <v>500</v>
      </c>
      <c r="BM13" s="125"/>
      <c r="BN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V13" s="125" t="s">
        <v>778</v>
      </c>
      <c r="CW13" s="125"/>
      <c r="CX13" s="125"/>
      <c r="CY13" s="125"/>
      <c r="CZ13" s="125"/>
      <c r="DA13" s="125"/>
      <c r="DB13" s="125"/>
      <c r="DC13" s="125"/>
      <c r="DD13" s="125" t="s">
        <v>754</v>
      </c>
      <c r="DE13" s="125"/>
      <c r="DF13" s="125"/>
      <c r="DG13" s="125"/>
      <c r="DH13" s="125">
        <v>1</v>
      </c>
      <c r="DI13" s="125"/>
      <c r="DJ13" s="125"/>
      <c r="DK13" s="125">
        <v>100</v>
      </c>
      <c r="DL13" s="125"/>
      <c r="DM13" s="125"/>
      <c r="DN13" s="109" t="s">
        <v>779</v>
      </c>
      <c r="DO13" s="109"/>
      <c r="DP13" s="8"/>
      <c r="DR13" s="125" t="s">
        <v>780</v>
      </c>
      <c r="DS13" s="125"/>
      <c r="DT13" s="125"/>
      <c r="DU13" s="125"/>
      <c r="DV13" s="125"/>
      <c r="DW13" s="125"/>
      <c r="DX13" s="125"/>
      <c r="DY13" s="125"/>
      <c r="DZ13" s="125" t="s">
        <v>683</v>
      </c>
      <c r="EA13" s="125"/>
      <c r="EB13" s="125"/>
      <c r="EC13" s="125"/>
      <c r="ED13" s="125">
        <v>13</v>
      </c>
      <c r="EE13" s="125"/>
      <c r="EF13" s="125"/>
      <c r="EG13" s="125">
        <v>1140</v>
      </c>
      <c r="EH13" s="125"/>
      <c r="EI13" s="125"/>
      <c r="EJ13" s="109" t="s">
        <v>661</v>
      </c>
      <c r="EK13" s="109"/>
      <c r="EL13" s="17"/>
      <c r="EM13" s="123" t="s">
        <v>781</v>
      </c>
      <c r="EN13" s="124"/>
      <c r="EO13" s="124"/>
      <c r="EP13" s="124"/>
      <c r="EQ13" s="131"/>
      <c r="ER13" s="125">
        <v>610</v>
      </c>
      <c r="ES13" s="125"/>
      <c r="ET13" s="125"/>
      <c r="EU13" s="125">
        <v>530</v>
      </c>
      <c r="EV13" s="125"/>
      <c r="EW13" s="125"/>
      <c r="EX13" s="125">
        <v>635</v>
      </c>
      <c r="EY13" s="125"/>
      <c r="EZ13" s="125"/>
      <c r="FA13" s="125">
        <v>550</v>
      </c>
      <c r="FB13" s="125"/>
      <c r="FC13" s="125"/>
      <c r="FD13" s="125">
        <v>325</v>
      </c>
      <c r="FE13" s="125"/>
      <c r="FF13" s="125"/>
      <c r="FG13" s="125">
        <v>280</v>
      </c>
      <c r="FH13" s="125"/>
      <c r="FI13" s="125"/>
      <c r="FJ13" s="8"/>
      <c r="FK13" s="8"/>
      <c r="FL13" s="125" t="s">
        <v>269</v>
      </c>
      <c r="FM13" s="125"/>
      <c r="FN13" s="125"/>
      <c r="FO13" s="125"/>
      <c r="FP13" s="125"/>
      <c r="FQ13" s="125"/>
      <c r="FR13" s="125"/>
      <c r="FS13" s="125" t="s">
        <v>270</v>
      </c>
      <c r="FT13" s="125"/>
      <c r="FU13" s="125"/>
      <c r="FV13" s="125"/>
      <c r="FW13" s="125"/>
      <c r="FX13" s="125"/>
      <c r="FY13" s="125"/>
      <c r="FZ13" s="125"/>
      <c r="GA13" s="125" t="s">
        <v>271</v>
      </c>
      <c r="GB13" s="125"/>
      <c r="GC13" s="125"/>
      <c r="GD13" s="125"/>
      <c r="GE13" s="125" t="s">
        <v>272</v>
      </c>
      <c r="GF13" s="125"/>
      <c r="GG13" s="125"/>
      <c r="GH13" s="125"/>
      <c r="GI13" s="125"/>
      <c r="GJ13" s="125" t="s">
        <v>273</v>
      </c>
      <c r="GK13" s="125"/>
      <c r="GL13" s="125"/>
      <c r="GM13" s="125"/>
      <c r="GN13" s="125"/>
      <c r="GO13" s="125"/>
      <c r="GP13" s="125" t="s">
        <v>274</v>
      </c>
      <c r="GQ13" s="125"/>
      <c r="GR13" s="125"/>
      <c r="GS13" s="125"/>
      <c r="GT13" s="125"/>
      <c r="GU13" s="125">
        <v>1200</v>
      </c>
      <c r="GV13" s="125"/>
      <c r="GW13" s="125"/>
      <c r="GX13" s="125">
        <v>900</v>
      </c>
      <c r="GY13" s="125"/>
      <c r="GZ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K13" s="125" t="s">
        <v>1659</v>
      </c>
      <c r="JL13" s="125"/>
      <c r="JM13" s="125"/>
      <c r="JN13" s="125"/>
      <c r="JO13" s="125"/>
      <c r="JP13" s="125"/>
      <c r="JQ13" s="123" t="s">
        <v>1685</v>
      </c>
      <c r="JR13" s="124"/>
      <c r="JS13" s="124"/>
      <c r="JT13" s="124"/>
      <c r="JU13" s="124"/>
      <c r="JV13" s="124"/>
      <c r="JW13" s="124"/>
      <c r="JX13" s="131"/>
      <c r="JY13" s="125" t="s">
        <v>1660</v>
      </c>
      <c r="JZ13" s="125"/>
      <c r="KA13" s="125"/>
      <c r="KB13" s="125"/>
      <c r="KC13" s="125" t="s">
        <v>2004</v>
      </c>
      <c r="KD13" s="125"/>
      <c r="KE13" s="125"/>
      <c r="KF13" s="125"/>
      <c r="KG13" s="125"/>
      <c r="KH13" s="125">
        <f t="shared" si="0"/>
        <v>400</v>
      </c>
      <c r="KI13" s="125"/>
      <c r="KJ13" s="125"/>
      <c r="KK13" s="125">
        <v>100</v>
      </c>
      <c r="KL13" s="125"/>
      <c r="KM13" s="125"/>
      <c r="KO13" s="125"/>
      <c r="KP13" s="125"/>
      <c r="KQ13" s="125"/>
      <c r="KR13" s="125"/>
      <c r="KS13" s="125"/>
      <c r="KT13" s="125"/>
      <c r="KU13" s="125"/>
      <c r="KV13" s="125"/>
      <c r="KW13" s="125"/>
      <c r="KX13" s="125"/>
      <c r="KY13" s="125"/>
      <c r="KZ13" s="125"/>
      <c r="LA13" s="125"/>
      <c r="LB13" s="125"/>
      <c r="LC13" s="125"/>
      <c r="LD13" s="125"/>
      <c r="LE13" s="125"/>
      <c r="LF13" s="125"/>
      <c r="LG13" s="125" t="s">
        <v>1698</v>
      </c>
      <c r="LH13" s="125"/>
      <c r="LI13" s="125"/>
      <c r="LJ13" s="125"/>
      <c r="LK13" s="125"/>
      <c r="LL13" s="125"/>
      <c r="LM13" s="125"/>
      <c r="LN13" s="125"/>
      <c r="LO13" s="125"/>
      <c r="LP13" s="125"/>
      <c r="LQ13" s="125"/>
    </row>
    <row r="14" spans="2:329" ht="20.100000000000001" customHeight="1">
      <c r="B14" s="125" t="s">
        <v>782</v>
      </c>
      <c r="C14" s="125"/>
      <c r="D14" s="125"/>
      <c r="E14" s="125"/>
      <c r="F14" s="125"/>
      <c r="G14" s="109">
        <v>0.8</v>
      </c>
      <c r="H14" s="109"/>
      <c r="I14" s="109"/>
      <c r="J14" s="109"/>
      <c r="K14" s="109">
        <v>0.55000000000000004</v>
      </c>
      <c r="L14" s="109"/>
      <c r="M14" s="109"/>
      <c r="N14" s="109"/>
      <c r="Q14" s="125" t="s">
        <v>2128</v>
      </c>
      <c r="R14" s="125"/>
      <c r="S14" s="125"/>
      <c r="T14" s="125"/>
      <c r="U14" s="125"/>
      <c r="V14" s="125"/>
      <c r="W14" s="125"/>
      <c r="X14" s="125"/>
      <c r="Y14" s="125" t="s">
        <v>1397</v>
      </c>
      <c r="Z14" s="125"/>
      <c r="AA14" s="125"/>
      <c r="AB14" s="125"/>
      <c r="AC14" s="125"/>
      <c r="AD14" s="125"/>
      <c r="AE14" s="125">
        <v>750</v>
      </c>
      <c r="AF14" s="125"/>
      <c r="AG14" s="125"/>
      <c r="AH14" s="125">
        <v>600</v>
      </c>
      <c r="AI14" s="125"/>
      <c r="AJ14" s="125"/>
      <c r="AL14" s="125" t="s">
        <v>784</v>
      </c>
      <c r="AM14" s="125"/>
      <c r="AN14" s="125"/>
      <c r="AO14" s="125"/>
      <c r="AP14" s="125"/>
      <c r="AQ14" s="125"/>
      <c r="AR14" s="125"/>
      <c r="AS14" s="125"/>
      <c r="AT14" s="125" t="s">
        <v>765</v>
      </c>
      <c r="AU14" s="125"/>
      <c r="AV14" s="125"/>
      <c r="AW14" s="125"/>
      <c r="AX14" s="125" t="s">
        <v>766</v>
      </c>
      <c r="AY14" s="125"/>
      <c r="AZ14" s="125"/>
      <c r="BA14" s="125"/>
      <c r="BB14" s="125"/>
      <c r="BC14" s="125" t="s">
        <v>767</v>
      </c>
      <c r="BD14" s="125"/>
      <c r="BE14" s="125"/>
      <c r="BF14" s="125"/>
      <c r="BG14" s="125"/>
      <c r="BH14" s="125"/>
      <c r="BI14" s="123">
        <v>420</v>
      </c>
      <c r="BJ14" s="124"/>
      <c r="BK14" s="131"/>
      <c r="BL14" s="125">
        <v>350</v>
      </c>
      <c r="BM14" s="125"/>
      <c r="BN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V14" s="125" t="s">
        <v>785</v>
      </c>
      <c r="CW14" s="125"/>
      <c r="CX14" s="125"/>
      <c r="CY14" s="125"/>
      <c r="CZ14" s="125"/>
      <c r="DA14" s="125"/>
      <c r="DB14" s="125"/>
      <c r="DC14" s="125"/>
      <c r="DD14" s="125" t="s">
        <v>786</v>
      </c>
      <c r="DE14" s="125"/>
      <c r="DF14" s="125"/>
      <c r="DG14" s="125"/>
      <c r="DH14" s="125">
        <v>0</v>
      </c>
      <c r="DI14" s="125"/>
      <c r="DJ14" s="125"/>
      <c r="DK14" s="125">
        <v>2200</v>
      </c>
      <c r="DL14" s="125"/>
      <c r="DM14" s="125"/>
      <c r="DN14" s="109" t="s">
        <v>661</v>
      </c>
      <c r="DO14" s="109"/>
      <c r="DP14" s="8"/>
      <c r="DR14" s="125" t="s">
        <v>787</v>
      </c>
      <c r="DS14" s="125"/>
      <c r="DT14" s="125"/>
      <c r="DU14" s="125"/>
      <c r="DV14" s="125"/>
      <c r="DW14" s="125"/>
      <c r="DX14" s="125"/>
      <c r="DY14" s="125"/>
      <c r="DZ14" s="125" t="s">
        <v>683</v>
      </c>
      <c r="EA14" s="125"/>
      <c r="EB14" s="125"/>
      <c r="EC14" s="125"/>
      <c r="ED14" s="125">
        <v>1</v>
      </c>
      <c r="EE14" s="125"/>
      <c r="EF14" s="125"/>
      <c r="EG14" s="125">
        <v>90</v>
      </c>
      <c r="EH14" s="125"/>
      <c r="EI14" s="125"/>
      <c r="EJ14" s="109" t="s">
        <v>674</v>
      </c>
      <c r="EK14" s="109"/>
      <c r="EL14" s="17"/>
      <c r="EM14" s="123" t="s">
        <v>788</v>
      </c>
      <c r="EN14" s="124"/>
      <c r="EO14" s="124"/>
      <c r="EP14" s="124"/>
      <c r="EQ14" s="131"/>
      <c r="ER14" s="125">
        <v>400</v>
      </c>
      <c r="ES14" s="125"/>
      <c r="ET14" s="125"/>
      <c r="EU14" s="125">
        <v>350</v>
      </c>
      <c r="EV14" s="125"/>
      <c r="EW14" s="125"/>
      <c r="EX14" s="125">
        <v>430</v>
      </c>
      <c r="EY14" s="125"/>
      <c r="EZ14" s="125"/>
      <c r="FA14" s="125">
        <v>370</v>
      </c>
      <c r="FB14" s="125"/>
      <c r="FC14" s="125"/>
      <c r="FD14" s="125">
        <v>230</v>
      </c>
      <c r="FE14" s="125"/>
      <c r="FF14" s="125"/>
      <c r="FG14" s="125">
        <v>200</v>
      </c>
      <c r="FH14" s="125"/>
      <c r="FI14" s="125"/>
      <c r="FJ14" s="8"/>
      <c r="FK14" s="8"/>
      <c r="FL14" s="125" t="s">
        <v>789</v>
      </c>
      <c r="FM14" s="125"/>
      <c r="FN14" s="125"/>
      <c r="FO14" s="125"/>
      <c r="FP14" s="125"/>
      <c r="FQ14" s="125"/>
      <c r="FR14" s="125"/>
      <c r="FS14" s="125" t="s">
        <v>278</v>
      </c>
      <c r="FT14" s="125"/>
      <c r="FU14" s="125"/>
      <c r="FV14" s="125"/>
      <c r="FW14" s="125"/>
      <c r="FX14" s="125"/>
      <c r="FY14" s="125"/>
      <c r="FZ14" s="125"/>
      <c r="GA14" s="125" t="s">
        <v>275</v>
      </c>
      <c r="GB14" s="125"/>
      <c r="GC14" s="125"/>
      <c r="GD14" s="125"/>
      <c r="GE14" s="125" t="s">
        <v>272</v>
      </c>
      <c r="GF14" s="125"/>
      <c r="GG14" s="125"/>
      <c r="GH14" s="125"/>
      <c r="GI14" s="125"/>
      <c r="GJ14" s="125" t="s">
        <v>276</v>
      </c>
      <c r="GK14" s="125"/>
      <c r="GL14" s="125"/>
      <c r="GM14" s="125"/>
      <c r="GN14" s="125"/>
      <c r="GO14" s="125"/>
      <c r="GP14" s="125" t="s">
        <v>277</v>
      </c>
      <c r="GQ14" s="125"/>
      <c r="GR14" s="125"/>
      <c r="GS14" s="125"/>
      <c r="GT14" s="125"/>
      <c r="GU14" s="125">
        <v>2200</v>
      </c>
      <c r="GV14" s="125"/>
      <c r="GW14" s="125"/>
      <c r="GX14" s="125">
        <v>1800</v>
      </c>
      <c r="GY14" s="125"/>
      <c r="GZ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K14" s="125" t="s">
        <v>1664</v>
      </c>
      <c r="JL14" s="125"/>
      <c r="JM14" s="125"/>
      <c r="JN14" s="125"/>
      <c r="JO14" s="125"/>
      <c r="JP14" s="125"/>
      <c r="JQ14" s="125" t="s">
        <v>1663</v>
      </c>
      <c r="JR14" s="125"/>
      <c r="JS14" s="125"/>
      <c r="JT14" s="125"/>
      <c r="JU14" s="125"/>
      <c r="JV14" s="125"/>
      <c r="JW14" s="125"/>
      <c r="JX14" s="125"/>
      <c r="JY14" s="125" t="s">
        <v>1661</v>
      </c>
      <c r="JZ14" s="125"/>
      <c r="KA14" s="125"/>
      <c r="KB14" s="125"/>
      <c r="KC14" s="125" t="s">
        <v>1662</v>
      </c>
      <c r="KD14" s="125"/>
      <c r="KE14" s="125"/>
      <c r="KF14" s="125"/>
      <c r="KG14" s="125"/>
      <c r="KH14" s="125">
        <f t="shared" ref="KH14:KH22" si="1">KK14*2</f>
        <v>640</v>
      </c>
      <c r="KI14" s="125"/>
      <c r="KJ14" s="125"/>
      <c r="KK14" s="125">
        <v>320</v>
      </c>
      <c r="KL14" s="125"/>
      <c r="KM14" s="125"/>
      <c r="KO14" s="125"/>
      <c r="KP14" s="125"/>
      <c r="KQ14" s="125"/>
      <c r="KR14" s="125"/>
      <c r="KS14" s="125"/>
      <c r="KT14" s="125"/>
      <c r="KU14" s="125"/>
      <c r="KV14" s="125"/>
      <c r="KW14" s="125"/>
      <c r="KX14" s="125"/>
      <c r="KY14" s="125"/>
      <c r="KZ14" s="125"/>
      <c r="LA14" s="125"/>
      <c r="LB14" s="125"/>
      <c r="LC14" s="125"/>
      <c r="LD14" s="125"/>
      <c r="LE14" s="125"/>
      <c r="LF14" s="125"/>
      <c r="LG14" s="125" t="s">
        <v>1698</v>
      </c>
      <c r="LH14" s="125"/>
      <c r="LI14" s="125"/>
      <c r="LJ14" s="125"/>
      <c r="LK14" s="125"/>
      <c r="LL14" s="125"/>
      <c r="LM14" s="125"/>
      <c r="LN14" s="125"/>
      <c r="LO14" s="125"/>
      <c r="LP14" s="125"/>
      <c r="LQ14" s="125"/>
    </row>
    <row r="15" spans="2:329" ht="20.100000000000001" customHeight="1">
      <c r="B15" s="125" t="s">
        <v>158</v>
      </c>
      <c r="C15" s="125"/>
      <c r="D15" s="125"/>
      <c r="E15" s="125"/>
      <c r="F15" s="125"/>
      <c r="G15" s="109">
        <v>1</v>
      </c>
      <c r="H15" s="109"/>
      <c r="I15" s="109"/>
      <c r="J15" s="109"/>
      <c r="K15" s="109">
        <v>0.9</v>
      </c>
      <c r="L15" s="109"/>
      <c r="M15" s="109"/>
      <c r="N15" s="109"/>
      <c r="Q15" s="125" t="s">
        <v>783</v>
      </c>
      <c r="R15" s="125"/>
      <c r="S15" s="125"/>
      <c r="T15" s="125"/>
      <c r="U15" s="125"/>
      <c r="V15" s="125"/>
      <c r="W15" s="125"/>
      <c r="X15" s="125"/>
      <c r="Y15" s="125" t="s">
        <v>1397</v>
      </c>
      <c r="Z15" s="125"/>
      <c r="AA15" s="125"/>
      <c r="AB15" s="125"/>
      <c r="AC15" s="125"/>
      <c r="AD15" s="125"/>
      <c r="AE15" s="125">
        <v>840</v>
      </c>
      <c r="AF15" s="125"/>
      <c r="AG15" s="125"/>
      <c r="AH15" s="125">
        <v>700</v>
      </c>
      <c r="AI15" s="125"/>
      <c r="AJ15" s="125"/>
      <c r="AL15" s="125" t="s">
        <v>791</v>
      </c>
      <c r="AM15" s="125"/>
      <c r="AN15" s="125"/>
      <c r="AO15" s="125"/>
      <c r="AP15" s="125"/>
      <c r="AQ15" s="125"/>
      <c r="AR15" s="125"/>
      <c r="AS15" s="125"/>
      <c r="AT15" s="125" t="s">
        <v>654</v>
      </c>
      <c r="AU15" s="125"/>
      <c r="AV15" s="125"/>
      <c r="AW15" s="125"/>
      <c r="AX15" s="125" t="s">
        <v>766</v>
      </c>
      <c r="AY15" s="125"/>
      <c r="AZ15" s="125"/>
      <c r="BA15" s="125"/>
      <c r="BB15" s="125"/>
      <c r="BC15" s="125" t="s">
        <v>767</v>
      </c>
      <c r="BD15" s="125"/>
      <c r="BE15" s="125"/>
      <c r="BF15" s="125"/>
      <c r="BG15" s="125"/>
      <c r="BH15" s="125"/>
      <c r="BI15" s="123">
        <v>575</v>
      </c>
      <c r="BJ15" s="124"/>
      <c r="BK15" s="131"/>
      <c r="BL15" s="125">
        <v>480</v>
      </c>
      <c r="BM15" s="125"/>
      <c r="BN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V15" s="125" t="s">
        <v>263</v>
      </c>
      <c r="CW15" s="125"/>
      <c r="CX15" s="125"/>
      <c r="CY15" s="125"/>
      <c r="CZ15" s="125"/>
      <c r="DA15" s="125"/>
      <c r="DB15" s="125"/>
      <c r="DC15" s="125"/>
      <c r="DD15" s="125" t="s">
        <v>792</v>
      </c>
      <c r="DE15" s="125"/>
      <c r="DF15" s="125"/>
      <c r="DG15" s="125"/>
      <c r="DH15" s="125">
        <v>0</v>
      </c>
      <c r="DI15" s="125"/>
      <c r="DJ15" s="125"/>
      <c r="DK15" s="125">
        <v>1650</v>
      </c>
      <c r="DL15" s="125"/>
      <c r="DM15" s="125"/>
      <c r="DN15" s="109" t="s">
        <v>661</v>
      </c>
      <c r="DO15" s="109"/>
      <c r="DP15" s="8"/>
      <c r="DR15" s="125" t="s">
        <v>793</v>
      </c>
      <c r="DS15" s="125"/>
      <c r="DT15" s="125"/>
      <c r="DU15" s="125"/>
      <c r="DV15" s="125"/>
      <c r="DW15" s="125"/>
      <c r="DX15" s="125"/>
      <c r="DY15" s="125"/>
      <c r="DZ15" s="125" t="s">
        <v>683</v>
      </c>
      <c r="EA15" s="125"/>
      <c r="EB15" s="125"/>
      <c r="EC15" s="125"/>
      <c r="ED15" s="125">
        <v>47</v>
      </c>
      <c r="EE15" s="125"/>
      <c r="EF15" s="125"/>
      <c r="EG15" s="125">
        <v>1140</v>
      </c>
      <c r="EH15" s="125"/>
      <c r="EI15" s="125"/>
      <c r="EJ15" s="109" t="s">
        <v>661</v>
      </c>
      <c r="EK15" s="109"/>
      <c r="EL15" s="17"/>
      <c r="EM15" s="123" t="s">
        <v>794</v>
      </c>
      <c r="EN15" s="124"/>
      <c r="EO15" s="124"/>
      <c r="EP15" s="124"/>
      <c r="EQ15" s="131"/>
      <c r="ER15" s="125">
        <v>350</v>
      </c>
      <c r="ES15" s="125"/>
      <c r="ET15" s="125"/>
      <c r="EU15" s="125">
        <v>300</v>
      </c>
      <c r="EV15" s="125"/>
      <c r="EW15" s="125"/>
      <c r="EX15" s="125">
        <v>375</v>
      </c>
      <c r="EY15" s="125"/>
      <c r="EZ15" s="125"/>
      <c r="FA15" s="125">
        <v>320</v>
      </c>
      <c r="FB15" s="125"/>
      <c r="FC15" s="125"/>
      <c r="FD15" s="125">
        <v>185</v>
      </c>
      <c r="FE15" s="125"/>
      <c r="FF15" s="125"/>
      <c r="FG15" s="125">
        <v>160</v>
      </c>
      <c r="FH15" s="125"/>
      <c r="FI15" s="125"/>
      <c r="FJ15" s="8"/>
      <c r="FK15" s="8"/>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K15" s="125" t="s">
        <v>1665</v>
      </c>
      <c r="JL15" s="125"/>
      <c r="JM15" s="125"/>
      <c r="JN15" s="125"/>
      <c r="JO15" s="125"/>
      <c r="JP15" s="125"/>
      <c r="JQ15" s="125" t="s">
        <v>1666</v>
      </c>
      <c r="JR15" s="125"/>
      <c r="JS15" s="125"/>
      <c r="JT15" s="125"/>
      <c r="JU15" s="125"/>
      <c r="JV15" s="125"/>
      <c r="JW15" s="125"/>
      <c r="JX15" s="125"/>
      <c r="JY15" s="125" t="s">
        <v>1661</v>
      </c>
      <c r="JZ15" s="125"/>
      <c r="KA15" s="125"/>
      <c r="KB15" s="125"/>
      <c r="KC15" s="125" t="s">
        <v>1662</v>
      </c>
      <c r="KD15" s="125"/>
      <c r="KE15" s="125"/>
      <c r="KF15" s="125"/>
      <c r="KG15" s="125"/>
      <c r="KH15" s="125">
        <f t="shared" si="1"/>
        <v>700</v>
      </c>
      <c r="KI15" s="125"/>
      <c r="KJ15" s="125"/>
      <c r="KK15" s="125">
        <v>350</v>
      </c>
      <c r="KL15" s="125"/>
      <c r="KM15" s="125"/>
      <c r="KO15" s="125"/>
      <c r="KP15" s="125"/>
      <c r="KQ15" s="125"/>
      <c r="KR15" s="125"/>
      <c r="KS15" s="125"/>
      <c r="KT15" s="125"/>
      <c r="KU15" s="125"/>
      <c r="KV15" s="125"/>
      <c r="KW15" s="125"/>
      <c r="KX15" s="125"/>
      <c r="KY15" s="125"/>
      <c r="KZ15" s="125"/>
      <c r="LA15" s="125"/>
      <c r="LB15" s="125"/>
      <c r="LC15" s="125"/>
      <c r="LD15" s="125"/>
      <c r="LE15" s="125"/>
      <c r="LF15" s="125"/>
      <c r="LG15" s="125" t="s">
        <v>1698</v>
      </c>
      <c r="LH15" s="125"/>
      <c r="LI15" s="125"/>
      <c r="LJ15" s="125"/>
      <c r="LK15" s="125"/>
      <c r="LL15" s="125"/>
      <c r="LM15" s="125"/>
      <c r="LN15" s="125"/>
      <c r="LO15" s="125"/>
      <c r="LP15" s="125"/>
      <c r="LQ15" s="125"/>
    </row>
    <row r="16" spans="2:329" ht="20.100000000000001" customHeight="1">
      <c r="B16" s="125" t="s">
        <v>795</v>
      </c>
      <c r="C16" s="125"/>
      <c r="D16" s="125"/>
      <c r="E16" s="125"/>
      <c r="F16" s="125"/>
      <c r="G16" s="109">
        <v>1</v>
      </c>
      <c r="H16" s="109"/>
      <c r="I16" s="109"/>
      <c r="J16" s="109"/>
      <c r="K16" s="109">
        <v>0.85</v>
      </c>
      <c r="L16" s="109"/>
      <c r="M16" s="109"/>
      <c r="N16" s="109"/>
      <c r="Q16" s="125" t="s">
        <v>790</v>
      </c>
      <c r="R16" s="125"/>
      <c r="S16" s="125"/>
      <c r="T16" s="125"/>
      <c r="U16" s="125"/>
      <c r="V16" s="125"/>
      <c r="W16" s="125"/>
      <c r="X16" s="125"/>
      <c r="Y16" s="125" t="s">
        <v>1397</v>
      </c>
      <c r="Z16" s="125"/>
      <c r="AA16" s="125"/>
      <c r="AB16" s="125"/>
      <c r="AC16" s="125"/>
      <c r="AD16" s="125"/>
      <c r="AE16" s="125">
        <v>900</v>
      </c>
      <c r="AF16" s="125"/>
      <c r="AG16" s="125"/>
      <c r="AH16" s="125">
        <v>750</v>
      </c>
      <c r="AI16" s="125"/>
      <c r="AJ16" s="125"/>
      <c r="AL16" s="125" t="s">
        <v>797</v>
      </c>
      <c r="AM16" s="125"/>
      <c r="AN16" s="125"/>
      <c r="AO16" s="125"/>
      <c r="AP16" s="125"/>
      <c r="AQ16" s="125"/>
      <c r="AR16" s="125"/>
      <c r="AS16" s="125"/>
      <c r="AT16" s="125" t="s">
        <v>717</v>
      </c>
      <c r="AU16" s="125"/>
      <c r="AV16" s="125"/>
      <c r="AW16" s="125"/>
      <c r="AX16" s="125" t="s">
        <v>718</v>
      </c>
      <c r="AY16" s="125"/>
      <c r="AZ16" s="125"/>
      <c r="BA16" s="125"/>
      <c r="BB16" s="125"/>
      <c r="BC16" s="125" t="s">
        <v>719</v>
      </c>
      <c r="BD16" s="125"/>
      <c r="BE16" s="125"/>
      <c r="BF16" s="125"/>
      <c r="BG16" s="125"/>
      <c r="BH16" s="125"/>
      <c r="BI16" s="125">
        <v>655</v>
      </c>
      <c r="BJ16" s="125"/>
      <c r="BK16" s="125"/>
      <c r="BL16" s="125">
        <v>545</v>
      </c>
      <c r="BM16" s="125"/>
      <c r="BN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V16" s="125" t="s">
        <v>264</v>
      </c>
      <c r="CW16" s="125"/>
      <c r="CX16" s="125"/>
      <c r="CY16" s="125"/>
      <c r="CZ16" s="125"/>
      <c r="DA16" s="125"/>
      <c r="DB16" s="125"/>
      <c r="DC16" s="125"/>
      <c r="DD16" s="125" t="s">
        <v>792</v>
      </c>
      <c r="DE16" s="125"/>
      <c r="DF16" s="125"/>
      <c r="DG16" s="125"/>
      <c r="DH16" s="125">
        <v>0</v>
      </c>
      <c r="DI16" s="125"/>
      <c r="DJ16" s="125"/>
      <c r="DK16" s="125">
        <v>2000</v>
      </c>
      <c r="DL16" s="125"/>
      <c r="DM16" s="125"/>
      <c r="DN16" s="109" t="s">
        <v>661</v>
      </c>
      <c r="DO16" s="109"/>
      <c r="DP16" s="8"/>
      <c r="DR16" s="125" t="s">
        <v>798</v>
      </c>
      <c r="DS16" s="125"/>
      <c r="DT16" s="125"/>
      <c r="DU16" s="125"/>
      <c r="DV16" s="125"/>
      <c r="DW16" s="125"/>
      <c r="DX16" s="125"/>
      <c r="DY16" s="125"/>
      <c r="DZ16" s="125" t="s">
        <v>754</v>
      </c>
      <c r="EA16" s="125"/>
      <c r="EB16" s="125"/>
      <c r="EC16" s="125"/>
      <c r="ED16" s="125">
        <v>1</v>
      </c>
      <c r="EE16" s="125"/>
      <c r="EF16" s="125"/>
      <c r="EG16" s="125">
        <v>2.5</v>
      </c>
      <c r="EH16" s="125"/>
      <c r="EI16" s="125"/>
      <c r="EJ16" s="109" t="s">
        <v>674</v>
      </c>
      <c r="EK16" s="109"/>
      <c r="EL16" s="17"/>
      <c r="EM16" s="123" t="s">
        <v>799</v>
      </c>
      <c r="EN16" s="124"/>
      <c r="EO16" s="124"/>
      <c r="EP16" s="124"/>
      <c r="EQ16" s="131"/>
      <c r="ER16" s="125">
        <v>280</v>
      </c>
      <c r="ES16" s="125"/>
      <c r="ET16" s="125"/>
      <c r="EU16" s="125">
        <v>240</v>
      </c>
      <c r="EV16" s="125"/>
      <c r="EW16" s="125"/>
      <c r="EX16" s="125">
        <v>295</v>
      </c>
      <c r="EY16" s="125"/>
      <c r="EZ16" s="125"/>
      <c r="FA16" s="125">
        <v>250</v>
      </c>
      <c r="FB16" s="125"/>
      <c r="FC16" s="125"/>
      <c r="FD16" s="125">
        <v>160</v>
      </c>
      <c r="FE16" s="125"/>
      <c r="FF16" s="125"/>
      <c r="FG16" s="125">
        <v>140</v>
      </c>
      <c r="FH16" s="125"/>
      <c r="FI16" s="125"/>
      <c r="FJ16" s="8"/>
      <c r="FK16" s="8"/>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2"/>
      <c r="IF16" s="2"/>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K16" s="125" t="s">
        <v>1669</v>
      </c>
      <c r="JL16" s="125"/>
      <c r="JM16" s="125"/>
      <c r="JN16" s="125"/>
      <c r="JO16" s="125"/>
      <c r="JP16" s="125"/>
      <c r="JQ16" s="125" t="s">
        <v>1667</v>
      </c>
      <c r="JR16" s="125"/>
      <c r="JS16" s="125"/>
      <c r="JT16" s="125"/>
      <c r="JU16" s="125"/>
      <c r="JV16" s="125"/>
      <c r="JW16" s="125"/>
      <c r="JX16" s="125"/>
      <c r="JY16" s="125" t="s">
        <v>1661</v>
      </c>
      <c r="JZ16" s="125"/>
      <c r="KA16" s="125"/>
      <c r="KB16" s="125"/>
      <c r="KC16" s="125" t="s">
        <v>1662</v>
      </c>
      <c r="KD16" s="125"/>
      <c r="KE16" s="125"/>
      <c r="KF16" s="125"/>
      <c r="KG16" s="125"/>
      <c r="KH16" s="125">
        <f t="shared" si="1"/>
        <v>900</v>
      </c>
      <c r="KI16" s="125"/>
      <c r="KJ16" s="125"/>
      <c r="KK16" s="125">
        <v>450</v>
      </c>
      <c r="KL16" s="125"/>
      <c r="KM16" s="125"/>
      <c r="KO16" s="125"/>
      <c r="KP16" s="125"/>
      <c r="KQ16" s="125"/>
      <c r="KR16" s="125"/>
      <c r="KS16" s="125"/>
      <c r="KT16" s="125"/>
      <c r="KU16" s="125"/>
      <c r="KV16" s="125"/>
      <c r="KW16" s="125"/>
      <c r="KX16" s="125"/>
      <c r="KY16" s="125"/>
      <c r="KZ16" s="125"/>
      <c r="LA16" s="125"/>
      <c r="LB16" s="125"/>
      <c r="LC16" s="125"/>
      <c r="LD16" s="125"/>
      <c r="LE16" s="125"/>
      <c r="LF16" s="125"/>
      <c r="LG16" s="125" t="s">
        <v>1698</v>
      </c>
      <c r="LH16" s="125"/>
      <c r="LI16" s="125"/>
      <c r="LJ16" s="125"/>
      <c r="LK16" s="125"/>
      <c r="LL16" s="125"/>
      <c r="LM16" s="125"/>
      <c r="LN16" s="125"/>
      <c r="LO16" s="125"/>
      <c r="LP16" s="125"/>
      <c r="LQ16" s="125"/>
    </row>
    <row r="17" spans="2:329" ht="20.100000000000001" customHeight="1">
      <c r="B17" s="125" t="s">
        <v>284</v>
      </c>
      <c r="C17" s="125"/>
      <c r="D17" s="125"/>
      <c r="E17" s="125"/>
      <c r="F17" s="125"/>
      <c r="G17" s="109">
        <v>0.75</v>
      </c>
      <c r="H17" s="109"/>
      <c r="I17" s="109"/>
      <c r="J17" s="109"/>
      <c r="K17" s="109">
        <v>0.5</v>
      </c>
      <c r="L17" s="109"/>
      <c r="M17" s="109"/>
      <c r="N17" s="109"/>
      <c r="Q17" s="125" t="s">
        <v>796</v>
      </c>
      <c r="R17" s="125"/>
      <c r="S17" s="125"/>
      <c r="T17" s="125"/>
      <c r="U17" s="125"/>
      <c r="V17" s="125"/>
      <c r="W17" s="125"/>
      <c r="X17" s="125"/>
      <c r="Y17" s="125" t="s">
        <v>1397</v>
      </c>
      <c r="Z17" s="125"/>
      <c r="AA17" s="125"/>
      <c r="AB17" s="125"/>
      <c r="AC17" s="125"/>
      <c r="AD17" s="125"/>
      <c r="AE17" s="125">
        <v>935</v>
      </c>
      <c r="AF17" s="125"/>
      <c r="AG17" s="125"/>
      <c r="AH17" s="125">
        <v>780</v>
      </c>
      <c r="AI17" s="125"/>
      <c r="AJ17" s="125"/>
      <c r="AL17" s="125" t="s">
        <v>801</v>
      </c>
      <c r="AM17" s="125"/>
      <c r="AN17" s="125"/>
      <c r="AO17" s="125"/>
      <c r="AP17" s="125"/>
      <c r="AQ17" s="125"/>
      <c r="AR17" s="125"/>
      <c r="AS17" s="125"/>
      <c r="AT17" s="125" t="s">
        <v>717</v>
      </c>
      <c r="AU17" s="125"/>
      <c r="AV17" s="125"/>
      <c r="AW17" s="125"/>
      <c r="AX17" s="125" t="s">
        <v>718</v>
      </c>
      <c r="AY17" s="125"/>
      <c r="AZ17" s="125"/>
      <c r="BA17" s="125"/>
      <c r="BB17" s="125"/>
      <c r="BC17" s="125" t="s">
        <v>719</v>
      </c>
      <c r="BD17" s="125"/>
      <c r="BE17" s="125"/>
      <c r="BF17" s="125"/>
      <c r="BG17" s="125"/>
      <c r="BH17" s="125"/>
      <c r="BI17" s="125">
        <v>860</v>
      </c>
      <c r="BJ17" s="125"/>
      <c r="BK17" s="125"/>
      <c r="BL17" s="125">
        <v>715</v>
      </c>
      <c r="BM17" s="125"/>
      <c r="BN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V17" s="623" t="s">
        <v>1783</v>
      </c>
      <c r="CW17" s="125"/>
      <c r="CX17" s="125"/>
      <c r="CY17" s="125"/>
      <c r="CZ17" s="125"/>
      <c r="DA17" s="125"/>
      <c r="DB17" s="125"/>
      <c r="DC17" s="125"/>
      <c r="DD17" s="623" t="s">
        <v>1784</v>
      </c>
      <c r="DE17" s="125"/>
      <c r="DF17" s="125"/>
      <c r="DG17" s="125"/>
      <c r="DH17" s="125">
        <v>35.6</v>
      </c>
      <c r="DI17" s="125"/>
      <c r="DJ17" s="125"/>
      <c r="DK17" s="125">
        <v>1200</v>
      </c>
      <c r="DL17" s="125"/>
      <c r="DM17" s="125"/>
      <c r="DN17" s="109" t="s">
        <v>661</v>
      </c>
      <c r="DO17" s="109"/>
      <c r="DP17" s="8"/>
      <c r="DR17" s="125" t="s">
        <v>802</v>
      </c>
      <c r="DS17" s="125"/>
      <c r="DT17" s="125"/>
      <c r="DU17" s="125"/>
      <c r="DV17" s="125"/>
      <c r="DW17" s="125"/>
      <c r="DX17" s="125"/>
      <c r="DY17" s="125"/>
      <c r="DZ17" s="125" t="s">
        <v>754</v>
      </c>
      <c r="EA17" s="125"/>
      <c r="EB17" s="125"/>
      <c r="EC17" s="125"/>
      <c r="ED17" s="125">
        <v>1</v>
      </c>
      <c r="EE17" s="125"/>
      <c r="EF17" s="125"/>
      <c r="EG17" s="125">
        <v>1.5</v>
      </c>
      <c r="EH17" s="125"/>
      <c r="EI17" s="125"/>
      <c r="EJ17" s="109" t="s">
        <v>674</v>
      </c>
      <c r="EK17" s="109"/>
      <c r="EL17" s="17"/>
      <c r="EM17" s="123"/>
      <c r="EN17" s="124"/>
      <c r="EO17" s="124"/>
      <c r="EP17" s="124"/>
      <c r="EQ17" s="131"/>
      <c r="ER17" s="125"/>
      <c r="ES17" s="125"/>
      <c r="ET17" s="125"/>
      <c r="EU17" s="125"/>
      <c r="EV17" s="125"/>
      <c r="EW17" s="125"/>
      <c r="EX17" s="125"/>
      <c r="EY17" s="125"/>
      <c r="EZ17" s="125"/>
      <c r="FA17" s="125"/>
      <c r="FB17" s="125"/>
      <c r="FC17" s="125"/>
      <c r="FD17" s="125"/>
      <c r="FE17" s="125"/>
      <c r="FF17" s="125"/>
      <c r="FG17" s="125"/>
      <c r="FH17" s="125"/>
      <c r="FI17" s="125"/>
      <c r="FJ17" s="8"/>
      <c r="FK17" s="8"/>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3"/>
      <c r="IF17" s="3"/>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K17" s="125" t="s">
        <v>1670</v>
      </c>
      <c r="JL17" s="125"/>
      <c r="JM17" s="125"/>
      <c r="JN17" s="125"/>
      <c r="JO17" s="125"/>
      <c r="JP17" s="125"/>
      <c r="JQ17" s="125" t="s">
        <v>1668</v>
      </c>
      <c r="JR17" s="125"/>
      <c r="JS17" s="125"/>
      <c r="JT17" s="125"/>
      <c r="JU17" s="125"/>
      <c r="JV17" s="125"/>
      <c r="JW17" s="125"/>
      <c r="JX17" s="125"/>
      <c r="JY17" s="125" t="s">
        <v>1661</v>
      </c>
      <c r="JZ17" s="125"/>
      <c r="KA17" s="125"/>
      <c r="KB17" s="125"/>
      <c r="KC17" s="125" t="s">
        <v>1662</v>
      </c>
      <c r="KD17" s="125"/>
      <c r="KE17" s="125"/>
      <c r="KF17" s="125"/>
      <c r="KG17" s="125"/>
      <c r="KH17" s="125">
        <f t="shared" si="1"/>
        <v>900</v>
      </c>
      <c r="KI17" s="125"/>
      <c r="KJ17" s="125"/>
      <c r="KK17" s="125">
        <v>450</v>
      </c>
      <c r="KL17" s="125"/>
      <c r="KM17" s="125"/>
      <c r="KO17" s="125"/>
      <c r="KP17" s="125"/>
      <c r="KQ17" s="125"/>
      <c r="KR17" s="125"/>
      <c r="KS17" s="125"/>
      <c r="KT17" s="125"/>
      <c r="KU17" s="125"/>
      <c r="KV17" s="125"/>
      <c r="KW17" s="125"/>
      <c r="KX17" s="125"/>
      <c r="KY17" s="125"/>
      <c r="KZ17" s="125"/>
      <c r="LA17" s="125"/>
      <c r="LB17" s="125"/>
      <c r="LC17" s="125"/>
      <c r="LD17" s="125"/>
      <c r="LE17" s="125"/>
      <c r="LF17" s="125"/>
      <c r="LG17" s="125" t="s">
        <v>1698</v>
      </c>
      <c r="LH17" s="125"/>
      <c r="LI17" s="125"/>
      <c r="LJ17" s="125"/>
      <c r="LK17" s="125"/>
      <c r="LL17" s="125"/>
      <c r="LM17" s="125"/>
      <c r="LN17" s="125"/>
      <c r="LO17" s="125"/>
      <c r="LP17" s="125"/>
      <c r="LQ17" s="125"/>
    </row>
    <row r="18" spans="2:329" ht="20.100000000000001" customHeight="1">
      <c r="B18" s="125" t="s">
        <v>1829</v>
      </c>
      <c r="C18" s="125"/>
      <c r="D18" s="125"/>
      <c r="E18" s="125"/>
      <c r="F18" s="125"/>
      <c r="G18" s="109">
        <v>1</v>
      </c>
      <c r="H18" s="109"/>
      <c r="I18" s="109"/>
      <c r="J18" s="109"/>
      <c r="K18" s="109">
        <v>0.8</v>
      </c>
      <c r="L18" s="109"/>
      <c r="M18" s="109"/>
      <c r="N18" s="109"/>
      <c r="Q18" s="125" t="s">
        <v>800</v>
      </c>
      <c r="R18" s="125"/>
      <c r="S18" s="125"/>
      <c r="T18" s="125"/>
      <c r="U18" s="125"/>
      <c r="V18" s="125"/>
      <c r="W18" s="125"/>
      <c r="X18" s="125"/>
      <c r="Y18" s="125" t="s">
        <v>1397</v>
      </c>
      <c r="Z18" s="125"/>
      <c r="AA18" s="125"/>
      <c r="AB18" s="125"/>
      <c r="AC18" s="125"/>
      <c r="AD18" s="125"/>
      <c r="AE18" s="125">
        <v>830</v>
      </c>
      <c r="AF18" s="125"/>
      <c r="AG18" s="125"/>
      <c r="AH18" s="125">
        <v>690</v>
      </c>
      <c r="AI18" s="125"/>
      <c r="AJ18" s="125"/>
      <c r="AL18" s="125" t="s">
        <v>804</v>
      </c>
      <c r="AM18" s="125"/>
      <c r="AN18" s="125"/>
      <c r="AO18" s="125"/>
      <c r="AP18" s="125"/>
      <c r="AQ18" s="125"/>
      <c r="AR18" s="125"/>
      <c r="AS18" s="125"/>
      <c r="AT18" s="125" t="s">
        <v>739</v>
      </c>
      <c r="AU18" s="125"/>
      <c r="AV18" s="125"/>
      <c r="AW18" s="125"/>
      <c r="AX18" s="125" t="s">
        <v>740</v>
      </c>
      <c r="AY18" s="125"/>
      <c r="AZ18" s="125"/>
      <c r="BA18" s="125"/>
      <c r="BB18" s="125"/>
      <c r="BC18" s="125" t="s">
        <v>741</v>
      </c>
      <c r="BD18" s="125"/>
      <c r="BE18" s="125"/>
      <c r="BF18" s="125"/>
      <c r="BG18" s="125"/>
      <c r="BH18" s="125"/>
      <c r="BI18" s="125">
        <v>1170</v>
      </c>
      <c r="BJ18" s="125"/>
      <c r="BK18" s="125"/>
      <c r="BL18" s="125">
        <v>975</v>
      </c>
      <c r="BM18" s="125"/>
      <c r="BN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V18" s="623" t="s">
        <v>1786</v>
      </c>
      <c r="CW18" s="125"/>
      <c r="CX18" s="125"/>
      <c r="CY18" s="125"/>
      <c r="CZ18" s="125"/>
      <c r="DA18" s="125"/>
      <c r="DB18" s="125"/>
      <c r="DC18" s="125"/>
      <c r="DD18" s="125" t="str">
        <f>DD17</f>
        <v>石英磚</v>
      </c>
      <c r="DE18" s="125"/>
      <c r="DF18" s="125"/>
      <c r="DG18" s="125"/>
      <c r="DH18" s="125">
        <v>35.6</v>
      </c>
      <c r="DI18" s="125"/>
      <c r="DJ18" s="125"/>
      <c r="DK18" s="125">
        <v>2200</v>
      </c>
      <c r="DL18" s="125"/>
      <c r="DM18" s="125"/>
      <c r="DN18" s="109" t="s">
        <v>661</v>
      </c>
      <c r="DO18" s="109"/>
      <c r="DP18" s="8"/>
      <c r="DR18" s="125" t="s">
        <v>806</v>
      </c>
      <c r="DS18" s="125"/>
      <c r="DT18" s="125"/>
      <c r="DU18" s="125"/>
      <c r="DV18" s="125"/>
      <c r="DW18" s="125"/>
      <c r="DX18" s="125"/>
      <c r="DY18" s="125"/>
      <c r="DZ18" s="125" t="s">
        <v>683</v>
      </c>
      <c r="EA18" s="125"/>
      <c r="EB18" s="125"/>
      <c r="EC18" s="125"/>
      <c r="ED18" s="125">
        <v>105</v>
      </c>
      <c r="EE18" s="125"/>
      <c r="EF18" s="125"/>
      <c r="EG18" s="125">
        <v>1140</v>
      </c>
      <c r="EH18" s="125"/>
      <c r="EI18" s="125"/>
      <c r="EJ18" s="109" t="s">
        <v>661</v>
      </c>
      <c r="EK18" s="109"/>
      <c r="EL18" s="17"/>
      <c r="EM18" s="123"/>
      <c r="EN18" s="124"/>
      <c r="EO18" s="124"/>
      <c r="EP18" s="124"/>
      <c r="EQ18" s="131"/>
      <c r="ER18" s="125"/>
      <c r="ES18" s="125"/>
      <c r="ET18" s="125"/>
      <c r="EU18" s="125"/>
      <c r="EV18" s="125"/>
      <c r="EW18" s="125"/>
      <c r="EX18" s="125"/>
      <c r="EY18" s="125"/>
      <c r="EZ18" s="125"/>
      <c r="FA18" s="125"/>
      <c r="FB18" s="125"/>
      <c r="FC18" s="125"/>
      <c r="FD18" s="125"/>
      <c r="FE18" s="125"/>
      <c r="FF18" s="125"/>
      <c r="FG18" s="125"/>
      <c r="FH18" s="125"/>
      <c r="FI18" s="125"/>
      <c r="FJ18" s="8"/>
      <c r="FK18" s="8"/>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K18" s="125" t="s">
        <v>1672</v>
      </c>
      <c r="JL18" s="125"/>
      <c r="JM18" s="125"/>
      <c r="JN18" s="125"/>
      <c r="JO18" s="125"/>
      <c r="JP18" s="125"/>
      <c r="JQ18" s="125" t="s">
        <v>1671</v>
      </c>
      <c r="JR18" s="125"/>
      <c r="JS18" s="125"/>
      <c r="JT18" s="125"/>
      <c r="JU18" s="125"/>
      <c r="JV18" s="125"/>
      <c r="JW18" s="125"/>
      <c r="JX18" s="125"/>
      <c r="JY18" s="125" t="s">
        <v>1661</v>
      </c>
      <c r="JZ18" s="125"/>
      <c r="KA18" s="125"/>
      <c r="KB18" s="125"/>
      <c r="KC18" s="125" t="s">
        <v>1662</v>
      </c>
      <c r="KD18" s="125"/>
      <c r="KE18" s="125"/>
      <c r="KF18" s="125"/>
      <c r="KG18" s="125"/>
      <c r="KH18" s="125">
        <f t="shared" si="1"/>
        <v>1200</v>
      </c>
      <c r="KI18" s="125"/>
      <c r="KJ18" s="125"/>
      <c r="KK18" s="125">
        <v>600</v>
      </c>
      <c r="KL18" s="125"/>
      <c r="KM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row>
    <row r="19" spans="2:329" ht="20.100000000000001" customHeight="1">
      <c r="B19" s="125" t="s">
        <v>1937</v>
      </c>
      <c r="C19" s="125"/>
      <c r="D19" s="125"/>
      <c r="E19" s="125"/>
      <c r="F19" s="125"/>
      <c r="G19" s="109">
        <v>1</v>
      </c>
      <c r="H19" s="109"/>
      <c r="I19" s="109"/>
      <c r="J19" s="109"/>
      <c r="K19" s="109">
        <v>0.9</v>
      </c>
      <c r="L19" s="109"/>
      <c r="M19" s="109"/>
      <c r="N19" s="109"/>
      <c r="Q19" s="125" t="s">
        <v>803</v>
      </c>
      <c r="R19" s="125"/>
      <c r="S19" s="125"/>
      <c r="T19" s="125"/>
      <c r="U19" s="125"/>
      <c r="V19" s="125"/>
      <c r="W19" s="125"/>
      <c r="X19" s="125"/>
      <c r="Y19" s="125" t="s">
        <v>1397</v>
      </c>
      <c r="Z19" s="125"/>
      <c r="AA19" s="125"/>
      <c r="AB19" s="125"/>
      <c r="AC19" s="125"/>
      <c r="AD19" s="125"/>
      <c r="AE19" s="125">
        <v>865</v>
      </c>
      <c r="AF19" s="125"/>
      <c r="AG19" s="125"/>
      <c r="AH19" s="125">
        <v>720</v>
      </c>
      <c r="AI19" s="125"/>
      <c r="AJ19" s="125"/>
      <c r="AL19" s="125" t="s">
        <v>808</v>
      </c>
      <c r="AM19" s="125"/>
      <c r="AN19" s="125"/>
      <c r="AO19" s="125"/>
      <c r="AP19" s="125"/>
      <c r="AQ19" s="125"/>
      <c r="AR19" s="125"/>
      <c r="AS19" s="125"/>
      <c r="AT19" s="125" t="s">
        <v>739</v>
      </c>
      <c r="AU19" s="125"/>
      <c r="AV19" s="125"/>
      <c r="AW19" s="125"/>
      <c r="AX19" s="125" t="s">
        <v>740</v>
      </c>
      <c r="AY19" s="125"/>
      <c r="AZ19" s="125"/>
      <c r="BA19" s="125"/>
      <c r="BB19" s="125"/>
      <c r="BC19" s="125" t="s">
        <v>741</v>
      </c>
      <c r="BD19" s="125"/>
      <c r="BE19" s="125"/>
      <c r="BF19" s="125"/>
      <c r="BG19" s="125"/>
      <c r="BH19" s="125"/>
      <c r="BI19" s="125">
        <v>1360</v>
      </c>
      <c r="BJ19" s="125"/>
      <c r="BK19" s="125"/>
      <c r="BL19" s="125">
        <v>1130</v>
      </c>
      <c r="BM19" s="125"/>
      <c r="BN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V19" s="125" t="s">
        <v>809</v>
      </c>
      <c r="CW19" s="125"/>
      <c r="CX19" s="125"/>
      <c r="CY19" s="125"/>
      <c r="CZ19" s="125"/>
      <c r="DA19" s="125"/>
      <c r="DB19" s="125"/>
      <c r="DC19" s="125"/>
      <c r="DD19" s="125" t="s">
        <v>805</v>
      </c>
      <c r="DE19" s="125"/>
      <c r="DF19" s="125"/>
      <c r="DG19" s="125"/>
      <c r="DH19" s="125">
        <v>0</v>
      </c>
      <c r="DI19" s="125"/>
      <c r="DJ19" s="125"/>
      <c r="DK19" s="125">
        <v>2000</v>
      </c>
      <c r="DL19" s="125"/>
      <c r="DM19" s="125"/>
      <c r="DN19" s="109" t="s">
        <v>661</v>
      </c>
      <c r="DO19" s="109"/>
      <c r="DP19" s="8"/>
      <c r="DR19" s="125" t="s">
        <v>810</v>
      </c>
      <c r="DS19" s="125"/>
      <c r="DT19" s="125"/>
      <c r="DU19" s="125"/>
      <c r="DV19" s="125"/>
      <c r="DW19" s="125"/>
      <c r="DX19" s="125"/>
      <c r="DY19" s="125"/>
      <c r="DZ19" s="125" t="s">
        <v>754</v>
      </c>
      <c r="EA19" s="125"/>
      <c r="EB19" s="125"/>
      <c r="EC19" s="125"/>
      <c r="ED19" s="125">
        <v>1</v>
      </c>
      <c r="EE19" s="125"/>
      <c r="EF19" s="125"/>
      <c r="EG19" s="125">
        <v>11</v>
      </c>
      <c r="EH19" s="125"/>
      <c r="EI19" s="125"/>
      <c r="EJ19" s="109" t="s">
        <v>674</v>
      </c>
      <c r="EK19" s="109"/>
      <c r="EL19" s="17"/>
      <c r="EM19" s="123"/>
      <c r="EN19" s="124"/>
      <c r="EO19" s="124"/>
      <c r="EP19" s="124"/>
      <c r="EQ19" s="131"/>
      <c r="ER19" s="125"/>
      <c r="ES19" s="125"/>
      <c r="ET19" s="125"/>
      <c r="EU19" s="125"/>
      <c r="EV19" s="125"/>
      <c r="EW19" s="125"/>
      <c r="EX19" s="125"/>
      <c r="EY19" s="125"/>
      <c r="EZ19" s="125"/>
      <c r="FA19" s="125"/>
      <c r="FB19" s="125"/>
      <c r="FC19" s="125"/>
      <c r="FD19" s="125"/>
      <c r="FE19" s="125"/>
      <c r="FF19" s="125"/>
      <c r="FG19" s="125"/>
      <c r="FH19" s="125"/>
      <c r="FI19" s="125"/>
      <c r="FJ19" s="8"/>
      <c r="FK19" s="8"/>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K19" s="125" t="s">
        <v>1674</v>
      </c>
      <c r="JL19" s="125"/>
      <c r="JM19" s="125"/>
      <c r="JN19" s="125"/>
      <c r="JO19" s="125"/>
      <c r="JP19" s="125"/>
      <c r="JQ19" s="125" t="s">
        <v>1673</v>
      </c>
      <c r="JR19" s="125"/>
      <c r="JS19" s="125"/>
      <c r="JT19" s="125"/>
      <c r="JU19" s="125"/>
      <c r="JV19" s="125"/>
      <c r="JW19" s="125"/>
      <c r="JX19" s="125"/>
      <c r="JY19" s="125" t="s">
        <v>1661</v>
      </c>
      <c r="JZ19" s="125"/>
      <c r="KA19" s="125"/>
      <c r="KB19" s="125"/>
      <c r="KC19" s="125" t="s">
        <v>1662</v>
      </c>
      <c r="KD19" s="125"/>
      <c r="KE19" s="125"/>
      <c r="KF19" s="125"/>
      <c r="KG19" s="125"/>
      <c r="KH19" s="125">
        <f t="shared" si="1"/>
        <v>1200</v>
      </c>
      <c r="KI19" s="125"/>
      <c r="KJ19" s="125"/>
      <c r="KK19" s="125">
        <v>600</v>
      </c>
      <c r="KL19" s="125"/>
      <c r="KM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row>
    <row r="20" spans="2:329" ht="20.100000000000001" customHeight="1">
      <c r="B20" s="125"/>
      <c r="C20" s="125"/>
      <c r="D20" s="125"/>
      <c r="E20" s="125"/>
      <c r="F20" s="125"/>
      <c r="G20" s="109"/>
      <c r="H20" s="109"/>
      <c r="I20" s="109"/>
      <c r="J20" s="109"/>
      <c r="K20" s="109"/>
      <c r="L20" s="109"/>
      <c r="M20" s="109"/>
      <c r="N20" s="109"/>
      <c r="Q20" s="125" t="s">
        <v>807</v>
      </c>
      <c r="R20" s="125"/>
      <c r="S20" s="125"/>
      <c r="T20" s="125"/>
      <c r="U20" s="125"/>
      <c r="V20" s="125"/>
      <c r="W20" s="125"/>
      <c r="X20" s="125"/>
      <c r="Y20" s="125" t="s">
        <v>1397</v>
      </c>
      <c r="Z20" s="125"/>
      <c r="AA20" s="125"/>
      <c r="AB20" s="125"/>
      <c r="AC20" s="125"/>
      <c r="AD20" s="125"/>
      <c r="AE20" s="125">
        <v>925</v>
      </c>
      <c r="AF20" s="125"/>
      <c r="AG20" s="125"/>
      <c r="AH20" s="125">
        <v>770</v>
      </c>
      <c r="AI20" s="125"/>
      <c r="AJ20" s="125"/>
      <c r="AL20" s="125" t="s">
        <v>812</v>
      </c>
      <c r="AM20" s="125"/>
      <c r="AN20" s="125"/>
      <c r="AO20" s="125"/>
      <c r="AP20" s="125"/>
      <c r="AQ20" s="125"/>
      <c r="AR20" s="125"/>
      <c r="AS20" s="125"/>
      <c r="AT20" s="125" t="s">
        <v>813</v>
      </c>
      <c r="AU20" s="125"/>
      <c r="AV20" s="125"/>
      <c r="AW20" s="125"/>
      <c r="AX20" s="125" t="s">
        <v>740</v>
      </c>
      <c r="AY20" s="125"/>
      <c r="AZ20" s="125"/>
      <c r="BA20" s="125"/>
      <c r="BB20" s="125"/>
      <c r="BC20" s="125" t="s">
        <v>741</v>
      </c>
      <c r="BD20" s="125"/>
      <c r="BE20" s="125"/>
      <c r="BF20" s="125"/>
      <c r="BG20" s="125"/>
      <c r="BH20" s="125"/>
      <c r="BI20" s="125">
        <v>2185</v>
      </c>
      <c r="BJ20" s="125"/>
      <c r="BK20" s="125"/>
      <c r="BL20" s="125">
        <v>1820</v>
      </c>
      <c r="BM20" s="125"/>
      <c r="BN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V20" s="623" t="s">
        <v>1788</v>
      </c>
      <c r="CW20" s="125"/>
      <c r="CX20" s="125"/>
      <c r="CY20" s="125"/>
      <c r="CZ20" s="125"/>
      <c r="DA20" s="125"/>
      <c r="DB20" s="125"/>
      <c r="DC20" s="125"/>
      <c r="DD20" s="623" t="s">
        <v>1789</v>
      </c>
      <c r="DE20" s="125"/>
      <c r="DF20" s="125"/>
      <c r="DG20" s="125"/>
      <c r="DH20" s="125">
        <v>15</v>
      </c>
      <c r="DI20" s="125"/>
      <c r="DJ20" s="125"/>
      <c r="DK20" s="125">
        <v>1140</v>
      </c>
      <c r="DL20" s="125"/>
      <c r="DM20" s="125"/>
      <c r="DN20" s="109" t="s">
        <v>661</v>
      </c>
      <c r="DO20" s="109"/>
      <c r="DP20" s="8"/>
      <c r="DR20" s="125" t="s">
        <v>815</v>
      </c>
      <c r="DS20" s="125"/>
      <c r="DT20" s="125"/>
      <c r="DU20" s="125"/>
      <c r="DV20" s="125"/>
      <c r="DW20" s="125"/>
      <c r="DX20" s="125"/>
      <c r="DY20" s="125"/>
      <c r="DZ20" s="125" t="s">
        <v>754</v>
      </c>
      <c r="EA20" s="125"/>
      <c r="EB20" s="125"/>
      <c r="EC20" s="125"/>
      <c r="ED20" s="125">
        <v>1</v>
      </c>
      <c r="EE20" s="125"/>
      <c r="EF20" s="125"/>
      <c r="EG20" s="125">
        <v>5.5</v>
      </c>
      <c r="EH20" s="125"/>
      <c r="EI20" s="125"/>
      <c r="EJ20" s="109" t="s">
        <v>674</v>
      </c>
      <c r="EK20" s="109"/>
      <c r="EL20" s="17"/>
      <c r="EM20" s="123"/>
      <c r="EN20" s="124"/>
      <c r="EO20" s="124"/>
      <c r="EP20" s="124"/>
      <c r="EQ20" s="131"/>
      <c r="ER20" s="125"/>
      <c r="ES20" s="125"/>
      <c r="ET20" s="125"/>
      <c r="EU20" s="125"/>
      <c r="EV20" s="125"/>
      <c r="EW20" s="125"/>
      <c r="EX20" s="125"/>
      <c r="EY20" s="125"/>
      <c r="EZ20" s="125"/>
      <c r="FA20" s="125"/>
      <c r="FB20" s="125"/>
      <c r="FC20" s="125"/>
      <c r="FD20" s="125"/>
      <c r="FE20" s="125"/>
      <c r="FF20" s="125"/>
      <c r="FG20" s="125"/>
      <c r="FH20" s="125"/>
      <c r="FI20" s="125"/>
      <c r="FJ20" s="8"/>
      <c r="FK20" s="8"/>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K20" s="125" t="s">
        <v>1676</v>
      </c>
      <c r="JL20" s="125"/>
      <c r="JM20" s="125"/>
      <c r="JN20" s="125"/>
      <c r="JO20" s="125"/>
      <c r="JP20" s="125"/>
      <c r="JQ20" s="125" t="s">
        <v>1675</v>
      </c>
      <c r="JR20" s="125"/>
      <c r="JS20" s="125"/>
      <c r="JT20" s="125"/>
      <c r="JU20" s="125"/>
      <c r="JV20" s="125"/>
      <c r="JW20" s="125"/>
      <c r="JX20" s="125"/>
      <c r="JY20" s="125" t="s">
        <v>1661</v>
      </c>
      <c r="JZ20" s="125"/>
      <c r="KA20" s="125"/>
      <c r="KB20" s="125"/>
      <c r="KC20" s="125" t="s">
        <v>1662</v>
      </c>
      <c r="KD20" s="125"/>
      <c r="KE20" s="125"/>
      <c r="KF20" s="125"/>
      <c r="KG20" s="125"/>
      <c r="KH20" s="125">
        <f t="shared" si="1"/>
        <v>1400</v>
      </c>
      <c r="KI20" s="125"/>
      <c r="KJ20" s="125"/>
      <c r="KK20" s="125">
        <v>700</v>
      </c>
      <c r="KL20" s="125"/>
      <c r="KM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row>
    <row r="21" spans="2:329" ht="20.100000000000001" customHeight="1">
      <c r="B21" s="125"/>
      <c r="C21" s="125"/>
      <c r="D21" s="125"/>
      <c r="E21" s="125"/>
      <c r="F21" s="125"/>
      <c r="G21" s="109"/>
      <c r="H21" s="109"/>
      <c r="I21" s="109"/>
      <c r="J21" s="109"/>
      <c r="K21" s="109"/>
      <c r="L21" s="109"/>
      <c r="M21" s="109"/>
      <c r="N21" s="109"/>
      <c r="Q21" s="125" t="s">
        <v>811</v>
      </c>
      <c r="R21" s="125"/>
      <c r="S21" s="125"/>
      <c r="T21" s="125"/>
      <c r="U21" s="125"/>
      <c r="V21" s="125"/>
      <c r="W21" s="125"/>
      <c r="X21" s="125"/>
      <c r="Y21" s="125" t="s">
        <v>1397</v>
      </c>
      <c r="Z21" s="125"/>
      <c r="AA21" s="125"/>
      <c r="AB21" s="125"/>
      <c r="AC21" s="125"/>
      <c r="AD21" s="125"/>
      <c r="AE21" s="125">
        <v>960</v>
      </c>
      <c r="AF21" s="125"/>
      <c r="AG21" s="125"/>
      <c r="AH21" s="125">
        <v>800</v>
      </c>
      <c r="AI21" s="125"/>
      <c r="AJ21" s="125"/>
      <c r="AL21" s="125" t="s">
        <v>817</v>
      </c>
      <c r="AM21" s="125"/>
      <c r="AN21" s="125"/>
      <c r="AO21" s="125"/>
      <c r="AP21" s="125"/>
      <c r="AQ21" s="125"/>
      <c r="AR21" s="125"/>
      <c r="AS21" s="125"/>
      <c r="AT21" s="125" t="s">
        <v>717</v>
      </c>
      <c r="AU21" s="125"/>
      <c r="AV21" s="125"/>
      <c r="AW21" s="125"/>
      <c r="AX21" s="125" t="s">
        <v>718</v>
      </c>
      <c r="AY21" s="125"/>
      <c r="AZ21" s="125"/>
      <c r="BA21" s="125"/>
      <c r="BB21" s="125"/>
      <c r="BC21" s="125" t="s">
        <v>719</v>
      </c>
      <c r="BD21" s="125"/>
      <c r="BE21" s="125"/>
      <c r="BF21" s="125"/>
      <c r="BG21" s="125"/>
      <c r="BH21" s="125"/>
      <c r="BI21" s="125">
        <v>400</v>
      </c>
      <c r="BJ21" s="125"/>
      <c r="BK21" s="125"/>
      <c r="BL21" s="125">
        <v>325</v>
      </c>
      <c r="BM21" s="125"/>
      <c r="BN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V21" s="125" t="s">
        <v>818</v>
      </c>
      <c r="CW21" s="125"/>
      <c r="CX21" s="125"/>
      <c r="CY21" s="125"/>
      <c r="CZ21" s="125"/>
      <c r="DA21" s="125"/>
      <c r="DB21" s="125"/>
      <c r="DC21" s="125"/>
      <c r="DD21" s="125" t="s">
        <v>814</v>
      </c>
      <c r="DE21" s="125"/>
      <c r="DF21" s="125"/>
      <c r="DG21" s="125"/>
      <c r="DH21" s="125">
        <v>0</v>
      </c>
      <c r="DI21" s="125"/>
      <c r="DJ21" s="125"/>
      <c r="DK21" s="125">
        <v>750</v>
      </c>
      <c r="DL21" s="125"/>
      <c r="DM21" s="125"/>
      <c r="DN21" s="109" t="s">
        <v>661</v>
      </c>
      <c r="DO21" s="109"/>
      <c r="DP21" s="8"/>
      <c r="DR21" s="125" t="s">
        <v>819</v>
      </c>
      <c r="DS21" s="125"/>
      <c r="DT21" s="125"/>
      <c r="DU21" s="125"/>
      <c r="DV21" s="125"/>
      <c r="DW21" s="125"/>
      <c r="DX21" s="125"/>
      <c r="DY21" s="125"/>
      <c r="DZ21" s="125" t="s">
        <v>754</v>
      </c>
      <c r="EA21" s="125"/>
      <c r="EB21" s="125"/>
      <c r="EC21" s="125"/>
      <c r="ED21" s="125">
        <v>1</v>
      </c>
      <c r="EE21" s="125"/>
      <c r="EF21" s="125"/>
      <c r="EG21" s="125">
        <v>100</v>
      </c>
      <c r="EH21" s="125"/>
      <c r="EI21" s="125"/>
      <c r="EJ21" s="109" t="s">
        <v>779</v>
      </c>
      <c r="EK21" s="109"/>
      <c r="EL21" s="17"/>
      <c r="EM21" s="123"/>
      <c r="EN21" s="124"/>
      <c r="EO21" s="124"/>
      <c r="EP21" s="124"/>
      <c r="EQ21" s="131"/>
      <c r="ER21" s="125"/>
      <c r="ES21" s="125"/>
      <c r="ET21" s="125"/>
      <c r="EU21" s="125"/>
      <c r="EV21" s="125"/>
      <c r="EW21" s="125"/>
      <c r="EX21" s="125"/>
      <c r="EY21" s="125"/>
      <c r="EZ21" s="125"/>
      <c r="FA21" s="125"/>
      <c r="FB21" s="125"/>
      <c r="FC21" s="125"/>
      <c r="FD21" s="125"/>
      <c r="FE21" s="125"/>
      <c r="FF21" s="125"/>
      <c r="FG21" s="125"/>
      <c r="FH21" s="125"/>
      <c r="FI21" s="125"/>
      <c r="FJ21" s="8"/>
      <c r="FK21" s="8"/>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K21" s="125" t="s">
        <v>1678</v>
      </c>
      <c r="JL21" s="125"/>
      <c r="JM21" s="125"/>
      <c r="JN21" s="125"/>
      <c r="JO21" s="125"/>
      <c r="JP21" s="125"/>
      <c r="JQ21" s="125" t="s">
        <v>1677</v>
      </c>
      <c r="JR21" s="125"/>
      <c r="JS21" s="125"/>
      <c r="JT21" s="125"/>
      <c r="JU21" s="125"/>
      <c r="JV21" s="125"/>
      <c r="JW21" s="125"/>
      <c r="JX21" s="125"/>
      <c r="JY21" s="125" t="s">
        <v>1661</v>
      </c>
      <c r="JZ21" s="125"/>
      <c r="KA21" s="125"/>
      <c r="KB21" s="125"/>
      <c r="KC21" s="125" t="s">
        <v>1662</v>
      </c>
      <c r="KD21" s="125"/>
      <c r="KE21" s="125"/>
      <c r="KF21" s="125"/>
      <c r="KG21" s="125"/>
      <c r="KH21" s="125">
        <f t="shared" si="1"/>
        <v>1800</v>
      </c>
      <c r="KI21" s="125"/>
      <c r="KJ21" s="125"/>
      <c r="KK21" s="125">
        <v>900</v>
      </c>
      <c r="KL21" s="125"/>
      <c r="KM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row>
    <row r="22" spans="2:329" ht="20.100000000000001" customHeight="1">
      <c r="B22" s="125"/>
      <c r="C22" s="125"/>
      <c r="D22" s="125"/>
      <c r="E22" s="125"/>
      <c r="F22" s="125"/>
      <c r="G22" s="109"/>
      <c r="H22" s="109"/>
      <c r="I22" s="109"/>
      <c r="J22" s="109"/>
      <c r="K22" s="109"/>
      <c r="L22" s="109"/>
      <c r="M22" s="109"/>
      <c r="N22" s="109"/>
      <c r="Q22" s="125" t="s">
        <v>816</v>
      </c>
      <c r="R22" s="125"/>
      <c r="S22" s="125"/>
      <c r="T22" s="125"/>
      <c r="U22" s="125"/>
      <c r="V22" s="125"/>
      <c r="W22" s="125"/>
      <c r="X22" s="125"/>
      <c r="Y22" s="125" t="s">
        <v>1397</v>
      </c>
      <c r="Z22" s="125"/>
      <c r="AA22" s="125"/>
      <c r="AB22" s="125"/>
      <c r="AC22" s="125"/>
      <c r="AD22" s="125"/>
      <c r="AE22" s="125">
        <v>1750</v>
      </c>
      <c r="AF22" s="125"/>
      <c r="AG22" s="125"/>
      <c r="AH22" s="125">
        <v>1450</v>
      </c>
      <c r="AI22" s="125"/>
      <c r="AJ22" s="125"/>
      <c r="AL22" s="125" t="s">
        <v>821</v>
      </c>
      <c r="AM22" s="125"/>
      <c r="AN22" s="125"/>
      <c r="AO22" s="125"/>
      <c r="AP22" s="125"/>
      <c r="AQ22" s="125"/>
      <c r="AR22" s="125"/>
      <c r="AS22" s="125"/>
      <c r="AT22" s="125" t="s">
        <v>739</v>
      </c>
      <c r="AU22" s="125"/>
      <c r="AV22" s="125"/>
      <c r="AW22" s="125"/>
      <c r="AX22" s="125" t="s">
        <v>740</v>
      </c>
      <c r="AY22" s="125"/>
      <c r="AZ22" s="125"/>
      <c r="BA22" s="125"/>
      <c r="BB22" s="125"/>
      <c r="BC22" s="125" t="s">
        <v>741</v>
      </c>
      <c r="BD22" s="125"/>
      <c r="BE22" s="125"/>
      <c r="BF22" s="125"/>
      <c r="BG22" s="125"/>
      <c r="BH22" s="125"/>
      <c r="BI22" s="125">
        <v>940</v>
      </c>
      <c r="BJ22" s="125"/>
      <c r="BK22" s="125"/>
      <c r="BL22" s="125">
        <v>780</v>
      </c>
      <c r="BM22" s="125"/>
      <c r="BN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V22" s="125" t="s">
        <v>822</v>
      </c>
      <c r="CW22" s="125"/>
      <c r="CX22" s="125"/>
      <c r="CY22" s="125"/>
      <c r="CZ22" s="125"/>
      <c r="DA22" s="125"/>
      <c r="DB22" s="125"/>
      <c r="DC22" s="125"/>
      <c r="DD22" s="125"/>
      <c r="DE22" s="125"/>
      <c r="DF22" s="125"/>
      <c r="DG22" s="125"/>
      <c r="DH22" s="125"/>
      <c r="DI22" s="125"/>
      <c r="DJ22" s="125"/>
      <c r="DK22" s="125"/>
      <c r="DL22" s="125"/>
      <c r="DM22" s="125"/>
      <c r="DN22" s="109" t="s">
        <v>823</v>
      </c>
      <c r="DO22" s="109"/>
      <c r="DP22" s="8"/>
      <c r="DR22" s="125" t="s">
        <v>824</v>
      </c>
      <c r="DS22" s="125"/>
      <c r="DT22" s="125"/>
      <c r="DU22" s="125"/>
      <c r="DV22" s="125"/>
      <c r="DW22" s="125"/>
      <c r="DX22" s="125"/>
      <c r="DY22" s="125"/>
      <c r="DZ22" s="125" t="s">
        <v>825</v>
      </c>
      <c r="EA22" s="125"/>
      <c r="EB22" s="125"/>
      <c r="EC22" s="125"/>
      <c r="ED22" s="125">
        <v>1</v>
      </c>
      <c r="EE22" s="125"/>
      <c r="EF22" s="125"/>
      <c r="EG22" s="125">
        <v>100</v>
      </c>
      <c r="EH22" s="125"/>
      <c r="EI22" s="125"/>
      <c r="EJ22" s="109" t="s">
        <v>779</v>
      </c>
      <c r="EK22" s="109"/>
      <c r="EL22" s="17"/>
      <c r="EM22" s="123"/>
      <c r="EN22" s="124"/>
      <c r="EO22" s="124"/>
      <c r="EP22" s="124"/>
      <c r="EQ22" s="131"/>
      <c r="ER22" s="125"/>
      <c r="ES22" s="125"/>
      <c r="ET22" s="125"/>
      <c r="EU22" s="125"/>
      <c r="EV22" s="125"/>
      <c r="EW22" s="125"/>
      <c r="EX22" s="125"/>
      <c r="EY22" s="125"/>
      <c r="EZ22" s="125"/>
      <c r="FA22" s="125"/>
      <c r="FB22" s="125"/>
      <c r="FC22" s="125"/>
      <c r="FD22" s="125"/>
      <c r="FE22" s="125"/>
      <c r="FF22" s="125"/>
      <c r="FG22" s="125"/>
      <c r="FH22" s="125"/>
      <c r="FI22" s="125"/>
      <c r="FJ22" s="8"/>
      <c r="FK22" s="8"/>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K22" s="125" t="s">
        <v>1679</v>
      </c>
      <c r="JL22" s="125"/>
      <c r="JM22" s="125"/>
      <c r="JN22" s="125"/>
      <c r="JO22" s="125"/>
      <c r="JP22" s="125"/>
      <c r="JQ22" s="125" t="s">
        <v>1680</v>
      </c>
      <c r="JR22" s="125"/>
      <c r="JS22" s="125"/>
      <c r="JT22" s="125"/>
      <c r="JU22" s="125"/>
      <c r="JV22" s="125"/>
      <c r="JW22" s="125"/>
      <c r="JX22" s="125"/>
      <c r="JY22" s="125" t="s">
        <v>1661</v>
      </c>
      <c r="JZ22" s="125"/>
      <c r="KA22" s="125"/>
      <c r="KB22" s="125"/>
      <c r="KC22" s="125" t="s">
        <v>1662</v>
      </c>
      <c r="KD22" s="125"/>
      <c r="KE22" s="125"/>
      <c r="KF22" s="125"/>
      <c r="KG22" s="125"/>
      <c r="KH22" s="125">
        <f t="shared" si="1"/>
        <v>2200</v>
      </c>
      <c r="KI22" s="125"/>
      <c r="KJ22" s="125"/>
      <c r="KK22" s="125">
        <v>1100</v>
      </c>
      <c r="KL22" s="125"/>
      <c r="KM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row>
    <row r="23" spans="2:329" ht="20.100000000000001" customHeight="1">
      <c r="B23" s="125"/>
      <c r="C23" s="125"/>
      <c r="D23" s="125"/>
      <c r="E23" s="125"/>
      <c r="F23" s="125"/>
      <c r="G23" s="109"/>
      <c r="H23" s="109"/>
      <c r="I23" s="109"/>
      <c r="J23" s="109"/>
      <c r="K23" s="109"/>
      <c r="L23" s="109"/>
      <c r="M23" s="109"/>
      <c r="N23" s="109"/>
      <c r="Q23" s="125" t="s">
        <v>820</v>
      </c>
      <c r="R23" s="125"/>
      <c r="S23" s="125"/>
      <c r="T23" s="125"/>
      <c r="U23" s="125"/>
      <c r="V23" s="125"/>
      <c r="W23" s="125"/>
      <c r="X23" s="125"/>
      <c r="Y23" s="125" t="s">
        <v>1397</v>
      </c>
      <c r="Z23" s="125"/>
      <c r="AA23" s="125"/>
      <c r="AB23" s="125"/>
      <c r="AC23" s="125"/>
      <c r="AD23" s="125"/>
      <c r="AE23" s="125">
        <v>1750</v>
      </c>
      <c r="AF23" s="125"/>
      <c r="AG23" s="125"/>
      <c r="AH23" s="125">
        <v>1450</v>
      </c>
      <c r="AI23" s="125"/>
      <c r="AJ23" s="125"/>
      <c r="AL23" s="125" t="s">
        <v>827</v>
      </c>
      <c r="AM23" s="125"/>
      <c r="AN23" s="125"/>
      <c r="AO23" s="125"/>
      <c r="AP23" s="125"/>
      <c r="AQ23" s="125"/>
      <c r="AR23" s="125"/>
      <c r="AS23" s="125"/>
      <c r="AT23" s="125" t="s">
        <v>828</v>
      </c>
      <c r="AU23" s="125"/>
      <c r="AV23" s="125"/>
      <c r="AW23" s="125"/>
      <c r="AX23" s="125" t="s">
        <v>829</v>
      </c>
      <c r="AY23" s="125"/>
      <c r="AZ23" s="125"/>
      <c r="BA23" s="125"/>
      <c r="BB23" s="125"/>
      <c r="BC23" s="125" t="s">
        <v>830</v>
      </c>
      <c r="BD23" s="125"/>
      <c r="BE23" s="125"/>
      <c r="BF23" s="125"/>
      <c r="BG23" s="125"/>
      <c r="BH23" s="125"/>
      <c r="BI23" s="125">
        <v>250</v>
      </c>
      <c r="BJ23" s="125"/>
      <c r="BK23" s="125"/>
      <c r="BL23" s="125">
        <v>210</v>
      </c>
      <c r="BM23" s="125"/>
      <c r="BN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V23" s="125" t="s">
        <v>831</v>
      </c>
      <c r="CW23" s="125"/>
      <c r="CX23" s="125"/>
      <c r="CY23" s="125"/>
      <c r="CZ23" s="125"/>
      <c r="DA23" s="125"/>
      <c r="DB23" s="125"/>
      <c r="DC23" s="125"/>
      <c r="DD23" s="125" t="s">
        <v>832</v>
      </c>
      <c r="DE23" s="125"/>
      <c r="DF23" s="125"/>
      <c r="DG23" s="125"/>
      <c r="DH23" s="125">
        <v>0</v>
      </c>
      <c r="DI23" s="125"/>
      <c r="DJ23" s="125"/>
      <c r="DK23" s="125">
        <v>830</v>
      </c>
      <c r="DL23" s="125"/>
      <c r="DM23" s="125"/>
      <c r="DN23" s="109" t="s">
        <v>661</v>
      </c>
      <c r="DO23" s="109"/>
      <c r="DP23" s="8"/>
      <c r="DR23" s="125" t="s">
        <v>833</v>
      </c>
      <c r="DS23" s="125"/>
      <c r="DT23" s="125"/>
      <c r="DU23" s="125"/>
      <c r="DV23" s="125"/>
      <c r="DW23" s="125"/>
      <c r="DX23" s="125"/>
      <c r="DY23" s="125"/>
      <c r="DZ23" s="125" t="s">
        <v>786</v>
      </c>
      <c r="EA23" s="125"/>
      <c r="EB23" s="125"/>
      <c r="EC23" s="125"/>
      <c r="ED23" s="125">
        <v>0</v>
      </c>
      <c r="EE23" s="125"/>
      <c r="EF23" s="125"/>
      <c r="EG23" s="125">
        <v>2200</v>
      </c>
      <c r="EH23" s="125"/>
      <c r="EI23" s="125"/>
      <c r="EJ23" s="109" t="s">
        <v>661</v>
      </c>
      <c r="EK23" s="109"/>
      <c r="EL23" s="17"/>
      <c r="EM23" s="123"/>
      <c r="EN23" s="124"/>
      <c r="EO23" s="124"/>
      <c r="EP23" s="124"/>
      <c r="EQ23" s="131"/>
      <c r="ER23" s="125"/>
      <c r="ES23" s="125"/>
      <c r="ET23" s="125"/>
      <c r="EU23" s="125"/>
      <c r="EV23" s="125"/>
      <c r="EW23" s="125"/>
      <c r="EX23" s="125"/>
      <c r="EY23" s="125"/>
      <c r="EZ23" s="125"/>
      <c r="FA23" s="125"/>
      <c r="FB23" s="125"/>
      <c r="FC23" s="125"/>
      <c r="FD23" s="125"/>
      <c r="FE23" s="125"/>
      <c r="FF23" s="125"/>
      <c r="FG23" s="125"/>
      <c r="FH23" s="125"/>
      <c r="FI23" s="125"/>
      <c r="FJ23" s="8"/>
      <c r="FK23" s="8"/>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K23" s="125" t="s">
        <v>2015</v>
      </c>
      <c r="JL23" s="125"/>
      <c r="JM23" s="125"/>
      <c r="JN23" s="125"/>
      <c r="JO23" s="125"/>
      <c r="JP23" s="125"/>
      <c r="JQ23" s="125" t="s">
        <v>2013</v>
      </c>
      <c r="JR23" s="125"/>
      <c r="JS23" s="125"/>
      <c r="JT23" s="125"/>
      <c r="JU23" s="125"/>
      <c r="JV23" s="125"/>
      <c r="JW23" s="125"/>
      <c r="JX23" s="125"/>
      <c r="JY23" s="125"/>
      <c r="JZ23" s="125"/>
      <c r="KA23" s="125"/>
      <c r="KB23" s="125"/>
      <c r="KC23" s="125" t="s">
        <v>2012</v>
      </c>
      <c r="KD23" s="125"/>
      <c r="KE23" s="125"/>
      <c r="KF23" s="125"/>
      <c r="KG23" s="125"/>
      <c r="KH23" s="125">
        <v>800</v>
      </c>
      <c r="KI23" s="125"/>
      <c r="KJ23" s="125"/>
      <c r="KK23" s="125">
        <v>350</v>
      </c>
      <c r="KL23" s="125"/>
      <c r="KM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row>
    <row r="24" spans="2:329" ht="20.100000000000001" customHeight="1">
      <c r="B24" s="125"/>
      <c r="C24" s="125"/>
      <c r="D24" s="125"/>
      <c r="E24" s="125"/>
      <c r="F24" s="125"/>
      <c r="G24" s="109"/>
      <c r="H24" s="109"/>
      <c r="I24" s="109"/>
      <c r="J24" s="109"/>
      <c r="K24" s="109"/>
      <c r="L24" s="109"/>
      <c r="M24" s="109"/>
      <c r="N24" s="109"/>
      <c r="Q24" s="125" t="s">
        <v>826</v>
      </c>
      <c r="R24" s="125"/>
      <c r="S24" s="125"/>
      <c r="T24" s="125"/>
      <c r="U24" s="125"/>
      <c r="V24" s="125"/>
      <c r="W24" s="125"/>
      <c r="X24" s="125"/>
      <c r="Y24" s="125" t="s">
        <v>1397</v>
      </c>
      <c r="Z24" s="125"/>
      <c r="AA24" s="125"/>
      <c r="AB24" s="125"/>
      <c r="AC24" s="125"/>
      <c r="AD24" s="125"/>
      <c r="AE24" s="125">
        <v>1750</v>
      </c>
      <c r="AF24" s="125"/>
      <c r="AG24" s="125"/>
      <c r="AH24" s="125">
        <v>1450</v>
      </c>
      <c r="AI24" s="125"/>
      <c r="AJ24" s="125"/>
      <c r="AL24" s="125" t="s">
        <v>835</v>
      </c>
      <c r="AM24" s="125"/>
      <c r="AN24" s="125"/>
      <c r="AO24" s="125"/>
      <c r="AP24" s="125"/>
      <c r="AQ24" s="125"/>
      <c r="AR24" s="125"/>
      <c r="AS24" s="125"/>
      <c r="AT24" s="125" t="s">
        <v>836</v>
      </c>
      <c r="AU24" s="125"/>
      <c r="AV24" s="125"/>
      <c r="AW24" s="125"/>
      <c r="AX24" s="125" t="s">
        <v>766</v>
      </c>
      <c r="AY24" s="125"/>
      <c r="AZ24" s="125"/>
      <c r="BA24" s="125"/>
      <c r="BB24" s="125"/>
      <c r="BC24" s="125" t="s">
        <v>837</v>
      </c>
      <c r="BD24" s="125"/>
      <c r="BE24" s="125"/>
      <c r="BF24" s="125"/>
      <c r="BG24" s="125"/>
      <c r="BH24" s="125"/>
      <c r="BI24" s="125">
        <v>480</v>
      </c>
      <c r="BJ24" s="125"/>
      <c r="BK24" s="125"/>
      <c r="BL24" s="125">
        <v>400</v>
      </c>
      <c r="BM24" s="125"/>
      <c r="BN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V24" s="125" t="s">
        <v>838</v>
      </c>
      <c r="CW24" s="125"/>
      <c r="CX24" s="125"/>
      <c r="CY24" s="125"/>
      <c r="CZ24" s="125"/>
      <c r="DA24" s="125"/>
      <c r="DB24" s="125"/>
      <c r="DC24" s="125"/>
      <c r="DD24" s="125" t="s">
        <v>683</v>
      </c>
      <c r="DE24" s="125"/>
      <c r="DF24" s="125"/>
      <c r="DG24" s="125"/>
      <c r="DH24" s="125">
        <v>8</v>
      </c>
      <c r="DI24" s="125"/>
      <c r="DJ24" s="125"/>
      <c r="DK24" s="125">
        <v>1800</v>
      </c>
      <c r="DL24" s="125"/>
      <c r="DM24" s="125"/>
      <c r="DN24" s="109" t="s">
        <v>839</v>
      </c>
      <c r="DO24" s="109"/>
      <c r="DR24" s="125" t="s">
        <v>840</v>
      </c>
      <c r="DS24" s="125"/>
      <c r="DT24" s="125"/>
      <c r="DU24" s="125"/>
      <c r="DV24" s="125"/>
      <c r="DW24" s="125"/>
      <c r="DX24" s="125"/>
      <c r="DY24" s="125"/>
      <c r="DZ24" s="125" t="s">
        <v>683</v>
      </c>
      <c r="EA24" s="125"/>
      <c r="EB24" s="125"/>
      <c r="EC24" s="125"/>
      <c r="ED24" s="125">
        <v>77</v>
      </c>
      <c r="EE24" s="125"/>
      <c r="EF24" s="125"/>
      <c r="EG24" s="125">
        <v>1100</v>
      </c>
      <c r="EH24" s="125"/>
      <c r="EI24" s="125"/>
      <c r="EJ24" s="109" t="s">
        <v>661</v>
      </c>
      <c r="EK24" s="109"/>
      <c r="EL24" s="17"/>
      <c r="EM24" s="123"/>
      <c r="EN24" s="124"/>
      <c r="EO24" s="124"/>
      <c r="EP24" s="124"/>
      <c r="EQ24" s="131"/>
      <c r="ER24" s="125"/>
      <c r="ES24" s="125"/>
      <c r="ET24" s="125"/>
      <c r="EU24" s="125"/>
      <c r="EV24" s="125"/>
      <c r="EW24" s="125"/>
      <c r="EX24" s="125"/>
      <c r="EY24" s="125"/>
      <c r="EZ24" s="125"/>
      <c r="FA24" s="125"/>
      <c r="FB24" s="125"/>
      <c r="FC24" s="125"/>
      <c r="FD24" s="125"/>
      <c r="FE24" s="125"/>
      <c r="FF24" s="125"/>
      <c r="FG24" s="125"/>
      <c r="FH24" s="125"/>
      <c r="FI24" s="125"/>
      <c r="FJ24" s="8"/>
      <c r="FK24" s="8"/>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K24" s="125" t="s">
        <v>1990</v>
      </c>
      <c r="JL24" s="125"/>
      <c r="JM24" s="125"/>
      <c r="JN24" s="125"/>
      <c r="JO24" s="125"/>
      <c r="JP24" s="125"/>
      <c r="JQ24" s="125" t="s">
        <v>1999</v>
      </c>
      <c r="JR24" s="125"/>
      <c r="JS24" s="125"/>
      <c r="JT24" s="125"/>
      <c r="JU24" s="125"/>
      <c r="JV24" s="125"/>
      <c r="JW24" s="125"/>
      <c r="JX24" s="125"/>
      <c r="JY24" s="125" t="s">
        <v>1661</v>
      </c>
      <c r="JZ24" s="125"/>
      <c r="KA24" s="125"/>
      <c r="KB24" s="125"/>
      <c r="KC24" s="125" t="s">
        <v>2002</v>
      </c>
      <c r="KD24" s="125"/>
      <c r="KE24" s="125"/>
      <c r="KF24" s="125"/>
      <c r="KG24" s="125"/>
      <c r="KH24" s="125">
        <f t="shared" ref="KH24:KH29" si="2">KK24*2</f>
        <v>240</v>
      </c>
      <c r="KI24" s="125"/>
      <c r="KJ24" s="125"/>
      <c r="KK24" s="125">
        <v>120</v>
      </c>
      <c r="KL24" s="125"/>
      <c r="KM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row>
    <row r="25" spans="2:329" ht="20.100000000000001" customHeight="1">
      <c r="B25" s="125"/>
      <c r="C25" s="125"/>
      <c r="D25" s="125"/>
      <c r="E25" s="125"/>
      <c r="F25" s="125"/>
      <c r="G25" s="109"/>
      <c r="H25" s="109"/>
      <c r="I25" s="109"/>
      <c r="J25" s="109"/>
      <c r="K25" s="109"/>
      <c r="L25" s="109"/>
      <c r="M25" s="109"/>
      <c r="N25" s="109"/>
      <c r="Q25" s="125" t="s">
        <v>265</v>
      </c>
      <c r="R25" s="125"/>
      <c r="S25" s="125"/>
      <c r="T25" s="125"/>
      <c r="U25" s="125"/>
      <c r="V25" s="125"/>
      <c r="W25" s="125"/>
      <c r="X25" s="125"/>
      <c r="Y25" s="125" t="s">
        <v>834</v>
      </c>
      <c r="Z25" s="125"/>
      <c r="AA25" s="125"/>
      <c r="AB25" s="125"/>
      <c r="AC25" s="125"/>
      <c r="AD25" s="125"/>
      <c r="AE25" s="125">
        <v>600</v>
      </c>
      <c r="AF25" s="125"/>
      <c r="AG25" s="125"/>
      <c r="AH25" s="125">
        <v>500</v>
      </c>
      <c r="AI25" s="125"/>
      <c r="AJ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V25" s="125" t="s">
        <v>841</v>
      </c>
      <c r="CW25" s="125"/>
      <c r="CX25" s="125"/>
      <c r="CY25" s="125"/>
      <c r="CZ25" s="125"/>
      <c r="DA25" s="125"/>
      <c r="DB25" s="125"/>
      <c r="DC25" s="125"/>
      <c r="DD25" s="125" t="s">
        <v>842</v>
      </c>
      <c r="DE25" s="125"/>
      <c r="DF25" s="125"/>
      <c r="DG25" s="125"/>
      <c r="DH25" s="125">
        <v>0</v>
      </c>
      <c r="DI25" s="125"/>
      <c r="DJ25" s="125"/>
      <c r="DK25" s="125">
        <v>2200</v>
      </c>
      <c r="DL25" s="125"/>
      <c r="DM25" s="125"/>
      <c r="DN25" s="109" t="s">
        <v>839</v>
      </c>
      <c r="DO25" s="109"/>
      <c r="DR25" s="125" t="s">
        <v>843</v>
      </c>
      <c r="DS25" s="125"/>
      <c r="DT25" s="125"/>
      <c r="DU25" s="125"/>
      <c r="DV25" s="125"/>
      <c r="DW25" s="125"/>
      <c r="DX25" s="125"/>
      <c r="DY25" s="125"/>
      <c r="DZ25" s="125" t="s">
        <v>683</v>
      </c>
      <c r="EA25" s="125"/>
      <c r="EB25" s="125"/>
      <c r="EC25" s="125"/>
      <c r="ED25" s="125">
        <v>77</v>
      </c>
      <c r="EE25" s="125"/>
      <c r="EF25" s="125"/>
      <c r="EG25" s="125">
        <v>1100</v>
      </c>
      <c r="EH25" s="125"/>
      <c r="EI25" s="125"/>
      <c r="EJ25" s="109" t="s">
        <v>661</v>
      </c>
      <c r="EK25" s="109"/>
      <c r="EL25" s="17"/>
      <c r="EM25" s="123"/>
      <c r="EN25" s="124"/>
      <c r="EO25" s="124"/>
      <c r="EP25" s="124"/>
      <c r="EQ25" s="131"/>
      <c r="ER25" s="125"/>
      <c r="ES25" s="125"/>
      <c r="ET25" s="125"/>
      <c r="EU25" s="125"/>
      <c r="EV25" s="125"/>
      <c r="EW25" s="125"/>
      <c r="EX25" s="125"/>
      <c r="EY25" s="125"/>
      <c r="EZ25" s="125"/>
      <c r="FA25" s="125"/>
      <c r="FB25" s="125"/>
      <c r="FC25" s="125"/>
      <c r="FD25" s="125"/>
      <c r="FE25" s="125"/>
      <c r="FF25" s="125"/>
      <c r="FG25" s="125"/>
      <c r="FH25" s="125"/>
      <c r="FI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K25" s="125" t="s">
        <v>1991</v>
      </c>
      <c r="JL25" s="125"/>
      <c r="JM25" s="125"/>
      <c r="JN25" s="125"/>
      <c r="JO25" s="125"/>
      <c r="JP25" s="125"/>
      <c r="JQ25" s="125" t="s">
        <v>2000</v>
      </c>
      <c r="JR25" s="125"/>
      <c r="JS25" s="125"/>
      <c r="JT25" s="125"/>
      <c r="JU25" s="125"/>
      <c r="JV25" s="125"/>
      <c r="JW25" s="125"/>
      <c r="JX25" s="125"/>
      <c r="JY25" s="125" t="s">
        <v>1661</v>
      </c>
      <c r="JZ25" s="125"/>
      <c r="KA25" s="125"/>
      <c r="KB25" s="125"/>
      <c r="KC25" s="125" t="s">
        <v>2002</v>
      </c>
      <c r="KD25" s="125"/>
      <c r="KE25" s="125"/>
      <c r="KF25" s="125"/>
      <c r="KG25" s="125"/>
      <c r="KH25" s="125">
        <f t="shared" si="2"/>
        <v>300</v>
      </c>
      <c r="KI25" s="125"/>
      <c r="KJ25" s="125"/>
      <c r="KK25" s="125">
        <v>150</v>
      </c>
      <c r="KL25" s="125"/>
      <c r="KM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row>
    <row r="26" spans="2:329" ht="20.100000000000001" customHeight="1">
      <c r="Q26" s="125"/>
      <c r="R26" s="125"/>
      <c r="S26" s="125"/>
      <c r="T26" s="125"/>
      <c r="U26" s="125"/>
      <c r="V26" s="125"/>
      <c r="W26" s="125"/>
      <c r="X26" s="125"/>
      <c r="Y26" s="125"/>
      <c r="Z26" s="125"/>
      <c r="AA26" s="125"/>
      <c r="AB26" s="125"/>
      <c r="AC26" s="125"/>
      <c r="AD26" s="125"/>
      <c r="AE26" s="125"/>
      <c r="AF26" s="125"/>
      <c r="AG26" s="125"/>
      <c r="AH26" s="125"/>
      <c r="AI26" s="125"/>
      <c r="AJ26" s="125"/>
      <c r="CV26" s="125" t="s">
        <v>844</v>
      </c>
      <c r="CW26" s="125"/>
      <c r="CX26" s="125"/>
      <c r="CY26" s="125"/>
      <c r="CZ26" s="125"/>
      <c r="DA26" s="125"/>
      <c r="DB26" s="125"/>
      <c r="DC26" s="125"/>
      <c r="DD26" s="125" t="s">
        <v>842</v>
      </c>
      <c r="DE26" s="125"/>
      <c r="DF26" s="125"/>
      <c r="DG26" s="125"/>
      <c r="DH26" s="125">
        <v>0</v>
      </c>
      <c r="DI26" s="125"/>
      <c r="DJ26" s="125"/>
      <c r="DK26" s="125">
        <v>1600</v>
      </c>
      <c r="DL26" s="125"/>
      <c r="DM26" s="125"/>
      <c r="DN26" s="109" t="s">
        <v>839</v>
      </c>
      <c r="DO26" s="109"/>
      <c r="DR26" s="125" t="s">
        <v>1799</v>
      </c>
      <c r="DS26" s="125"/>
      <c r="DT26" s="125"/>
      <c r="DU26" s="125"/>
      <c r="DV26" s="125"/>
      <c r="DW26" s="125"/>
      <c r="DX26" s="125"/>
      <c r="DY26" s="125"/>
      <c r="DZ26" s="125" t="s">
        <v>1784</v>
      </c>
      <c r="EA26" s="125"/>
      <c r="EB26" s="125"/>
      <c r="EC26" s="125"/>
      <c r="ED26" s="125">
        <v>1.4</v>
      </c>
      <c r="EE26" s="125"/>
      <c r="EF26" s="125"/>
      <c r="EG26" s="125">
        <v>1600</v>
      </c>
      <c r="EH26" s="125"/>
      <c r="EI26" s="125"/>
      <c r="EJ26" s="109" t="s">
        <v>1405</v>
      </c>
      <c r="EK26" s="109"/>
      <c r="EL26" s="8"/>
      <c r="EM26" s="8"/>
      <c r="EN26" s="8"/>
      <c r="EO26" s="8"/>
      <c r="EP26" s="8"/>
      <c r="EQ26" s="8"/>
      <c r="ER26" s="8"/>
      <c r="ES26" s="8"/>
      <c r="ET26" s="8"/>
      <c r="EU26" s="8"/>
      <c r="EV26" s="8"/>
      <c r="EW26" s="8"/>
      <c r="EX26" s="8"/>
      <c r="EY26" s="8"/>
      <c r="EZ26" s="8"/>
      <c r="FA26" s="8"/>
      <c r="FB26" s="8"/>
      <c r="FC26" s="8"/>
      <c r="FD26" s="8"/>
      <c r="FE26" s="8"/>
      <c r="FF26" s="8"/>
      <c r="FG26" s="8"/>
      <c r="JK26" s="125" t="s">
        <v>1993</v>
      </c>
      <c r="JL26" s="125"/>
      <c r="JM26" s="125"/>
      <c r="JN26" s="125"/>
      <c r="JO26" s="125"/>
      <c r="JP26" s="125"/>
      <c r="JQ26" s="125" t="s">
        <v>2001</v>
      </c>
      <c r="JR26" s="125"/>
      <c r="JS26" s="125"/>
      <c r="JT26" s="125"/>
      <c r="JU26" s="125"/>
      <c r="JV26" s="125"/>
      <c r="JW26" s="125"/>
      <c r="JX26" s="125"/>
      <c r="JY26" s="125" t="s">
        <v>1661</v>
      </c>
      <c r="JZ26" s="125"/>
      <c r="KA26" s="125"/>
      <c r="KB26" s="125"/>
      <c r="KC26" s="125" t="s">
        <v>2002</v>
      </c>
      <c r="KD26" s="125"/>
      <c r="KE26" s="125"/>
      <c r="KF26" s="125"/>
      <c r="KG26" s="125"/>
      <c r="KH26" s="125">
        <f t="shared" si="2"/>
        <v>470</v>
      </c>
      <c r="KI26" s="125"/>
      <c r="KJ26" s="125"/>
      <c r="KK26" s="125">
        <v>235</v>
      </c>
      <c r="KL26" s="125"/>
      <c r="KM26" s="125"/>
    </row>
    <row r="27" spans="2:329" ht="20.100000000000001" customHeight="1">
      <c r="CV27" s="125" t="s">
        <v>845</v>
      </c>
      <c r="CW27" s="125"/>
      <c r="CX27" s="125"/>
      <c r="CY27" s="125"/>
      <c r="CZ27" s="125"/>
      <c r="DA27" s="125"/>
      <c r="DB27" s="125"/>
      <c r="DC27" s="125"/>
      <c r="DD27" s="125" t="s">
        <v>842</v>
      </c>
      <c r="DE27" s="125"/>
      <c r="DF27" s="125"/>
      <c r="DG27" s="125"/>
      <c r="DH27" s="125">
        <v>0</v>
      </c>
      <c r="DI27" s="125"/>
      <c r="DJ27" s="125"/>
      <c r="DK27" s="125">
        <v>2500</v>
      </c>
      <c r="DL27" s="125"/>
      <c r="DM27" s="125"/>
      <c r="DN27" s="109" t="s">
        <v>839</v>
      </c>
      <c r="DO27" s="109"/>
      <c r="DR27" s="623" t="s">
        <v>1805</v>
      </c>
      <c r="DS27" s="125"/>
      <c r="DT27" s="125"/>
      <c r="DU27" s="125"/>
      <c r="DV27" s="125"/>
      <c r="DW27" s="125"/>
      <c r="DX27" s="125"/>
      <c r="DY27" s="125"/>
      <c r="DZ27" s="623" t="s">
        <v>1789</v>
      </c>
      <c r="EA27" s="125"/>
      <c r="EB27" s="125"/>
      <c r="EC27" s="125"/>
      <c r="ED27" s="125">
        <v>15</v>
      </c>
      <c r="EE27" s="125"/>
      <c r="EF27" s="125"/>
      <c r="EG27" s="125">
        <v>1140</v>
      </c>
      <c r="EH27" s="125"/>
      <c r="EI27" s="125"/>
      <c r="EJ27" s="109" t="s">
        <v>1405</v>
      </c>
      <c r="EK27" s="109"/>
      <c r="JK27" s="125" t="s">
        <v>1995</v>
      </c>
      <c r="JL27" s="125"/>
      <c r="JM27" s="125"/>
      <c r="JN27" s="125"/>
      <c r="JO27" s="125"/>
      <c r="JP27" s="125"/>
      <c r="JQ27" s="125" t="s">
        <v>2007</v>
      </c>
      <c r="JR27" s="125"/>
      <c r="JS27" s="125"/>
      <c r="JT27" s="125"/>
      <c r="JU27" s="125"/>
      <c r="JV27" s="125"/>
      <c r="JW27" s="125"/>
      <c r="JX27" s="125"/>
      <c r="JY27" s="125" t="s">
        <v>1661</v>
      </c>
      <c r="JZ27" s="125"/>
      <c r="KA27" s="125"/>
      <c r="KB27" s="125"/>
      <c r="KC27" s="125" t="s">
        <v>2002</v>
      </c>
      <c r="KD27" s="125"/>
      <c r="KE27" s="125"/>
      <c r="KF27" s="125"/>
      <c r="KG27" s="125"/>
      <c r="KH27" s="125">
        <f t="shared" si="2"/>
        <v>680</v>
      </c>
      <c r="KI27" s="125"/>
      <c r="KJ27" s="125"/>
      <c r="KK27" s="125">
        <v>340</v>
      </c>
      <c r="KL27" s="125"/>
      <c r="KM27" s="125"/>
    </row>
    <row r="28" spans="2:329" ht="20.100000000000001" customHeight="1">
      <c r="CV28" s="125" t="s">
        <v>846</v>
      </c>
      <c r="CW28" s="125"/>
      <c r="CX28" s="125"/>
      <c r="CY28" s="125"/>
      <c r="CZ28" s="125"/>
      <c r="DA28" s="125"/>
      <c r="DB28" s="125"/>
      <c r="DC28" s="125"/>
      <c r="DD28" s="125" t="s">
        <v>842</v>
      </c>
      <c r="DE28" s="125"/>
      <c r="DF28" s="125"/>
      <c r="DG28" s="125"/>
      <c r="DH28" s="125">
        <v>0</v>
      </c>
      <c r="DI28" s="125"/>
      <c r="DJ28" s="125"/>
      <c r="DK28" s="125">
        <v>1800</v>
      </c>
      <c r="DL28" s="125"/>
      <c r="DM28" s="125"/>
      <c r="DN28" s="109" t="s">
        <v>839</v>
      </c>
      <c r="DO28" s="109"/>
      <c r="DR28" s="125"/>
      <c r="DS28" s="125"/>
      <c r="DT28" s="125"/>
      <c r="DU28" s="125"/>
      <c r="DV28" s="125"/>
      <c r="DW28" s="125"/>
      <c r="DX28" s="125"/>
      <c r="DY28" s="125"/>
      <c r="DZ28" s="125"/>
      <c r="EA28" s="125"/>
      <c r="EB28" s="125"/>
      <c r="EC28" s="125"/>
      <c r="ED28" s="125"/>
      <c r="EE28" s="125"/>
      <c r="EF28" s="125"/>
      <c r="EG28" s="125"/>
      <c r="EH28" s="125"/>
      <c r="EI28" s="125"/>
      <c r="EJ28" s="109"/>
      <c r="EK28" s="109"/>
      <c r="JK28" s="125" t="s">
        <v>1997</v>
      </c>
      <c r="JL28" s="125"/>
      <c r="JM28" s="125"/>
      <c r="JN28" s="125"/>
      <c r="JO28" s="125"/>
      <c r="JP28" s="125"/>
      <c r="JQ28" s="125" t="s">
        <v>2008</v>
      </c>
      <c r="JR28" s="125"/>
      <c r="JS28" s="125"/>
      <c r="JT28" s="125"/>
      <c r="JU28" s="125"/>
      <c r="JV28" s="125"/>
      <c r="JW28" s="125"/>
      <c r="JX28" s="125"/>
      <c r="JY28" s="125" t="s">
        <v>1661</v>
      </c>
      <c r="JZ28" s="125"/>
      <c r="KA28" s="125"/>
      <c r="KB28" s="125"/>
      <c r="KC28" s="125" t="s">
        <v>2002</v>
      </c>
      <c r="KD28" s="125"/>
      <c r="KE28" s="125"/>
      <c r="KF28" s="125"/>
      <c r="KG28" s="125"/>
      <c r="KH28" s="125">
        <f t="shared" si="2"/>
        <v>900</v>
      </c>
      <c r="KI28" s="125"/>
      <c r="KJ28" s="125"/>
      <c r="KK28" s="125">
        <v>450</v>
      </c>
      <c r="KL28" s="125"/>
      <c r="KM28" s="125"/>
    </row>
    <row r="29" spans="2:329" ht="20.100000000000001" customHeight="1">
      <c r="CV29" s="125" t="s">
        <v>847</v>
      </c>
      <c r="CW29" s="125"/>
      <c r="CX29" s="125"/>
      <c r="CY29" s="125"/>
      <c r="CZ29" s="125"/>
      <c r="DA29" s="125"/>
      <c r="DB29" s="125"/>
      <c r="DC29" s="125"/>
      <c r="DD29" s="125" t="s">
        <v>848</v>
      </c>
      <c r="DE29" s="125"/>
      <c r="DF29" s="125"/>
      <c r="DG29" s="125"/>
      <c r="DH29" s="125">
        <v>0</v>
      </c>
      <c r="DI29" s="125"/>
      <c r="DJ29" s="125"/>
      <c r="DK29" s="125">
        <v>3000</v>
      </c>
      <c r="DL29" s="125"/>
      <c r="DM29" s="125"/>
      <c r="DN29" s="109" t="s">
        <v>839</v>
      </c>
      <c r="DO29" s="109"/>
      <c r="DR29" s="125"/>
      <c r="DS29" s="125"/>
      <c r="DT29" s="125"/>
      <c r="DU29" s="125"/>
      <c r="DV29" s="125"/>
      <c r="DW29" s="125"/>
      <c r="DX29" s="125"/>
      <c r="DY29" s="125"/>
      <c r="DZ29" s="125"/>
      <c r="EA29" s="125"/>
      <c r="EB29" s="125"/>
      <c r="EC29" s="125"/>
      <c r="ED29" s="125"/>
      <c r="EE29" s="125"/>
      <c r="EF29" s="125"/>
      <c r="EG29" s="125"/>
      <c r="EH29" s="125"/>
      <c r="EI29" s="125"/>
      <c r="EJ29" s="109"/>
      <c r="EK29" s="109"/>
      <c r="JK29" s="125" t="s">
        <v>1998</v>
      </c>
      <c r="JL29" s="125"/>
      <c r="JM29" s="125"/>
      <c r="JN29" s="125"/>
      <c r="JO29" s="125"/>
      <c r="JP29" s="125"/>
      <c r="JQ29" s="125" t="s">
        <v>2009</v>
      </c>
      <c r="JR29" s="125"/>
      <c r="JS29" s="125"/>
      <c r="JT29" s="125"/>
      <c r="JU29" s="125"/>
      <c r="JV29" s="125"/>
      <c r="JW29" s="125"/>
      <c r="JX29" s="125"/>
      <c r="JY29" s="125" t="s">
        <v>1661</v>
      </c>
      <c r="JZ29" s="125"/>
      <c r="KA29" s="125"/>
      <c r="KB29" s="125"/>
      <c r="KC29" s="125" t="s">
        <v>2002</v>
      </c>
      <c r="KD29" s="125"/>
      <c r="KE29" s="125"/>
      <c r="KF29" s="125"/>
      <c r="KG29" s="125"/>
      <c r="KH29" s="125">
        <f t="shared" si="2"/>
        <v>1000</v>
      </c>
      <c r="KI29" s="125"/>
      <c r="KJ29" s="125"/>
      <c r="KK29" s="125">
        <v>500</v>
      </c>
      <c r="KL29" s="125"/>
      <c r="KM29" s="125"/>
    </row>
    <row r="30" spans="2:329" ht="20.100000000000001" customHeight="1">
      <c r="CV30" s="125" t="s">
        <v>849</v>
      </c>
      <c r="CW30" s="125"/>
      <c r="CX30" s="125"/>
      <c r="CY30" s="125"/>
      <c r="CZ30" s="125"/>
      <c r="DA30" s="125"/>
      <c r="DB30" s="125"/>
      <c r="DC30" s="125"/>
      <c r="DD30" s="125" t="s">
        <v>842</v>
      </c>
      <c r="DE30" s="125"/>
      <c r="DF30" s="125"/>
      <c r="DG30" s="125"/>
      <c r="DH30" s="125">
        <v>0</v>
      </c>
      <c r="DI30" s="125"/>
      <c r="DJ30" s="125"/>
      <c r="DK30" s="125">
        <v>2500</v>
      </c>
      <c r="DL30" s="125"/>
      <c r="DM30" s="125"/>
      <c r="DN30" s="109" t="s">
        <v>839</v>
      </c>
      <c r="DO30" s="109"/>
      <c r="DR30" s="125"/>
      <c r="DS30" s="125"/>
      <c r="DT30" s="125"/>
      <c r="DU30" s="125"/>
      <c r="DV30" s="125"/>
      <c r="DW30" s="125"/>
      <c r="DX30" s="125"/>
      <c r="DY30" s="125"/>
      <c r="DZ30" s="125"/>
      <c r="EA30" s="125"/>
      <c r="EB30" s="125"/>
      <c r="EC30" s="125"/>
      <c r="ED30" s="125"/>
      <c r="EE30" s="125"/>
      <c r="EF30" s="125"/>
      <c r="EG30" s="125"/>
      <c r="EH30" s="125"/>
      <c r="EI30" s="125"/>
      <c r="EJ30" s="109"/>
      <c r="EK30" s="109"/>
    </row>
    <row r="31" spans="2:329" ht="20.100000000000001" customHeight="1">
      <c r="CV31" s="125" t="s">
        <v>850</v>
      </c>
      <c r="CW31" s="125"/>
      <c r="CX31" s="125"/>
      <c r="CY31" s="125"/>
      <c r="CZ31" s="125"/>
      <c r="DA31" s="125"/>
      <c r="DB31" s="125"/>
      <c r="DC31" s="125"/>
      <c r="DD31" s="125" t="s">
        <v>842</v>
      </c>
      <c r="DE31" s="125"/>
      <c r="DF31" s="125"/>
      <c r="DG31" s="125"/>
      <c r="DH31" s="125">
        <v>0</v>
      </c>
      <c r="DI31" s="125"/>
      <c r="DJ31" s="125"/>
      <c r="DK31" s="125">
        <v>1850</v>
      </c>
      <c r="DL31" s="125"/>
      <c r="DM31" s="125"/>
      <c r="DN31" s="109" t="s">
        <v>839</v>
      </c>
      <c r="DO31" s="109"/>
      <c r="DR31" s="125"/>
      <c r="DS31" s="125"/>
      <c r="DT31" s="125"/>
      <c r="DU31" s="125"/>
      <c r="DV31" s="125"/>
      <c r="DW31" s="125"/>
      <c r="DX31" s="125"/>
      <c r="DY31" s="125"/>
      <c r="DZ31" s="125"/>
      <c r="EA31" s="125"/>
      <c r="EB31" s="125"/>
      <c r="EC31" s="125"/>
      <c r="ED31" s="125"/>
      <c r="EE31" s="125"/>
      <c r="EF31" s="125"/>
      <c r="EG31" s="125"/>
      <c r="EH31" s="125"/>
      <c r="EI31" s="125"/>
      <c r="EJ31" s="109"/>
      <c r="EK31" s="109"/>
    </row>
    <row r="32" spans="2:329" ht="20.100000000000001" customHeight="1">
      <c r="CV32" s="125" t="s">
        <v>851</v>
      </c>
      <c r="CW32" s="125"/>
      <c r="CX32" s="125"/>
      <c r="CY32" s="125"/>
      <c r="CZ32" s="125"/>
      <c r="DA32" s="125"/>
      <c r="DB32" s="125"/>
      <c r="DC32" s="125"/>
      <c r="DD32" s="125" t="s">
        <v>852</v>
      </c>
      <c r="DE32" s="125"/>
      <c r="DF32" s="125"/>
      <c r="DG32" s="125"/>
      <c r="DH32" s="125">
        <v>0</v>
      </c>
      <c r="DI32" s="125"/>
      <c r="DJ32" s="125"/>
      <c r="DK32" s="125">
        <v>1200</v>
      </c>
      <c r="DL32" s="125"/>
      <c r="DM32" s="125"/>
      <c r="DN32" s="109" t="s">
        <v>839</v>
      </c>
      <c r="DO32" s="109"/>
      <c r="DR32" s="125"/>
      <c r="DS32" s="125"/>
      <c r="DT32" s="125"/>
      <c r="DU32" s="125"/>
      <c r="DV32" s="125"/>
      <c r="DW32" s="125"/>
      <c r="DX32" s="125"/>
      <c r="DY32" s="125"/>
      <c r="DZ32" s="125"/>
      <c r="EA32" s="125"/>
      <c r="EB32" s="125"/>
      <c r="EC32" s="125"/>
      <c r="ED32" s="125"/>
      <c r="EE32" s="125"/>
      <c r="EF32" s="125"/>
      <c r="EG32" s="125"/>
      <c r="EH32" s="125"/>
      <c r="EI32" s="125"/>
      <c r="EJ32" s="109"/>
      <c r="EK32" s="109"/>
    </row>
    <row r="33" spans="15:141" ht="20.100000000000001" customHeight="1">
      <c r="CV33" s="125" t="s">
        <v>853</v>
      </c>
      <c r="CW33" s="125"/>
      <c r="CX33" s="125"/>
      <c r="CY33" s="125"/>
      <c r="CZ33" s="125"/>
      <c r="DA33" s="125"/>
      <c r="DB33" s="125"/>
      <c r="DC33" s="125"/>
      <c r="DD33" s="125" t="s">
        <v>852</v>
      </c>
      <c r="DE33" s="125"/>
      <c r="DF33" s="125"/>
      <c r="DG33" s="125"/>
      <c r="DH33" s="125">
        <v>0</v>
      </c>
      <c r="DI33" s="125"/>
      <c r="DJ33" s="125"/>
      <c r="DK33" s="125">
        <v>1350</v>
      </c>
      <c r="DL33" s="125"/>
      <c r="DM33" s="125"/>
      <c r="DN33" s="109" t="s">
        <v>839</v>
      </c>
      <c r="DO33" s="109"/>
      <c r="DR33" s="125"/>
      <c r="DS33" s="125"/>
      <c r="DT33" s="125"/>
      <c r="DU33" s="125"/>
      <c r="DV33" s="125"/>
      <c r="DW33" s="125"/>
      <c r="DX33" s="125"/>
      <c r="DY33" s="125"/>
      <c r="DZ33" s="125"/>
      <c r="EA33" s="125"/>
      <c r="EB33" s="125"/>
      <c r="EC33" s="125"/>
      <c r="ED33" s="125"/>
      <c r="EE33" s="125"/>
      <c r="EF33" s="125"/>
      <c r="EG33" s="125"/>
      <c r="EH33" s="125"/>
      <c r="EI33" s="125"/>
      <c r="EJ33" s="109"/>
      <c r="EK33" s="109"/>
    </row>
    <row r="34" spans="15:141" ht="20.100000000000001" customHeight="1">
      <c r="CV34" s="125" t="s">
        <v>1403</v>
      </c>
      <c r="CW34" s="125"/>
      <c r="CX34" s="125"/>
      <c r="CY34" s="125"/>
      <c r="CZ34" s="125"/>
      <c r="DA34" s="125"/>
      <c r="DB34" s="125"/>
      <c r="DC34" s="125"/>
      <c r="DD34" s="125" t="s">
        <v>1404</v>
      </c>
      <c r="DE34" s="125"/>
      <c r="DF34" s="125"/>
      <c r="DG34" s="125"/>
      <c r="DH34" s="125">
        <v>0</v>
      </c>
      <c r="DI34" s="125"/>
      <c r="DJ34" s="125"/>
      <c r="DK34" s="125">
        <v>2200</v>
      </c>
      <c r="DL34" s="125"/>
      <c r="DM34" s="125"/>
      <c r="DN34" s="109" t="s">
        <v>1405</v>
      </c>
      <c r="DO34" s="109"/>
      <c r="DR34" s="125"/>
      <c r="DS34" s="125"/>
      <c r="DT34" s="125"/>
      <c r="DU34" s="125"/>
      <c r="DV34" s="125"/>
      <c r="DW34" s="125"/>
      <c r="DX34" s="125"/>
      <c r="DY34" s="125"/>
      <c r="DZ34" s="125"/>
      <c r="EA34" s="125"/>
      <c r="EB34" s="125"/>
      <c r="EC34" s="125"/>
      <c r="ED34" s="125"/>
      <c r="EE34" s="125"/>
      <c r="EF34" s="125"/>
      <c r="EG34" s="125"/>
      <c r="EH34" s="125"/>
      <c r="EI34" s="125"/>
      <c r="EJ34" s="109"/>
      <c r="EK34" s="109"/>
    </row>
    <row r="35" spans="15:141" ht="20.100000000000001" customHeight="1">
      <c r="CV35" s="623" t="s">
        <v>1902</v>
      </c>
      <c r="CW35" s="125"/>
      <c r="CX35" s="125"/>
      <c r="CY35" s="125"/>
      <c r="CZ35" s="125"/>
      <c r="DA35" s="125"/>
      <c r="DB35" s="125"/>
      <c r="DC35" s="125"/>
      <c r="DD35" s="623" t="s">
        <v>1789</v>
      </c>
      <c r="DE35" s="125"/>
      <c r="DF35" s="125"/>
      <c r="DG35" s="125"/>
      <c r="DH35" s="125">
        <v>9</v>
      </c>
      <c r="DI35" s="125"/>
      <c r="DJ35" s="125"/>
      <c r="DK35" s="125">
        <v>1140</v>
      </c>
      <c r="DL35" s="125"/>
      <c r="DM35" s="125"/>
      <c r="DN35" s="109" t="s">
        <v>661</v>
      </c>
      <c r="DO35" s="109"/>
      <c r="DR35" s="125"/>
      <c r="DS35" s="125"/>
      <c r="DT35" s="125"/>
      <c r="DU35" s="125"/>
      <c r="DV35" s="125"/>
      <c r="DW35" s="125"/>
      <c r="DX35" s="125"/>
      <c r="DY35" s="125"/>
      <c r="DZ35" s="125"/>
      <c r="EA35" s="125"/>
      <c r="EB35" s="125"/>
      <c r="EC35" s="125"/>
      <c r="ED35" s="125"/>
      <c r="EE35" s="125"/>
      <c r="EF35" s="125"/>
      <c r="EG35" s="125"/>
      <c r="EH35" s="125"/>
      <c r="EI35" s="125"/>
      <c r="EJ35" s="109"/>
      <c r="EK35" s="109"/>
    </row>
    <row r="36" spans="15:141" ht="20.100000000000001" customHeight="1">
      <c r="CV36" s="125"/>
      <c r="CW36" s="125"/>
      <c r="CX36" s="125"/>
      <c r="CY36" s="125"/>
      <c r="CZ36" s="125"/>
      <c r="DA36" s="125"/>
      <c r="DB36" s="125"/>
      <c r="DC36" s="125"/>
      <c r="DD36" s="125"/>
      <c r="DE36" s="125"/>
      <c r="DF36" s="125"/>
      <c r="DG36" s="125"/>
      <c r="DH36" s="125"/>
      <c r="DI36" s="125"/>
      <c r="DJ36" s="125"/>
      <c r="DK36" s="125"/>
      <c r="DL36" s="125"/>
      <c r="DM36" s="125"/>
      <c r="DN36" s="109"/>
      <c r="DO36" s="109"/>
    </row>
    <row r="40" spans="15:141" ht="20.100000000000001" customHeight="1">
      <c r="CT40" s="8"/>
      <c r="CU40" s="8"/>
      <c r="DQ40" s="8"/>
    </row>
    <row r="41" spans="15:141" ht="20.100000000000001" customHeight="1">
      <c r="BO41" s="8"/>
      <c r="BP41" s="8"/>
      <c r="CT41" s="8"/>
      <c r="CU41" s="8"/>
      <c r="DQ41" s="8"/>
    </row>
    <row r="42" spans="15:141" ht="20.100000000000001" customHeight="1">
      <c r="BO42" s="8"/>
      <c r="BP42" s="8"/>
      <c r="CT42" s="8"/>
      <c r="CU42" s="8"/>
      <c r="DQ42" s="8"/>
      <c r="DR42" s="8"/>
      <c r="DS42" s="8"/>
      <c r="DT42" s="8"/>
      <c r="DU42" s="8"/>
      <c r="DV42" s="8"/>
      <c r="DW42" s="8"/>
      <c r="DX42" s="8"/>
      <c r="DY42" s="8"/>
    </row>
    <row r="43" spans="15:141" ht="20.100000000000001" customHeight="1">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DQ43" s="8"/>
      <c r="DR43" s="8"/>
      <c r="DS43" s="8"/>
      <c r="DT43" s="8"/>
      <c r="DU43" s="8"/>
      <c r="DV43" s="8"/>
      <c r="DW43" s="8"/>
      <c r="DX43" s="8"/>
      <c r="DY43" s="8"/>
    </row>
    <row r="44" spans="15:141" ht="20.100000000000001" customHeight="1">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DQ44" s="8"/>
      <c r="DR44" s="8"/>
      <c r="DS44" s="8"/>
      <c r="DT44" s="8"/>
      <c r="DU44" s="8"/>
      <c r="DV44" s="8"/>
      <c r="DW44" s="8"/>
      <c r="DX44" s="8"/>
      <c r="DY44" s="8"/>
    </row>
    <row r="45" spans="15:141" ht="20.100000000000001" customHeight="1">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DQ45" s="8"/>
      <c r="DR45" s="8"/>
      <c r="DS45" s="8"/>
      <c r="DT45" s="8"/>
      <c r="DU45" s="8"/>
      <c r="DV45" s="8"/>
      <c r="DW45" s="8"/>
      <c r="DX45" s="8"/>
      <c r="DY45" s="8"/>
    </row>
    <row r="46" spans="15:141" ht="20.100000000000001" customHeight="1">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39"/>
      <c r="CU46" s="39"/>
      <c r="DQ46" s="39"/>
      <c r="DR46" s="8"/>
      <c r="DS46" s="8"/>
      <c r="DT46" s="8"/>
      <c r="DU46" s="8"/>
      <c r="DV46" s="8"/>
      <c r="DW46" s="8"/>
      <c r="DX46" s="8"/>
      <c r="DY46" s="8"/>
    </row>
    <row r="47" spans="15:141" ht="20.100000000000001" customHeight="1">
      <c r="O47" s="8"/>
      <c r="P47" s="8"/>
      <c r="AK47" s="8"/>
      <c r="BG47" s="8"/>
      <c r="BH47" s="8"/>
      <c r="BI47" s="8"/>
      <c r="BJ47" s="8"/>
      <c r="BK47" s="8"/>
      <c r="BL47" s="8"/>
      <c r="BM47" s="8"/>
      <c r="BN47" s="8"/>
      <c r="BO47" s="39"/>
      <c r="BP47" s="39"/>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Q47" s="8"/>
      <c r="DR47" s="8"/>
      <c r="DS47" s="8"/>
      <c r="DT47" s="8"/>
      <c r="DU47" s="8"/>
      <c r="DV47" s="8"/>
      <c r="DW47" s="8"/>
      <c r="DX47" s="8"/>
      <c r="DY47" s="8"/>
    </row>
    <row r="48" spans="15:141" ht="20.100000000000001" customHeight="1">
      <c r="O48" s="8"/>
      <c r="P48" s="8"/>
      <c r="AK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39"/>
      <c r="CU48" s="39"/>
      <c r="CV48" s="8"/>
      <c r="CW48" s="8"/>
      <c r="CX48" s="8"/>
      <c r="CY48" s="8"/>
      <c r="CZ48" s="8"/>
      <c r="DA48" s="8"/>
      <c r="DB48" s="8"/>
      <c r="DC48" s="8"/>
      <c r="DQ48" s="39"/>
      <c r="DR48" s="39"/>
      <c r="DS48" s="39"/>
      <c r="DT48" s="39"/>
      <c r="DU48" s="39"/>
      <c r="DV48" s="39"/>
      <c r="DW48" s="39"/>
      <c r="DX48" s="39"/>
      <c r="DY48" s="39"/>
    </row>
    <row r="49" spans="1:129" ht="20.100000000000001" customHeight="1">
      <c r="E49" s="8"/>
      <c r="F49" s="8"/>
      <c r="G49" s="8"/>
      <c r="H49" s="8"/>
      <c r="I49" s="8"/>
      <c r="J49" s="8"/>
      <c r="K49" s="8"/>
      <c r="L49" s="8"/>
      <c r="M49" s="8"/>
      <c r="N49" s="8"/>
      <c r="O49" s="8"/>
      <c r="P49" s="8"/>
      <c r="AK49" s="8"/>
      <c r="AL49" s="8"/>
      <c r="AM49" s="8"/>
      <c r="AN49" s="8"/>
      <c r="AO49" s="8"/>
      <c r="AP49" s="8"/>
      <c r="AQ49" s="8"/>
      <c r="AR49" s="8"/>
      <c r="AS49" s="8"/>
      <c r="AT49" s="8"/>
      <c r="AU49" s="8"/>
      <c r="AV49" s="8"/>
      <c r="AW49" s="8"/>
      <c r="AX49" s="8"/>
      <c r="AY49" s="8"/>
      <c r="AZ49" s="8"/>
      <c r="BA49" s="8"/>
      <c r="BB49" s="8"/>
      <c r="BC49" s="8"/>
      <c r="BD49" s="8"/>
      <c r="BE49" s="8"/>
      <c r="BF49" s="8"/>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8"/>
      <c r="CU49" s="8"/>
      <c r="CV49" s="8"/>
      <c r="CW49" s="8"/>
      <c r="CX49" s="8"/>
      <c r="CY49" s="8"/>
      <c r="CZ49" s="8"/>
      <c r="DA49" s="8"/>
      <c r="DB49" s="8"/>
      <c r="DC49" s="8"/>
      <c r="DQ49" s="8"/>
      <c r="DR49" s="8"/>
      <c r="DS49" s="8"/>
      <c r="DT49" s="8"/>
      <c r="DU49" s="8"/>
      <c r="DV49" s="8"/>
      <c r="DW49" s="8"/>
      <c r="DX49" s="8"/>
      <c r="DY49" s="8"/>
    </row>
    <row r="50" spans="1:129" ht="20.100000000000001" customHeight="1">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Q50" s="8"/>
      <c r="DR50" s="39"/>
      <c r="DS50" s="39"/>
      <c r="DT50" s="39"/>
      <c r="DU50" s="39"/>
      <c r="DV50" s="39"/>
      <c r="DW50" s="39"/>
      <c r="DX50" s="39"/>
      <c r="DY50" s="39"/>
    </row>
    <row r="51" spans="1:129" ht="20.100000000000001" customHeight="1">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39"/>
      <c r="BH51" s="39"/>
      <c r="BI51" s="39"/>
      <c r="BJ51" s="39"/>
      <c r="BK51" s="39"/>
      <c r="BL51" s="39"/>
      <c r="BM51" s="39"/>
      <c r="BN51" s="39"/>
      <c r="BO51" s="8"/>
      <c r="BP51" s="8"/>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8"/>
      <c r="CU51" s="8"/>
      <c r="CV51" s="8"/>
      <c r="CW51" s="8"/>
      <c r="CX51" s="8"/>
      <c r="CY51" s="8"/>
      <c r="CZ51" s="8"/>
      <c r="DA51" s="8"/>
      <c r="DB51" s="8"/>
      <c r="DC51" s="8"/>
      <c r="DQ51" s="8"/>
      <c r="DR51" s="8"/>
      <c r="DS51" s="8"/>
      <c r="DT51" s="8"/>
      <c r="DU51" s="8"/>
      <c r="DV51" s="8"/>
      <c r="DW51" s="8"/>
      <c r="DX51" s="8"/>
      <c r="DY51" s="8"/>
    </row>
    <row r="52" spans="1:129" ht="20.100000000000001" customHeight="1">
      <c r="A52" s="7"/>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Q52" s="8"/>
      <c r="DR52" s="8"/>
      <c r="DS52" s="8"/>
      <c r="DT52" s="8"/>
      <c r="DU52" s="8"/>
      <c r="DV52" s="8"/>
      <c r="DW52" s="8"/>
      <c r="DX52" s="8"/>
      <c r="DY52" s="8"/>
    </row>
    <row r="53" spans="1:129" ht="20.100000000000001" customHeight="1">
      <c r="E53" s="8"/>
      <c r="F53" s="8"/>
      <c r="G53" s="8"/>
      <c r="H53" s="8"/>
      <c r="I53" s="8"/>
      <c r="J53" s="8"/>
      <c r="K53" s="8"/>
      <c r="L53" s="8"/>
      <c r="M53" s="8"/>
      <c r="N53" s="8"/>
      <c r="O53" s="39"/>
      <c r="P53" s="39"/>
      <c r="Q53" s="8"/>
      <c r="R53" s="8"/>
      <c r="S53" s="8"/>
      <c r="T53" s="8"/>
      <c r="U53" s="8"/>
      <c r="V53" s="8"/>
      <c r="W53" s="8"/>
      <c r="X53" s="8"/>
      <c r="Y53" s="8"/>
      <c r="Z53" s="8"/>
      <c r="AA53" s="8"/>
      <c r="AB53" s="8"/>
      <c r="AC53" s="8"/>
      <c r="AD53" s="8"/>
      <c r="AE53" s="8"/>
      <c r="AF53" s="8"/>
      <c r="AG53" s="8"/>
      <c r="AH53" s="8"/>
      <c r="AI53" s="8"/>
      <c r="AJ53" s="8"/>
      <c r="AK53" s="39"/>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39"/>
      <c r="CW53" s="39"/>
      <c r="CX53" s="39"/>
      <c r="CY53" s="39"/>
      <c r="CZ53" s="39"/>
      <c r="DA53" s="39"/>
      <c r="DB53" s="39"/>
      <c r="DC53" s="39"/>
      <c r="DQ53" s="8"/>
      <c r="DR53" s="8"/>
      <c r="DS53" s="8"/>
      <c r="DT53" s="8"/>
      <c r="DU53" s="8"/>
      <c r="DV53" s="8"/>
      <c r="DW53" s="8"/>
      <c r="DX53" s="8"/>
      <c r="DY53" s="8"/>
    </row>
    <row r="54" spans="1:129" ht="20.100000000000001" customHeight="1">
      <c r="A54" s="7"/>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Q54" s="8"/>
      <c r="DR54" s="8"/>
      <c r="DS54" s="8"/>
      <c r="DT54" s="8"/>
      <c r="DU54" s="8"/>
      <c r="DV54" s="8"/>
      <c r="DW54" s="8"/>
      <c r="DX54" s="8"/>
      <c r="DY54" s="8"/>
    </row>
    <row r="55" spans="1:129" ht="20.100000000000001" customHeight="1">
      <c r="A55" s="7"/>
      <c r="E55" s="8"/>
      <c r="F55" s="8"/>
      <c r="G55" s="8"/>
      <c r="H55" s="8"/>
      <c r="I55" s="39"/>
      <c r="J55" s="39"/>
      <c r="K55" s="39"/>
      <c r="L55" s="39"/>
      <c r="M55" s="39"/>
      <c r="N55" s="39"/>
      <c r="O55" s="39"/>
      <c r="P55" s="39"/>
      <c r="Q55" s="8"/>
      <c r="R55" s="8"/>
      <c r="S55" s="8"/>
      <c r="T55" s="8"/>
      <c r="U55" s="8"/>
      <c r="V55" s="8"/>
      <c r="W55" s="8"/>
      <c r="X55" s="8"/>
      <c r="Y55" s="8"/>
      <c r="Z55" s="8"/>
      <c r="AA55" s="8"/>
      <c r="AB55" s="8"/>
      <c r="AC55" s="8"/>
      <c r="AD55" s="8"/>
      <c r="AE55" s="8"/>
      <c r="AF55" s="8"/>
      <c r="AG55" s="8"/>
      <c r="AH55" s="8"/>
      <c r="AI55" s="8"/>
      <c r="AJ55" s="8"/>
      <c r="AK55" s="39"/>
      <c r="AL55" s="39"/>
      <c r="AM55" s="39"/>
      <c r="AN55" s="39"/>
      <c r="AO55" s="39"/>
      <c r="AP55" s="39"/>
      <c r="AQ55" s="39"/>
      <c r="AR55" s="39"/>
      <c r="AS55" s="39"/>
      <c r="AT55" s="39"/>
      <c r="AU55" s="39"/>
      <c r="AV55" s="39"/>
      <c r="AW55" s="39"/>
      <c r="AX55" s="39"/>
      <c r="AY55" s="39"/>
      <c r="AZ55" s="39"/>
      <c r="BA55" s="39"/>
      <c r="BB55" s="39"/>
      <c r="BC55" s="39"/>
      <c r="BD55" s="39"/>
      <c r="BE55" s="39"/>
      <c r="BF55" s="39"/>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39"/>
      <c r="CW55" s="39"/>
      <c r="CX55" s="39"/>
      <c r="CY55" s="39"/>
      <c r="CZ55" s="39"/>
      <c r="DA55" s="39"/>
      <c r="DB55" s="39"/>
      <c r="DC55" s="39"/>
      <c r="DQ55" s="8"/>
      <c r="DR55" s="8"/>
      <c r="DS55" s="8"/>
      <c r="DT55" s="8"/>
      <c r="DU55" s="8"/>
      <c r="DV55" s="8"/>
      <c r="DW55" s="8"/>
      <c r="DX55" s="8"/>
      <c r="DY55" s="8"/>
    </row>
    <row r="56" spans="1:129" ht="20.100000000000001" customHeight="1">
      <c r="A56" s="7"/>
      <c r="E56" s="8"/>
      <c r="F56" s="8"/>
      <c r="G56" s="8"/>
      <c r="H56" s="8"/>
      <c r="I56" s="8"/>
      <c r="J56" s="8"/>
      <c r="K56" s="8"/>
      <c r="L56" s="8"/>
      <c r="M56" s="8"/>
      <c r="N56" s="8"/>
      <c r="O56" s="8"/>
      <c r="P56" s="8"/>
      <c r="Q56" s="39"/>
      <c r="R56" s="39"/>
      <c r="S56" s="39"/>
      <c r="T56" s="39"/>
      <c r="U56" s="39"/>
      <c r="V56" s="39"/>
      <c r="W56" s="39"/>
      <c r="X56" s="39"/>
      <c r="Y56" s="39"/>
      <c r="Z56" s="39"/>
      <c r="AA56" s="39"/>
      <c r="AB56" s="39"/>
      <c r="AC56" s="39"/>
      <c r="AD56" s="39"/>
      <c r="AE56" s="39"/>
      <c r="AF56" s="39"/>
      <c r="AG56" s="39"/>
      <c r="AH56" s="39"/>
      <c r="AI56" s="39"/>
      <c r="AJ56" s="39"/>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Q56" s="8"/>
      <c r="DR56" s="8"/>
      <c r="DS56" s="8"/>
      <c r="DT56" s="8"/>
      <c r="DU56" s="8"/>
      <c r="DV56" s="8"/>
      <c r="DW56" s="8"/>
      <c r="DX56" s="8"/>
      <c r="DY56" s="8"/>
    </row>
    <row r="57" spans="1:129" ht="20.100000000000001" customHeight="1">
      <c r="E57" s="8"/>
      <c r="F57" s="8"/>
      <c r="G57" s="8"/>
      <c r="H57" s="8"/>
      <c r="I57" s="39"/>
      <c r="J57" s="39"/>
      <c r="K57" s="39"/>
      <c r="L57" s="39"/>
      <c r="M57" s="39"/>
      <c r="N57" s="39"/>
      <c r="O57" s="8"/>
      <c r="P57" s="8"/>
      <c r="Q57" s="8"/>
      <c r="R57" s="8"/>
      <c r="S57" s="8"/>
      <c r="T57" s="8"/>
      <c r="U57" s="8"/>
      <c r="V57" s="8"/>
      <c r="W57" s="8"/>
      <c r="X57" s="8"/>
      <c r="Y57" s="8"/>
      <c r="Z57" s="8"/>
      <c r="AA57" s="8"/>
      <c r="AB57" s="8"/>
      <c r="AC57" s="8"/>
      <c r="AD57" s="8"/>
      <c r="AE57" s="8"/>
      <c r="AF57" s="8"/>
      <c r="AG57" s="8"/>
      <c r="AH57" s="8"/>
      <c r="AI57" s="8"/>
      <c r="AJ57" s="8"/>
      <c r="AK57" s="8"/>
      <c r="AL57" s="39"/>
      <c r="AM57" s="39"/>
      <c r="AN57" s="39"/>
      <c r="AO57" s="39"/>
      <c r="AP57" s="39"/>
      <c r="AQ57" s="39"/>
      <c r="AR57" s="39"/>
      <c r="AS57" s="39"/>
      <c r="AT57" s="39"/>
      <c r="AU57" s="39"/>
      <c r="AV57" s="39"/>
      <c r="AW57" s="39"/>
      <c r="AX57" s="39"/>
      <c r="AY57" s="39"/>
      <c r="AZ57" s="39"/>
      <c r="BA57" s="39"/>
      <c r="BB57" s="39"/>
      <c r="BC57" s="39"/>
      <c r="BD57" s="39"/>
      <c r="BE57" s="39"/>
      <c r="BF57" s="39"/>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Q57" s="8"/>
      <c r="DR57" s="8"/>
      <c r="DS57" s="8"/>
      <c r="DT57" s="8"/>
      <c r="DU57" s="8"/>
      <c r="DV57" s="8"/>
      <c r="DW57" s="8"/>
      <c r="DX57" s="8"/>
      <c r="DY57" s="8"/>
    </row>
    <row r="58" spans="1:129" ht="20.100000000000001" customHeight="1">
      <c r="B58" s="7"/>
      <c r="C58" s="17"/>
      <c r="E58" s="8"/>
      <c r="F58" s="8"/>
      <c r="G58" s="8"/>
      <c r="H58" s="8"/>
      <c r="I58" s="8"/>
      <c r="J58" s="8"/>
      <c r="K58" s="8"/>
      <c r="L58" s="8"/>
      <c r="M58" s="8"/>
      <c r="N58" s="8"/>
      <c r="O58" s="8"/>
      <c r="P58" s="8"/>
      <c r="Q58" s="39"/>
      <c r="R58" s="39"/>
      <c r="S58" s="39"/>
      <c r="T58" s="39"/>
      <c r="U58" s="39"/>
      <c r="V58" s="39"/>
      <c r="W58" s="39"/>
      <c r="X58" s="39"/>
      <c r="Y58" s="39"/>
      <c r="Z58" s="39"/>
      <c r="AA58" s="39"/>
      <c r="AB58" s="39"/>
      <c r="AC58" s="39"/>
      <c r="AD58" s="39"/>
      <c r="AE58" s="39"/>
      <c r="AF58" s="39"/>
      <c r="AG58" s="39"/>
      <c r="AH58" s="39"/>
      <c r="AI58" s="39"/>
      <c r="AJ58" s="39"/>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Q58" s="8"/>
      <c r="DR58" s="8"/>
      <c r="DS58" s="8"/>
      <c r="DT58" s="8"/>
      <c r="DU58" s="8"/>
      <c r="DV58" s="8"/>
      <c r="DW58" s="8"/>
      <c r="DX58" s="8"/>
      <c r="DY58" s="8"/>
    </row>
    <row r="59" spans="1:129" ht="20.100000000000001" customHeight="1">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Q59" s="8"/>
      <c r="DR59" s="8"/>
      <c r="DS59" s="8"/>
      <c r="DT59" s="8"/>
      <c r="DU59" s="8"/>
      <c r="DV59" s="8"/>
      <c r="DW59" s="8"/>
      <c r="DX59" s="8"/>
      <c r="DY59" s="8"/>
    </row>
    <row r="60" spans="1:129" ht="20.100000000000001" customHeight="1">
      <c r="C60" s="1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Q60" s="8"/>
      <c r="DR60" s="8"/>
      <c r="DS60" s="8"/>
      <c r="DT60" s="8"/>
      <c r="DU60" s="8"/>
      <c r="DV60" s="8"/>
      <c r="DW60" s="8"/>
      <c r="DX60" s="8"/>
      <c r="DY60" s="8"/>
    </row>
    <row r="61" spans="1:129" ht="20.100000000000001" customHeight="1">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39"/>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Q61" s="8"/>
      <c r="DR61" s="8"/>
      <c r="DS61" s="8"/>
      <c r="DT61" s="8"/>
      <c r="DU61" s="8"/>
      <c r="DV61" s="8"/>
      <c r="DW61" s="8"/>
      <c r="DX61" s="8"/>
      <c r="DY61" s="8"/>
    </row>
    <row r="62" spans="1:129" ht="20.100000000000001" customHeight="1">
      <c r="C62" s="1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Q62" s="8"/>
      <c r="DR62" s="8"/>
      <c r="DS62" s="8"/>
      <c r="DT62" s="8"/>
      <c r="DU62" s="8"/>
      <c r="DV62" s="8"/>
      <c r="DW62" s="8"/>
      <c r="DX62" s="8"/>
      <c r="DY62" s="8"/>
    </row>
    <row r="63" spans="1:129" ht="20.100000000000001" customHeight="1">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39"/>
      <c r="BH63" s="39"/>
      <c r="BI63" s="39"/>
      <c r="BJ63" s="39"/>
      <c r="BK63" s="39"/>
      <c r="BL63" s="39"/>
      <c r="BM63" s="39"/>
      <c r="BN63" s="39"/>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Q63" s="8"/>
      <c r="DR63" s="8"/>
      <c r="DS63" s="8"/>
      <c r="DT63" s="8"/>
      <c r="DU63" s="8"/>
      <c r="DV63" s="8"/>
      <c r="DW63" s="8"/>
      <c r="DX63" s="8"/>
      <c r="DY63" s="8"/>
    </row>
    <row r="64" spans="1:129" ht="20.100000000000001" customHeight="1">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Q64" s="8"/>
      <c r="DR64" s="8"/>
      <c r="DS64" s="8"/>
      <c r="DT64" s="8"/>
      <c r="DU64" s="8"/>
      <c r="DV64" s="8"/>
      <c r="DW64" s="8"/>
      <c r="DX64" s="8"/>
      <c r="DY64" s="8"/>
    </row>
    <row r="65" spans="3:129" ht="20.100000000000001" customHeight="1">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Q65" s="8"/>
      <c r="DR65" s="8"/>
      <c r="DS65" s="8"/>
      <c r="DT65" s="8"/>
      <c r="DU65" s="8"/>
      <c r="DV65" s="8"/>
      <c r="DW65" s="8"/>
      <c r="DX65" s="8"/>
      <c r="DY65" s="8"/>
    </row>
    <row r="66" spans="3:129" ht="20.100000000000001" customHeight="1">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Q66" s="8"/>
      <c r="DR66" s="8"/>
      <c r="DS66" s="8"/>
      <c r="DT66" s="8"/>
      <c r="DU66" s="8"/>
      <c r="DV66" s="8"/>
      <c r="DW66" s="8"/>
      <c r="DX66" s="8"/>
      <c r="DY66" s="8"/>
    </row>
    <row r="67" spans="3:129" ht="20.100000000000001" customHeight="1">
      <c r="E67" s="8"/>
      <c r="F67" s="8"/>
      <c r="G67" s="8"/>
      <c r="H67" s="8"/>
      <c r="I67" s="8"/>
      <c r="J67" s="8"/>
      <c r="K67" s="8"/>
      <c r="L67" s="8"/>
      <c r="M67" s="8"/>
      <c r="N67" s="8"/>
      <c r="O67" s="39"/>
      <c r="P67" s="39"/>
      <c r="Q67" s="8"/>
      <c r="R67" s="8"/>
      <c r="S67" s="8"/>
      <c r="T67" s="8"/>
      <c r="U67" s="8"/>
      <c r="V67" s="8"/>
      <c r="W67" s="8"/>
      <c r="X67" s="8"/>
      <c r="Y67" s="8"/>
      <c r="Z67" s="8"/>
      <c r="AA67" s="8"/>
      <c r="AB67" s="8"/>
      <c r="AC67" s="8"/>
      <c r="AD67" s="8"/>
      <c r="AE67" s="8"/>
      <c r="AF67" s="8"/>
      <c r="AG67" s="8"/>
      <c r="AH67" s="8"/>
      <c r="AI67" s="8"/>
      <c r="AJ67" s="8"/>
      <c r="AK67" s="39"/>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Q67" s="8"/>
      <c r="DR67" s="8"/>
      <c r="DS67" s="8"/>
      <c r="DT67" s="8"/>
      <c r="DU67" s="8"/>
      <c r="DV67" s="8"/>
      <c r="DW67" s="8"/>
      <c r="DX67" s="8"/>
      <c r="DY67" s="8"/>
    </row>
    <row r="68" spans="3:129" ht="20.100000000000001" customHeight="1">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Q68" s="8"/>
      <c r="DR68" s="8"/>
      <c r="DS68" s="8"/>
      <c r="DT68" s="8"/>
      <c r="DU68" s="8"/>
      <c r="DV68" s="8"/>
      <c r="DW68" s="8"/>
      <c r="DX68" s="8"/>
      <c r="DY68" s="8"/>
    </row>
    <row r="69" spans="3:129" ht="20.100000000000001" customHeight="1">
      <c r="E69" s="8"/>
      <c r="F69" s="8"/>
      <c r="G69" s="8"/>
      <c r="H69" s="8"/>
      <c r="I69" s="39"/>
      <c r="J69" s="39"/>
      <c r="K69" s="39"/>
      <c r="L69" s="39"/>
      <c r="M69" s="39"/>
      <c r="N69" s="39"/>
      <c r="O69" s="8"/>
      <c r="P69" s="8"/>
      <c r="Q69" s="8"/>
      <c r="R69" s="8"/>
      <c r="S69" s="8"/>
      <c r="T69" s="8"/>
      <c r="U69" s="8"/>
      <c r="V69" s="8"/>
      <c r="W69" s="8"/>
      <c r="X69" s="8"/>
      <c r="Y69" s="8"/>
      <c r="Z69" s="8"/>
      <c r="AA69" s="8"/>
      <c r="AB69" s="8"/>
      <c r="AC69" s="8"/>
      <c r="AD69" s="8"/>
      <c r="AE69" s="8"/>
      <c r="AF69" s="8"/>
      <c r="AG69" s="8"/>
      <c r="AH69" s="8"/>
      <c r="AI69" s="8"/>
      <c r="AJ69" s="8"/>
      <c r="AK69" s="8"/>
      <c r="AL69" s="39"/>
      <c r="AM69" s="39"/>
      <c r="AN69" s="39"/>
      <c r="AO69" s="39"/>
      <c r="AP69" s="39"/>
      <c r="AQ69" s="39"/>
      <c r="AR69" s="39"/>
      <c r="AS69" s="39"/>
      <c r="AT69" s="39"/>
      <c r="AU69" s="39"/>
      <c r="AV69" s="39"/>
      <c r="AW69" s="39"/>
      <c r="AX69" s="39"/>
      <c r="AY69" s="39"/>
      <c r="AZ69" s="39"/>
      <c r="BA69" s="39"/>
      <c r="BB69" s="39"/>
      <c r="BC69" s="39"/>
      <c r="BD69" s="39"/>
      <c r="BE69" s="39"/>
      <c r="BF69" s="39"/>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Q69" s="8"/>
      <c r="DR69" s="8"/>
      <c r="DS69" s="8"/>
      <c r="DT69" s="8"/>
      <c r="DU69" s="8"/>
      <c r="DV69" s="8"/>
      <c r="DW69" s="8"/>
      <c r="DX69" s="8"/>
      <c r="DY69" s="8"/>
    </row>
    <row r="70" spans="3:129" ht="20.100000000000001" customHeight="1">
      <c r="E70" s="8"/>
      <c r="F70" s="8"/>
      <c r="G70" s="8"/>
      <c r="H70" s="8"/>
      <c r="I70" s="8"/>
      <c r="J70" s="8"/>
      <c r="K70" s="8"/>
      <c r="L70" s="8"/>
      <c r="M70" s="8"/>
      <c r="N70" s="8"/>
      <c r="O70" s="8"/>
      <c r="P70" s="8"/>
      <c r="Q70" s="39"/>
      <c r="R70" s="39"/>
      <c r="S70" s="39"/>
      <c r="T70" s="39"/>
      <c r="U70" s="39"/>
      <c r="V70" s="39"/>
      <c r="W70" s="39"/>
      <c r="X70" s="39"/>
      <c r="Y70" s="39"/>
      <c r="Z70" s="39"/>
      <c r="AA70" s="39"/>
      <c r="AB70" s="39"/>
      <c r="AC70" s="39"/>
      <c r="AD70" s="39"/>
      <c r="AE70" s="39"/>
      <c r="AF70" s="39"/>
      <c r="AG70" s="39"/>
      <c r="AH70" s="39"/>
      <c r="AI70" s="39"/>
      <c r="AJ70" s="39"/>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Q70" s="8"/>
      <c r="DR70" s="8"/>
      <c r="DS70" s="8"/>
      <c r="DT70" s="8"/>
      <c r="DU70" s="8"/>
      <c r="DV70" s="8"/>
      <c r="DW70" s="8"/>
      <c r="DX70" s="8"/>
      <c r="DY70" s="8"/>
    </row>
    <row r="71" spans="3:129" ht="20.100000000000001" customHeight="1">
      <c r="C71" s="7"/>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Q71" s="8"/>
      <c r="DR71" s="8"/>
      <c r="DS71" s="8"/>
      <c r="DT71" s="8"/>
      <c r="DU71" s="8"/>
      <c r="DV71" s="8"/>
      <c r="DW71" s="8"/>
      <c r="DX71" s="8"/>
      <c r="DY71" s="8"/>
    </row>
    <row r="72" spans="3:129" ht="20.100000000000001" customHeight="1">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Q72" s="8"/>
      <c r="DR72" s="8"/>
      <c r="DS72" s="8"/>
      <c r="DT72" s="8"/>
      <c r="DU72" s="8"/>
      <c r="DV72" s="8"/>
      <c r="DW72" s="8"/>
      <c r="DX72" s="8"/>
      <c r="DY72" s="8"/>
    </row>
    <row r="73" spans="3:129" ht="20.100000000000001" customHeight="1">
      <c r="C73" s="7"/>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Q73" s="8"/>
      <c r="DR73" s="8"/>
      <c r="DS73" s="8"/>
      <c r="DT73" s="8"/>
      <c r="DU73" s="8"/>
      <c r="DV73" s="8"/>
      <c r="DW73" s="8"/>
      <c r="DX73" s="8"/>
      <c r="DY73" s="8"/>
    </row>
    <row r="74" spans="3:129" ht="20.100000000000001" customHeight="1">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Q74" s="8"/>
      <c r="DR74" s="8"/>
      <c r="DS74" s="8"/>
      <c r="DT74" s="8"/>
      <c r="DU74" s="8"/>
      <c r="DV74" s="8"/>
      <c r="DW74" s="8"/>
      <c r="DX74" s="8"/>
      <c r="DY74" s="8"/>
    </row>
    <row r="75" spans="3:129" ht="20.100000000000001" customHeight="1">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Q75" s="8"/>
      <c r="DR75" s="8"/>
      <c r="DS75" s="8"/>
      <c r="DT75" s="8"/>
      <c r="DU75" s="8"/>
      <c r="DV75" s="8"/>
      <c r="DW75" s="8"/>
      <c r="DX75" s="8"/>
      <c r="DY75" s="8"/>
    </row>
    <row r="76" spans="3:129" ht="20.100000000000001" customHeight="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Q76" s="8"/>
      <c r="DR76" s="8"/>
      <c r="DS76" s="8"/>
      <c r="DT76" s="8"/>
      <c r="DU76" s="8"/>
      <c r="DV76" s="8"/>
      <c r="DW76" s="8"/>
      <c r="DX76" s="8"/>
      <c r="DY76" s="8"/>
    </row>
    <row r="77" spans="3:129" ht="20.100000000000001" customHeight="1">
      <c r="C77" s="7"/>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Q77" s="8"/>
      <c r="DR77" s="8"/>
      <c r="DS77" s="8"/>
      <c r="DT77" s="8"/>
      <c r="DU77" s="8"/>
      <c r="DV77" s="8"/>
      <c r="DW77" s="8"/>
      <c r="DX77" s="8"/>
      <c r="DY77" s="8"/>
    </row>
    <row r="78" spans="3:129" ht="20.100000000000001" customHeight="1">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Q78" s="8"/>
      <c r="DR78" s="8"/>
      <c r="DS78" s="8"/>
      <c r="DT78" s="8"/>
      <c r="DU78" s="8"/>
      <c r="DV78" s="8"/>
      <c r="DW78" s="8"/>
      <c r="DX78" s="8"/>
      <c r="DY78" s="8"/>
    </row>
    <row r="79" spans="3:129" ht="20.100000000000001" customHeight="1">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Q79" s="8"/>
      <c r="DR79" s="8"/>
      <c r="DS79" s="8"/>
      <c r="DT79" s="8"/>
      <c r="DU79" s="8"/>
      <c r="DV79" s="8"/>
      <c r="DW79" s="8"/>
      <c r="DX79" s="8"/>
      <c r="DY79" s="8"/>
    </row>
    <row r="80" spans="3:129" ht="20.100000000000001" customHeight="1">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Q80" s="8"/>
      <c r="DR80" s="8"/>
      <c r="DS80" s="8"/>
      <c r="DT80" s="8"/>
      <c r="DU80" s="8"/>
      <c r="DV80" s="8"/>
      <c r="DW80" s="8"/>
      <c r="DX80" s="8"/>
      <c r="DY80" s="8"/>
    </row>
    <row r="81" spans="3:129" ht="20.100000000000001" customHeight="1">
      <c r="C81" s="7"/>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Q81" s="8"/>
      <c r="DR81" s="8"/>
      <c r="DS81" s="8"/>
      <c r="DT81" s="8"/>
      <c r="DU81" s="8"/>
      <c r="DV81" s="8"/>
      <c r="DW81" s="8"/>
      <c r="DX81" s="8"/>
      <c r="DY81" s="8"/>
    </row>
    <row r="82" spans="3:129" ht="20.100000000000001" customHeight="1">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Q82" s="8"/>
      <c r="DR82" s="8"/>
      <c r="DS82" s="8"/>
      <c r="DT82" s="8"/>
      <c r="DU82" s="8"/>
      <c r="DV82" s="8"/>
      <c r="DW82" s="8"/>
      <c r="DX82" s="8"/>
      <c r="DY82" s="8"/>
    </row>
    <row r="83" spans="3:129" ht="20.100000000000001" customHeight="1">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Q83" s="8"/>
      <c r="DR83" s="8"/>
      <c r="DS83" s="8"/>
      <c r="DT83" s="8"/>
      <c r="DU83" s="8"/>
      <c r="DV83" s="8"/>
      <c r="DW83" s="8"/>
      <c r="DX83" s="8"/>
      <c r="DY83" s="8"/>
    </row>
    <row r="84" spans="3:129" ht="20.100000000000001" customHeight="1">
      <c r="C84" s="7"/>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Q84" s="8"/>
      <c r="DR84" s="8"/>
      <c r="DS84" s="8"/>
      <c r="DT84" s="8"/>
      <c r="DU84" s="8"/>
      <c r="DV84" s="8"/>
      <c r="DW84" s="8"/>
      <c r="DX84" s="8"/>
      <c r="DY84" s="8"/>
    </row>
    <row r="85" spans="3:129" ht="20.100000000000001" customHeight="1">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Q85" s="8"/>
      <c r="DR85" s="8"/>
      <c r="DS85" s="8"/>
      <c r="DT85" s="8"/>
      <c r="DU85" s="8"/>
      <c r="DV85" s="8"/>
      <c r="DW85" s="8"/>
      <c r="DX85" s="8"/>
      <c r="DY85" s="8"/>
    </row>
    <row r="86" spans="3:129" ht="20.100000000000001" customHeight="1">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Q86" s="8"/>
      <c r="DR86" s="8"/>
      <c r="DS86" s="8"/>
      <c r="DT86" s="8"/>
      <c r="DU86" s="8"/>
      <c r="DV86" s="8"/>
      <c r="DW86" s="8"/>
      <c r="DX86" s="8"/>
      <c r="DY86" s="8"/>
    </row>
    <row r="87" spans="3:129" ht="20.100000000000001" customHeight="1">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Q87" s="8"/>
      <c r="DR87" s="8"/>
      <c r="DS87" s="8"/>
      <c r="DT87" s="8"/>
      <c r="DU87" s="8"/>
      <c r="DV87" s="8"/>
      <c r="DW87" s="8"/>
      <c r="DX87" s="8"/>
      <c r="DY87" s="8"/>
    </row>
    <row r="88" spans="3:129" ht="20.100000000000001" customHeight="1">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Q88" s="8"/>
      <c r="DR88" s="8"/>
      <c r="DS88" s="8"/>
      <c r="DT88" s="8"/>
      <c r="DU88" s="8"/>
      <c r="DV88" s="8"/>
      <c r="DW88" s="8"/>
      <c r="DX88" s="8"/>
      <c r="DY88" s="8"/>
    </row>
    <row r="89" spans="3:129" ht="20.100000000000001" customHeight="1">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Q89" s="8"/>
      <c r="DR89" s="8"/>
      <c r="DS89" s="8"/>
      <c r="DT89" s="8"/>
      <c r="DU89" s="8"/>
      <c r="DV89" s="8"/>
      <c r="DW89" s="8"/>
      <c r="DX89" s="8"/>
      <c r="DY89" s="8"/>
    </row>
    <row r="90" spans="3:129" ht="20.100000000000001" customHeight="1">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Q90" s="8"/>
      <c r="DR90" s="8"/>
      <c r="DS90" s="8"/>
      <c r="DT90" s="8"/>
      <c r="DU90" s="8"/>
      <c r="DV90" s="8"/>
      <c r="DW90" s="8"/>
      <c r="DX90" s="8"/>
      <c r="DY90" s="8"/>
    </row>
    <row r="91" spans="3:129" ht="20.100000000000001" customHeight="1">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Q91" s="8"/>
      <c r="DR91" s="8"/>
      <c r="DS91" s="8"/>
      <c r="DT91" s="8"/>
      <c r="DU91" s="8"/>
      <c r="DV91" s="8"/>
      <c r="DW91" s="8"/>
      <c r="DX91" s="8"/>
      <c r="DY91" s="8"/>
    </row>
    <row r="92" spans="3:129" ht="20.100000000000001" customHeight="1">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Q92" s="8"/>
      <c r="DR92" s="8"/>
      <c r="DS92" s="8"/>
      <c r="DT92" s="8"/>
      <c r="DU92" s="8"/>
      <c r="DV92" s="8"/>
      <c r="DW92" s="8"/>
      <c r="DX92" s="8"/>
      <c r="DY92" s="8"/>
    </row>
    <row r="93" spans="3:129" ht="20.100000000000001" customHeight="1">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Q93" s="8"/>
      <c r="DR93" s="8"/>
      <c r="DS93" s="8"/>
      <c r="DT93" s="8"/>
      <c r="DU93" s="8"/>
      <c r="DV93" s="8"/>
      <c r="DW93" s="8"/>
      <c r="DX93" s="8"/>
      <c r="DY93" s="8"/>
    </row>
    <row r="94" spans="3:129" ht="20.100000000000001" customHeight="1">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Q94" s="8"/>
      <c r="DR94" s="8"/>
      <c r="DS94" s="8"/>
      <c r="DT94" s="8"/>
      <c r="DU94" s="8"/>
      <c r="DV94" s="8"/>
      <c r="DW94" s="8"/>
      <c r="DX94" s="8"/>
      <c r="DY94" s="8"/>
    </row>
    <row r="95" spans="3:129" ht="20.100000000000001" customHeight="1">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Q95" s="8"/>
      <c r="DR95" s="8"/>
      <c r="DS95" s="8"/>
      <c r="DT95" s="8"/>
      <c r="DU95" s="8"/>
      <c r="DV95" s="8"/>
      <c r="DW95" s="8"/>
      <c r="DX95" s="8"/>
      <c r="DY95" s="8"/>
    </row>
    <row r="96" spans="3:129" ht="20.100000000000001" customHeight="1">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Q96" s="8"/>
      <c r="DR96" s="8"/>
      <c r="DS96" s="8"/>
      <c r="DT96" s="8"/>
      <c r="DU96" s="8"/>
      <c r="DV96" s="8"/>
      <c r="DW96" s="8"/>
      <c r="DX96" s="8"/>
      <c r="DY96" s="8"/>
    </row>
    <row r="97" spans="3:129" ht="20.100000000000001" customHeight="1">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Q97" s="8"/>
      <c r="DR97" s="8"/>
      <c r="DS97" s="8"/>
      <c r="DT97" s="8"/>
      <c r="DU97" s="8"/>
      <c r="DV97" s="8"/>
      <c r="DW97" s="8"/>
      <c r="DX97" s="8"/>
      <c r="DY97" s="8"/>
    </row>
    <row r="98" spans="3:129" ht="20.100000000000001" customHeight="1">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Q98" s="8"/>
      <c r="DR98" s="8"/>
      <c r="DS98" s="8"/>
      <c r="DT98" s="8"/>
      <c r="DU98" s="8"/>
      <c r="DV98" s="8"/>
      <c r="DW98" s="8"/>
      <c r="DX98" s="8"/>
      <c r="DY98" s="8"/>
    </row>
    <row r="99" spans="3:129" ht="20.100000000000001" customHeight="1">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Q99" s="8"/>
      <c r="DR99" s="8"/>
      <c r="DS99" s="8"/>
      <c r="DT99" s="8"/>
      <c r="DU99" s="8"/>
      <c r="DV99" s="8"/>
      <c r="DW99" s="8"/>
      <c r="DX99" s="8"/>
      <c r="DY99" s="8"/>
    </row>
    <row r="100" spans="3:129" ht="20.100000000000001" customHeight="1">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Q100" s="8"/>
      <c r="DR100" s="8"/>
      <c r="DS100" s="8"/>
      <c r="DT100" s="8"/>
      <c r="DU100" s="8"/>
      <c r="DV100" s="8"/>
      <c r="DW100" s="8"/>
      <c r="DX100" s="8"/>
      <c r="DY100" s="8"/>
    </row>
    <row r="101" spans="3:129" ht="20.100000000000001" customHeight="1">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Q101" s="8"/>
      <c r="DR101" s="8"/>
      <c r="DS101" s="8"/>
      <c r="DT101" s="8"/>
      <c r="DU101" s="8"/>
      <c r="DV101" s="8"/>
      <c r="DW101" s="8"/>
      <c r="DX101" s="8"/>
      <c r="DY101" s="8"/>
    </row>
    <row r="102" spans="3:129" ht="20.100000000000001" customHeight="1">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Q102" s="8"/>
      <c r="DR102" s="8"/>
      <c r="DS102" s="8"/>
      <c r="DT102" s="8"/>
      <c r="DU102" s="8"/>
      <c r="DV102" s="8"/>
      <c r="DW102" s="8"/>
      <c r="DX102" s="8"/>
      <c r="DY102" s="8"/>
    </row>
    <row r="103" spans="3:129" ht="20.100000000000001" customHeight="1">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Q103" s="8"/>
      <c r="DR103" s="8"/>
      <c r="DS103" s="8"/>
      <c r="DT103" s="8"/>
      <c r="DU103" s="8"/>
      <c r="DV103" s="8"/>
      <c r="DW103" s="8"/>
      <c r="DX103" s="8"/>
      <c r="DY103" s="8"/>
    </row>
    <row r="104" spans="3:129" ht="20.100000000000001" customHeight="1">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Q104" s="8"/>
      <c r="DR104" s="8"/>
      <c r="DS104" s="8"/>
      <c r="DT104" s="8"/>
      <c r="DU104" s="8"/>
      <c r="DV104" s="8"/>
      <c r="DW104" s="8"/>
      <c r="DX104" s="8"/>
      <c r="DY104" s="8"/>
    </row>
    <row r="105" spans="3:129" ht="20.100000000000001" customHeight="1">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Q105" s="8"/>
      <c r="DR105" s="8"/>
      <c r="DS105" s="8"/>
      <c r="DT105" s="8"/>
      <c r="DU105" s="8"/>
      <c r="DV105" s="8"/>
      <c r="DW105" s="8"/>
      <c r="DX105" s="8"/>
      <c r="DY105" s="8"/>
    </row>
    <row r="106" spans="3:129" ht="20.100000000000001" customHeight="1">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Q106" s="8"/>
      <c r="DR106" s="8"/>
      <c r="DS106" s="8"/>
      <c r="DT106" s="8"/>
      <c r="DU106" s="8"/>
      <c r="DV106" s="8"/>
      <c r="DW106" s="8"/>
      <c r="DX106" s="8"/>
      <c r="DY106" s="8"/>
    </row>
    <row r="107" spans="3:129" ht="20.100000000000001" customHeight="1">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Q107" s="8"/>
      <c r="DR107" s="8"/>
      <c r="DS107" s="8"/>
      <c r="DT107" s="8"/>
      <c r="DU107" s="8"/>
      <c r="DV107" s="8"/>
      <c r="DW107" s="8"/>
      <c r="DX107" s="8"/>
      <c r="DY107" s="8"/>
    </row>
    <row r="108" spans="3:129" ht="20.100000000000001" customHeight="1">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Q108" s="8"/>
      <c r="DR108" s="8"/>
      <c r="DS108" s="8"/>
      <c r="DT108" s="8"/>
      <c r="DU108" s="8"/>
      <c r="DV108" s="8"/>
      <c r="DW108" s="8"/>
      <c r="DX108" s="8"/>
      <c r="DY108" s="8"/>
    </row>
    <row r="109" spans="3:129" ht="20.100000000000001" customHeight="1">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Q109" s="8"/>
      <c r="DR109" s="8"/>
      <c r="DS109" s="8"/>
      <c r="DT109" s="8"/>
      <c r="DU109" s="8"/>
      <c r="DV109" s="8"/>
      <c r="DW109" s="8"/>
      <c r="DX109" s="8"/>
      <c r="DY109" s="8"/>
    </row>
    <row r="110" spans="3:129" ht="20.100000000000001" customHeight="1">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Q110" s="8"/>
      <c r="DR110" s="8"/>
      <c r="DS110" s="8"/>
      <c r="DT110" s="8"/>
      <c r="DU110" s="8"/>
      <c r="DV110" s="8"/>
      <c r="DW110" s="8"/>
      <c r="DX110" s="8"/>
      <c r="DY110" s="8"/>
    </row>
    <row r="111" spans="3:129" ht="20.100000000000001" customHeight="1">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Q111" s="8"/>
      <c r="DR111" s="8"/>
      <c r="DS111" s="8"/>
      <c r="DT111" s="8"/>
      <c r="DU111" s="8"/>
      <c r="DV111" s="8"/>
      <c r="DW111" s="8"/>
      <c r="DX111" s="8"/>
      <c r="DY111" s="8"/>
    </row>
    <row r="112" spans="3:129" ht="20.100000000000001" customHeight="1">
      <c r="C112" s="7"/>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Q112" s="8"/>
      <c r="DR112" s="8"/>
      <c r="DS112" s="8"/>
      <c r="DT112" s="8"/>
      <c r="DU112" s="8"/>
      <c r="DV112" s="8"/>
      <c r="DW112" s="8"/>
      <c r="DX112" s="8"/>
      <c r="DY112" s="8"/>
    </row>
    <row r="113" spans="3:129" ht="20.100000000000001" customHeight="1">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Q113" s="8"/>
      <c r="DR113" s="8"/>
      <c r="DS113" s="8"/>
      <c r="DT113" s="8"/>
      <c r="DU113" s="8"/>
      <c r="DV113" s="8"/>
      <c r="DW113" s="8"/>
      <c r="DX113" s="8"/>
      <c r="DY113" s="8"/>
    </row>
    <row r="114" spans="3:129" ht="20.100000000000001" customHeight="1">
      <c r="D114" s="7"/>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Q114" s="8"/>
      <c r="DR114" s="8"/>
      <c r="DS114" s="8"/>
      <c r="DT114" s="8"/>
      <c r="DU114" s="8"/>
      <c r="DV114" s="8"/>
      <c r="DW114" s="8"/>
      <c r="DX114" s="8"/>
      <c r="DY114" s="8"/>
    </row>
    <row r="115" spans="3:129" ht="20.100000000000001" customHeight="1">
      <c r="C115" s="7"/>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Q115" s="8"/>
      <c r="DR115" s="8"/>
      <c r="DS115" s="8"/>
      <c r="DT115" s="8"/>
      <c r="DU115" s="8"/>
      <c r="DV115" s="8"/>
      <c r="DW115" s="8"/>
      <c r="DX115" s="8"/>
      <c r="DY115" s="8"/>
    </row>
    <row r="116" spans="3:129" ht="20.100000000000001" customHeight="1">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Q116" s="8"/>
      <c r="DR116" s="8"/>
      <c r="DS116" s="8"/>
      <c r="DT116" s="8"/>
      <c r="DU116" s="8"/>
      <c r="DV116" s="8"/>
      <c r="DW116" s="8"/>
      <c r="DX116" s="8"/>
      <c r="DY116" s="8"/>
    </row>
    <row r="117" spans="3:129" ht="20.100000000000001" customHeight="1">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Q117" s="8"/>
      <c r="DR117" s="8"/>
      <c r="DS117" s="8"/>
      <c r="DT117" s="8"/>
      <c r="DU117" s="8"/>
      <c r="DV117" s="8"/>
      <c r="DW117" s="8"/>
      <c r="DX117" s="8"/>
      <c r="DY117" s="8"/>
    </row>
    <row r="118" spans="3:129" ht="20.100000000000001" customHeight="1">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Q118" s="8"/>
      <c r="DR118" s="8"/>
      <c r="DS118" s="8"/>
      <c r="DT118" s="8"/>
      <c r="DU118" s="8"/>
      <c r="DV118" s="8"/>
      <c r="DW118" s="8"/>
      <c r="DX118" s="8"/>
      <c r="DY118" s="8"/>
    </row>
    <row r="119" spans="3:129" ht="20.100000000000001" customHeight="1">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Q119" s="8"/>
      <c r="DR119" s="8"/>
      <c r="DS119" s="8"/>
      <c r="DT119" s="8"/>
      <c r="DU119" s="8"/>
      <c r="DV119" s="8"/>
      <c r="DW119" s="8"/>
      <c r="DX119" s="8"/>
      <c r="DY119" s="8"/>
    </row>
    <row r="120" spans="3:129" ht="20.100000000000001" customHeight="1">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Q120" s="8"/>
      <c r="DR120" s="8"/>
      <c r="DS120" s="8"/>
      <c r="DT120" s="8"/>
      <c r="DU120" s="8"/>
      <c r="DV120" s="8"/>
      <c r="DW120" s="8"/>
      <c r="DX120" s="8"/>
      <c r="DY120" s="8"/>
    </row>
    <row r="121" spans="3:129" ht="20.100000000000001" customHeight="1">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Q121" s="8"/>
      <c r="DR121" s="8"/>
      <c r="DS121" s="8"/>
      <c r="DT121" s="8"/>
      <c r="DU121" s="8"/>
      <c r="DV121" s="8"/>
      <c r="DW121" s="8"/>
      <c r="DX121" s="8"/>
      <c r="DY121" s="8"/>
    </row>
    <row r="122" spans="3:129" ht="20.100000000000001" customHeight="1">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Q122" s="8"/>
      <c r="DR122" s="8"/>
      <c r="DS122" s="8"/>
      <c r="DT122" s="8"/>
      <c r="DU122" s="8"/>
      <c r="DV122" s="8"/>
      <c r="DW122" s="8"/>
      <c r="DX122" s="8"/>
      <c r="DY122" s="8"/>
    </row>
    <row r="123" spans="3:129" ht="20.100000000000001" customHeight="1">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Q123" s="8"/>
      <c r="DR123" s="8"/>
      <c r="DS123" s="8"/>
      <c r="DT123" s="8"/>
      <c r="DU123" s="8"/>
      <c r="DV123" s="8"/>
      <c r="DW123" s="8"/>
      <c r="DX123" s="8"/>
      <c r="DY123" s="8"/>
    </row>
    <row r="124" spans="3:129" ht="20.100000000000001" customHeight="1">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Q124" s="8"/>
      <c r="DR124" s="8"/>
      <c r="DS124" s="8"/>
      <c r="DT124" s="8"/>
      <c r="DU124" s="8"/>
      <c r="DV124" s="8"/>
      <c r="DW124" s="8"/>
      <c r="DX124" s="8"/>
      <c r="DY124" s="8"/>
    </row>
    <row r="125" spans="3:129" ht="20.100000000000001" customHeight="1">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Q125" s="8"/>
      <c r="DR125" s="8"/>
      <c r="DS125" s="8"/>
      <c r="DT125" s="8"/>
      <c r="DU125" s="8"/>
      <c r="DV125" s="8"/>
      <c r="DW125" s="8"/>
      <c r="DX125" s="8"/>
      <c r="DY125" s="8"/>
    </row>
    <row r="126" spans="3:129" ht="20.100000000000001" customHeight="1">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Q126" s="8"/>
      <c r="DR126" s="8"/>
      <c r="DS126" s="8"/>
      <c r="DT126" s="8"/>
      <c r="DU126" s="8"/>
      <c r="DV126" s="8"/>
      <c r="DW126" s="8"/>
      <c r="DX126" s="8"/>
      <c r="DY126" s="8"/>
    </row>
    <row r="127" spans="3:129" ht="20.100000000000001" customHeight="1">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Q127" s="8"/>
      <c r="DR127" s="8"/>
      <c r="DS127" s="8"/>
      <c r="DT127" s="8"/>
      <c r="DU127" s="8"/>
      <c r="DV127" s="8"/>
      <c r="DW127" s="8"/>
      <c r="DX127" s="8"/>
      <c r="DY127" s="8"/>
    </row>
    <row r="128" spans="3:129" ht="20.100000000000001" customHeight="1">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Q128" s="8"/>
      <c r="DR128" s="8"/>
      <c r="DS128" s="8"/>
      <c r="DT128" s="8"/>
      <c r="DU128" s="8"/>
      <c r="DV128" s="8"/>
      <c r="DW128" s="8"/>
      <c r="DX128" s="8"/>
      <c r="DY128" s="8"/>
    </row>
    <row r="129" spans="5:129" ht="20.100000000000001" customHeight="1">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Q129" s="8"/>
      <c r="DR129" s="8"/>
      <c r="DS129" s="8"/>
      <c r="DT129" s="8"/>
      <c r="DU129" s="8"/>
      <c r="DV129" s="8"/>
      <c r="DW129" s="8"/>
      <c r="DX129" s="8"/>
      <c r="DY129" s="8"/>
    </row>
    <row r="130" spans="5:129" ht="20.100000000000001" customHeight="1">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Q130" s="8"/>
      <c r="DR130" s="8"/>
      <c r="DS130" s="8"/>
      <c r="DT130" s="8"/>
      <c r="DU130" s="8"/>
      <c r="DV130" s="8"/>
      <c r="DW130" s="8"/>
      <c r="DX130" s="8"/>
      <c r="DY130" s="8"/>
    </row>
    <row r="131" spans="5:129" ht="20.100000000000001" customHeight="1">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Q131" s="8"/>
      <c r="DR131" s="8"/>
      <c r="DS131" s="8"/>
      <c r="DT131" s="8"/>
      <c r="DU131" s="8"/>
      <c r="DV131" s="8"/>
      <c r="DW131" s="8"/>
      <c r="DX131" s="8"/>
      <c r="DY131" s="8"/>
    </row>
    <row r="132" spans="5:129" ht="20.100000000000001" customHeight="1">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Q132" s="8"/>
      <c r="DR132" s="8"/>
      <c r="DS132" s="8"/>
      <c r="DT132" s="8"/>
      <c r="DU132" s="8"/>
      <c r="DV132" s="8"/>
      <c r="DW132" s="8"/>
      <c r="DX132" s="8"/>
      <c r="DY132" s="8"/>
    </row>
    <row r="133" spans="5:129" ht="20.100000000000001" customHeight="1">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Q133" s="8"/>
      <c r="DR133" s="8"/>
      <c r="DS133" s="8"/>
      <c r="DT133" s="8"/>
      <c r="DU133" s="8"/>
      <c r="DV133" s="8"/>
      <c r="DW133" s="8"/>
      <c r="DX133" s="8"/>
      <c r="DY133" s="8"/>
    </row>
    <row r="134" spans="5:129" ht="20.100000000000001" customHeight="1">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Q134" s="8"/>
      <c r="DR134" s="8"/>
      <c r="DS134" s="8"/>
      <c r="DT134" s="8"/>
      <c r="DU134" s="8"/>
      <c r="DV134" s="8"/>
      <c r="DW134" s="8"/>
      <c r="DX134" s="8"/>
      <c r="DY134" s="8"/>
    </row>
    <row r="135" spans="5:129" ht="20.100000000000001" customHeight="1">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Q135" s="8"/>
      <c r="DR135" s="8"/>
      <c r="DS135" s="8"/>
      <c r="DT135" s="8"/>
      <c r="DU135" s="8"/>
      <c r="DV135" s="8"/>
      <c r="DW135" s="8"/>
      <c r="DX135" s="8"/>
      <c r="DY135" s="8"/>
    </row>
    <row r="136" spans="5:129" ht="20.100000000000001" customHeight="1">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Q136" s="8"/>
      <c r="DR136" s="8"/>
      <c r="DS136" s="8"/>
      <c r="DT136" s="8"/>
      <c r="DU136" s="8"/>
      <c r="DV136" s="8"/>
      <c r="DW136" s="8"/>
      <c r="DX136" s="8"/>
      <c r="DY136" s="8"/>
    </row>
    <row r="137" spans="5:129" ht="20.100000000000001" customHeight="1">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Q137" s="8"/>
      <c r="DR137" s="8"/>
      <c r="DS137" s="8"/>
      <c r="DT137" s="8"/>
      <c r="DU137" s="8"/>
      <c r="DV137" s="8"/>
      <c r="DW137" s="8"/>
      <c r="DX137" s="8"/>
      <c r="DY137" s="8"/>
    </row>
    <row r="138" spans="5:129" ht="20.100000000000001" customHeight="1">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Q138" s="8"/>
      <c r="DR138" s="8"/>
      <c r="DS138" s="8"/>
      <c r="DT138" s="8"/>
      <c r="DU138" s="8"/>
      <c r="DV138" s="8"/>
      <c r="DW138" s="8"/>
      <c r="DX138" s="8"/>
      <c r="DY138" s="8"/>
    </row>
    <row r="139" spans="5:129" ht="20.100000000000001" customHeight="1">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Q139" s="8"/>
      <c r="DR139" s="8"/>
      <c r="DS139" s="8"/>
      <c r="DT139" s="8"/>
      <c r="DU139" s="8"/>
      <c r="DV139" s="8"/>
      <c r="DW139" s="8"/>
      <c r="DX139" s="8"/>
      <c r="DY139" s="8"/>
    </row>
    <row r="140" spans="5:129" ht="20.100000000000001" customHeight="1">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Q140" s="8"/>
      <c r="DR140" s="8"/>
      <c r="DS140" s="8"/>
      <c r="DT140" s="8"/>
      <c r="DU140" s="8"/>
      <c r="DV140" s="8"/>
      <c r="DW140" s="8"/>
      <c r="DX140" s="8"/>
      <c r="DY140" s="8"/>
    </row>
    <row r="141" spans="5:129" ht="20.100000000000001" customHeight="1">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Q141" s="8"/>
      <c r="DR141" s="8"/>
      <c r="DS141" s="8"/>
      <c r="DT141" s="8"/>
      <c r="DU141" s="8"/>
      <c r="DV141" s="8"/>
      <c r="DW141" s="8"/>
      <c r="DX141" s="8"/>
      <c r="DY141" s="8"/>
    </row>
    <row r="142" spans="5:129" ht="20.100000000000001" customHeight="1">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Q142" s="8"/>
      <c r="DR142" s="8"/>
      <c r="DS142" s="8"/>
      <c r="DT142" s="8"/>
      <c r="DU142" s="8"/>
      <c r="DV142" s="8"/>
      <c r="DW142" s="8"/>
      <c r="DX142" s="8"/>
      <c r="DY142" s="8"/>
    </row>
    <row r="143" spans="5:129" ht="20.100000000000001" customHeight="1">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Q143" s="8"/>
      <c r="DR143" s="8"/>
      <c r="DS143" s="8"/>
      <c r="DT143" s="8"/>
      <c r="DU143" s="8"/>
      <c r="DV143" s="8"/>
      <c r="DW143" s="8"/>
      <c r="DX143" s="8"/>
      <c r="DY143" s="8"/>
    </row>
    <row r="144" spans="5:129" ht="20.100000000000001" customHeight="1">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Q144" s="8"/>
      <c r="DR144" s="8"/>
      <c r="DS144" s="8"/>
      <c r="DT144" s="8"/>
      <c r="DU144" s="8"/>
      <c r="DV144" s="8"/>
      <c r="DW144" s="8"/>
      <c r="DX144" s="8"/>
      <c r="DY144" s="8"/>
    </row>
    <row r="145" spans="5:129" ht="20.100000000000001" customHeight="1">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Q145" s="8"/>
      <c r="DR145" s="8"/>
      <c r="DS145" s="8"/>
      <c r="DT145" s="8"/>
      <c r="DU145" s="8"/>
      <c r="DV145" s="8"/>
      <c r="DW145" s="8"/>
      <c r="DX145" s="8"/>
      <c r="DY145" s="8"/>
    </row>
    <row r="146" spans="5:129" ht="20.100000000000001" customHeight="1">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Q146" s="8"/>
      <c r="DR146" s="8"/>
      <c r="DS146" s="8"/>
      <c r="DT146" s="8"/>
      <c r="DU146" s="8"/>
      <c r="DV146" s="8"/>
      <c r="DW146" s="8"/>
      <c r="DX146" s="8"/>
      <c r="DY146" s="8"/>
    </row>
    <row r="147" spans="5:129" ht="20.100000000000001" customHeight="1">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V147" s="8"/>
      <c r="CW147" s="8"/>
      <c r="CX147" s="8"/>
      <c r="CY147" s="8"/>
      <c r="CZ147" s="8"/>
      <c r="DA147" s="8"/>
      <c r="DB147" s="8"/>
      <c r="DC147" s="8"/>
      <c r="DR147" s="8"/>
      <c r="DS147" s="8"/>
      <c r="DT147" s="8"/>
      <c r="DU147" s="8"/>
      <c r="DV147" s="8"/>
      <c r="DW147" s="8"/>
      <c r="DX147" s="8"/>
      <c r="DY147" s="8"/>
    </row>
    <row r="148" spans="5:129" ht="20.100000000000001" customHeight="1">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V148" s="8"/>
      <c r="CW148" s="8"/>
      <c r="CX148" s="8"/>
      <c r="CY148" s="8"/>
      <c r="CZ148" s="8"/>
      <c r="DA148" s="8"/>
      <c r="DB148" s="8"/>
      <c r="DC148" s="8"/>
      <c r="DR148" s="8"/>
      <c r="DS148" s="8"/>
      <c r="DT148" s="8"/>
      <c r="DU148" s="8"/>
      <c r="DV148" s="8"/>
      <c r="DW148" s="8"/>
      <c r="DX148" s="8"/>
      <c r="DY148" s="8"/>
    </row>
    <row r="149" spans="5:129" ht="20.100000000000001" customHeight="1">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V149" s="8"/>
      <c r="CW149" s="8"/>
      <c r="CX149" s="8"/>
      <c r="CY149" s="8"/>
      <c r="CZ149" s="8"/>
      <c r="DA149" s="8"/>
      <c r="DB149" s="8"/>
      <c r="DC149" s="8"/>
    </row>
    <row r="150" spans="5:129" ht="20.100000000000001" customHeight="1">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CV150" s="8"/>
      <c r="CW150" s="8"/>
      <c r="CX150" s="8"/>
      <c r="CY150" s="8"/>
      <c r="CZ150" s="8"/>
      <c r="DA150" s="8"/>
      <c r="DB150" s="8"/>
      <c r="DC150" s="8"/>
    </row>
    <row r="151" spans="5:129" ht="20.100000000000001" customHeight="1">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CV151" s="8"/>
      <c r="CW151" s="8"/>
      <c r="CX151" s="8"/>
      <c r="CY151" s="8"/>
      <c r="CZ151" s="8"/>
      <c r="DA151" s="8"/>
      <c r="DB151" s="8"/>
      <c r="DC151" s="8"/>
    </row>
    <row r="152" spans="5:129" ht="20.100000000000001" customHeight="1">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CV152" s="8"/>
      <c r="CW152" s="8"/>
      <c r="CX152" s="8"/>
      <c r="CY152" s="8"/>
      <c r="CZ152" s="8"/>
      <c r="DA152" s="8"/>
      <c r="DB152" s="8"/>
      <c r="DC152" s="8"/>
      <c r="DT152" s="7"/>
      <c r="DU152" s="7"/>
      <c r="DV152" s="7"/>
      <c r="DW152" s="7"/>
      <c r="DX152" s="7"/>
      <c r="DY152" s="7"/>
    </row>
    <row r="153" spans="5:129" ht="20.100000000000001" customHeight="1">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CV153" s="8"/>
      <c r="CW153" s="8"/>
      <c r="CX153" s="8"/>
      <c r="CY153" s="8"/>
      <c r="CZ153" s="8"/>
      <c r="DA153" s="8"/>
      <c r="DB153" s="8"/>
      <c r="DC153" s="8"/>
    </row>
    <row r="154" spans="5:129" ht="20.100000000000001" customHeight="1">
      <c r="E154" s="8"/>
      <c r="F154" s="8"/>
      <c r="G154" s="8"/>
      <c r="H154" s="8"/>
      <c r="I154" s="8"/>
      <c r="J154" s="8"/>
      <c r="K154" s="8"/>
      <c r="L154" s="8"/>
      <c r="M154" s="8"/>
      <c r="N154" s="8"/>
      <c r="Q154" s="8"/>
      <c r="R154" s="8"/>
      <c r="S154" s="8"/>
      <c r="T154" s="8"/>
      <c r="U154" s="8"/>
      <c r="V154" s="8"/>
      <c r="W154" s="8"/>
      <c r="X154" s="8"/>
      <c r="Y154" s="8"/>
      <c r="Z154" s="8"/>
      <c r="AA154" s="8"/>
      <c r="AB154" s="8"/>
      <c r="AC154" s="8"/>
      <c r="AD154" s="8"/>
      <c r="AE154" s="8"/>
      <c r="AF154" s="8"/>
      <c r="AG154" s="8"/>
      <c r="AH154" s="8"/>
      <c r="AI154" s="8"/>
      <c r="AJ154" s="8"/>
      <c r="AL154" s="8"/>
      <c r="AM154" s="8"/>
      <c r="AN154" s="8"/>
      <c r="AO154" s="8"/>
      <c r="AP154" s="8"/>
      <c r="AQ154" s="8"/>
      <c r="AR154" s="8"/>
      <c r="AS154" s="8"/>
      <c r="AT154" s="8"/>
      <c r="AU154" s="8"/>
      <c r="AV154" s="8"/>
      <c r="AW154" s="8"/>
      <c r="AX154" s="8"/>
      <c r="AY154" s="8"/>
      <c r="AZ154" s="8"/>
      <c r="BA154" s="8"/>
      <c r="BB154" s="8"/>
      <c r="BC154" s="8"/>
      <c r="BD154" s="8"/>
      <c r="BE154" s="8"/>
      <c r="BF154" s="8"/>
    </row>
    <row r="155" spans="5:129" ht="20.100000000000001" customHeight="1">
      <c r="E155" s="8"/>
      <c r="F155" s="8"/>
      <c r="G155" s="8"/>
      <c r="H155" s="8"/>
      <c r="I155" s="8"/>
      <c r="J155" s="8"/>
      <c r="K155" s="8"/>
      <c r="L155" s="8"/>
      <c r="M155" s="8"/>
      <c r="N155" s="8"/>
      <c r="Q155" s="8"/>
      <c r="R155" s="8"/>
      <c r="S155" s="8"/>
      <c r="T155" s="8"/>
      <c r="U155" s="8"/>
      <c r="V155" s="8"/>
      <c r="W155" s="8"/>
      <c r="X155" s="8"/>
      <c r="Y155" s="8"/>
      <c r="Z155" s="8"/>
      <c r="AA155" s="8"/>
      <c r="AB155" s="8"/>
      <c r="AC155" s="8"/>
      <c r="AD155" s="8"/>
      <c r="AE155" s="8"/>
      <c r="AF155" s="8"/>
      <c r="AG155" s="8"/>
      <c r="AH155" s="8"/>
      <c r="AI155" s="8"/>
      <c r="AJ155" s="8"/>
      <c r="AL155" s="8"/>
      <c r="AM155" s="8"/>
      <c r="AN155" s="8"/>
      <c r="AO155" s="8"/>
      <c r="AP155" s="8"/>
      <c r="AQ155" s="8"/>
      <c r="AR155" s="8"/>
      <c r="AS155" s="8"/>
      <c r="AT155" s="8"/>
      <c r="AU155" s="8"/>
      <c r="AV155" s="8"/>
      <c r="AW155" s="8"/>
      <c r="AX155" s="8"/>
      <c r="AY155" s="8"/>
      <c r="AZ155" s="8"/>
      <c r="BA155" s="8"/>
      <c r="BB155" s="8"/>
      <c r="BC155" s="8"/>
      <c r="BD155" s="8"/>
      <c r="BE155" s="8"/>
      <c r="BF155" s="8"/>
    </row>
    <row r="156" spans="5:129" ht="20.100000000000001" customHeight="1">
      <c r="Q156" s="8"/>
      <c r="R156" s="8"/>
      <c r="S156" s="8"/>
      <c r="T156" s="8"/>
      <c r="U156" s="8"/>
      <c r="V156" s="8"/>
      <c r="W156" s="8"/>
      <c r="X156" s="8"/>
      <c r="Y156" s="8"/>
      <c r="Z156" s="8"/>
      <c r="AA156" s="8"/>
      <c r="AB156" s="8"/>
      <c r="AC156" s="8"/>
      <c r="AD156" s="8"/>
      <c r="AE156" s="8"/>
      <c r="AF156" s="8"/>
      <c r="AG156" s="8"/>
      <c r="AH156" s="8"/>
      <c r="AI156" s="8"/>
      <c r="AJ156" s="8"/>
    </row>
    <row r="157" spans="5:129" ht="20.100000000000001" customHeight="1">
      <c r="CX157" s="7"/>
      <c r="CY157" s="7"/>
      <c r="CZ157" s="7"/>
      <c r="DA157" s="7"/>
      <c r="DB157" s="7"/>
      <c r="DC157" s="7"/>
    </row>
    <row r="159" spans="5:129" ht="20.100000000000001" customHeight="1">
      <c r="BO159" s="7"/>
    </row>
    <row r="161" spans="59:129" ht="20.100000000000001" customHeight="1">
      <c r="BK161" s="7"/>
      <c r="BL161" s="7"/>
      <c r="BM161" s="7"/>
      <c r="BN161" s="7"/>
    </row>
    <row r="162" spans="59:129" ht="20.100000000000001" customHeight="1">
      <c r="BG162" s="7"/>
    </row>
    <row r="167" spans="59:129" ht="20.100000000000001" customHeight="1">
      <c r="BH167" s="7"/>
    </row>
    <row r="169" spans="59:129" ht="20.100000000000001" customHeight="1">
      <c r="BG169" s="7"/>
    </row>
    <row r="170" spans="59:129" ht="20.100000000000001" customHeight="1">
      <c r="DU170" s="7"/>
      <c r="DV170" s="7"/>
      <c r="DW170" s="7"/>
      <c r="DX170" s="7"/>
      <c r="DY170" s="7"/>
    </row>
    <row r="171" spans="59:129" ht="20.100000000000001" customHeight="1">
      <c r="DU171" s="7"/>
      <c r="DV171" s="7"/>
      <c r="DW171" s="7"/>
      <c r="DX171" s="7"/>
      <c r="DY171" s="7"/>
    </row>
    <row r="175" spans="59:129" ht="20.100000000000001" customHeight="1">
      <c r="CY175" s="7"/>
      <c r="CZ175" s="7"/>
      <c r="DA175" s="7"/>
      <c r="DB175" s="7"/>
      <c r="DC175" s="7"/>
    </row>
    <row r="176" spans="59:129" ht="20.100000000000001" customHeight="1">
      <c r="CY176" s="7"/>
      <c r="CZ176" s="7"/>
      <c r="DA176" s="7"/>
      <c r="DB176" s="7"/>
      <c r="DC176" s="7"/>
    </row>
    <row r="178" spans="4:9" ht="20.100000000000001" customHeight="1">
      <c r="D178" s="7"/>
      <c r="E178" s="7"/>
      <c r="I178" s="7"/>
    </row>
    <row r="179" spans="4:9" ht="20.100000000000001" customHeight="1">
      <c r="D179" s="7"/>
      <c r="E179" s="7"/>
    </row>
    <row r="200" spans="1:129" ht="20.100000000000001" customHeight="1">
      <c r="A200" s="8"/>
    </row>
    <row r="201" spans="1:129" ht="20.100000000000001" customHeight="1">
      <c r="A201" s="8"/>
    </row>
    <row r="202" spans="1:129" ht="20.100000000000001" customHeight="1">
      <c r="A202" s="8"/>
    </row>
    <row r="203" spans="1:129" ht="20.100000000000001" customHeight="1">
      <c r="A203" s="8"/>
    </row>
    <row r="204" spans="1:129" ht="20.100000000000001" customHeight="1">
      <c r="A204" s="8"/>
    </row>
    <row r="205" spans="1:129" ht="20.100000000000001" customHeight="1">
      <c r="A205" s="8"/>
    </row>
    <row r="206" spans="1:129" ht="20.100000000000001" customHeight="1">
      <c r="A206" s="8"/>
    </row>
    <row r="207" spans="1:129" ht="20.100000000000001" customHeight="1">
      <c r="A207" s="8"/>
      <c r="DU207" s="7"/>
      <c r="DV207" s="7"/>
      <c r="DW207" s="7"/>
      <c r="DX207" s="7"/>
      <c r="DY207" s="7"/>
    </row>
    <row r="212" spans="103:107" ht="20.100000000000001" customHeight="1">
      <c r="CY212" s="7"/>
      <c r="CZ212" s="7"/>
      <c r="DA212" s="7"/>
      <c r="DB212" s="7"/>
      <c r="DC212" s="7"/>
    </row>
    <row r="225" spans="1:12" ht="20.100000000000001" customHeight="1">
      <c r="A225" s="8"/>
    </row>
    <row r="226" spans="1:12" ht="20.100000000000001" customHeight="1">
      <c r="A226" s="8"/>
    </row>
    <row r="227" spans="1:12" ht="20.100000000000001" customHeight="1">
      <c r="A227" s="8"/>
    </row>
    <row r="228" spans="1:12" ht="20.100000000000001" customHeight="1">
      <c r="A228" s="8"/>
    </row>
    <row r="229" spans="1:12" ht="20.100000000000001" customHeight="1">
      <c r="A229" s="8"/>
    </row>
    <row r="230" spans="1:12" ht="20.100000000000001" customHeight="1">
      <c r="A230" s="8"/>
    </row>
    <row r="231" spans="1:12" ht="20.100000000000001" customHeight="1">
      <c r="A231" s="8"/>
    </row>
    <row r="232" spans="1:12" ht="20.100000000000001" customHeight="1">
      <c r="A232" s="8"/>
    </row>
    <row r="233" spans="1:12" ht="20.100000000000001" customHeight="1">
      <c r="A233" s="8"/>
    </row>
    <row r="234" spans="1:12" ht="20.100000000000001" customHeight="1">
      <c r="A234" s="8"/>
    </row>
    <row r="235" spans="1:12" ht="20.100000000000001" customHeight="1">
      <c r="A235" s="8"/>
    </row>
    <row r="237" spans="1:12" ht="20.100000000000001" customHeight="1">
      <c r="D237" s="7"/>
      <c r="I237" s="7"/>
      <c r="L237" s="7"/>
    </row>
    <row r="238" spans="1:12" ht="20.100000000000001" customHeight="1">
      <c r="A238" s="7"/>
    </row>
    <row r="260" spans="3:3" ht="20.100000000000001" customHeight="1">
      <c r="C260" s="7"/>
    </row>
    <row r="261" spans="3:3" ht="20.100000000000001" customHeight="1">
      <c r="C261" s="7"/>
    </row>
    <row r="262" spans="3:3" ht="20.100000000000001" customHeight="1">
      <c r="C262" s="7"/>
    </row>
    <row r="263" spans="3:3" ht="20.100000000000001" customHeight="1">
      <c r="C263" s="7"/>
    </row>
    <row r="264" spans="3:3" ht="20.100000000000001" customHeight="1">
      <c r="C264" s="7"/>
    </row>
    <row r="281" spans="16:58" ht="20.100000000000001" customHeight="1">
      <c r="P281" s="40"/>
      <c r="AK281" s="40"/>
    </row>
    <row r="282" spans="16:58" ht="20.100000000000001" customHeight="1">
      <c r="P282" s="41"/>
      <c r="AK282" s="41"/>
    </row>
    <row r="283" spans="16:58" ht="20.100000000000001" customHeight="1">
      <c r="AL283" s="40"/>
      <c r="AM283" s="40"/>
      <c r="AN283" s="40"/>
      <c r="AO283" s="40"/>
      <c r="AP283" s="40"/>
      <c r="AQ283" s="40"/>
      <c r="AR283" s="40"/>
      <c r="AS283" s="40"/>
      <c r="AT283" s="40"/>
      <c r="AU283" s="40"/>
      <c r="AV283" s="40"/>
      <c r="AW283" s="40"/>
      <c r="AX283" s="40"/>
      <c r="AY283" s="40"/>
      <c r="AZ283" s="40"/>
      <c r="BA283" s="40"/>
      <c r="BB283" s="40"/>
      <c r="BC283" s="40"/>
      <c r="BD283" s="40"/>
      <c r="BE283" s="40"/>
      <c r="BF283" s="40"/>
    </row>
    <row r="284" spans="16:58" ht="20.100000000000001" customHeight="1">
      <c r="Q284" s="40"/>
      <c r="R284" s="40"/>
      <c r="S284" s="40"/>
      <c r="T284" s="40"/>
      <c r="U284" s="40"/>
      <c r="V284" s="40"/>
      <c r="W284" s="40"/>
      <c r="X284" s="40"/>
      <c r="Y284" s="40"/>
      <c r="Z284" s="40"/>
      <c r="AA284" s="40"/>
      <c r="AB284" s="40"/>
      <c r="AC284" s="40"/>
      <c r="AD284" s="40"/>
      <c r="AE284" s="40"/>
      <c r="AF284" s="40"/>
      <c r="AG284" s="40"/>
      <c r="AH284" s="40"/>
      <c r="AI284" s="40"/>
      <c r="AJ284" s="40"/>
      <c r="AL284" s="41"/>
      <c r="AM284" s="41"/>
      <c r="AN284" s="41"/>
      <c r="AO284" s="41"/>
      <c r="AP284" s="41"/>
      <c r="AQ284" s="41"/>
      <c r="AR284" s="41"/>
      <c r="AS284" s="41"/>
      <c r="AT284" s="41"/>
      <c r="AU284" s="41"/>
      <c r="AV284" s="41"/>
      <c r="AW284" s="41"/>
      <c r="AX284" s="41"/>
      <c r="AY284" s="41"/>
      <c r="AZ284" s="41"/>
      <c r="BA284" s="41"/>
      <c r="BB284" s="41"/>
      <c r="BC284" s="41"/>
      <c r="BD284" s="41"/>
      <c r="BE284" s="41"/>
      <c r="BF284" s="41"/>
    </row>
    <row r="285" spans="16:58" ht="20.100000000000001" customHeight="1">
      <c r="Q285" s="41"/>
      <c r="R285" s="41"/>
      <c r="S285" s="41"/>
      <c r="T285" s="41"/>
      <c r="U285" s="41"/>
      <c r="V285" s="41"/>
      <c r="W285" s="41"/>
      <c r="X285" s="41"/>
      <c r="Y285" s="41"/>
      <c r="Z285" s="41"/>
      <c r="AA285" s="41"/>
      <c r="AB285" s="41"/>
      <c r="AC285" s="41"/>
      <c r="AD285" s="41"/>
      <c r="AE285" s="41"/>
      <c r="AF285" s="41"/>
      <c r="AG285" s="41"/>
      <c r="AH285" s="41"/>
      <c r="AI285" s="41"/>
      <c r="AJ285" s="41"/>
    </row>
  </sheetData>
  <mergeCells count="1748">
    <mergeCell ref="JK25:JP25"/>
    <mergeCell ref="JQ25:JX25"/>
    <mergeCell ref="JY25:KB25"/>
    <mergeCell ref="KC25:KG25"/>
    <mergeCell ref="KH25:KJ25"/>
    <mergeCell ref="KK25:KM25"/>
    <mergeCell ref="JK28:JP28"/>
    <mergeCell ref="JQ28:JX28"/>
    <mergeCell ref="JY28:KB28"/>
    <mergeCell ref="KC28:KG28"/>
    <mergeCell ref="KH28:KJ28"/>
    <mergeCell ref="KK28:KM28"/>
    <mergeCell ref="JK29:JP29"/>
    <mergeCell ref="JQ29:JX29"/>
    <mergeCell ref="JY29:KB29"/>
    <mergeCell ref="KC29:KG29"/>
    <mergeCell ref="KH29:KJ29"/>
    <mergeCell ref="KK29:KM29"/>
    <mergeCell ref="JK26:JP26"/>
    <mergeCell ref="JQ26:JX26"/>
    <mergeCell ref="JY26:KB26"/>
    <mergeCell ref="KC26:KG26"/>
    <mergeCell ref="KH26:KJ26"/>
    <mergeCell ref="KK26:KM26"/>
    <mergeCell ref="JK27:JP27"/>
    <mergeCell ref="JQ27:JX27"/>
    <mergeCell ref="JY27:KB27"/>
    <mergeCell ref="KC27:KG27"/>
    <mergeCell ref="KH27:KJ27"/>
    <mergeCell ref="KK27:KM27"/>
    <mergeCell ref="JK21:JP21"/>
    <mergeCell ref="JQ21:JX21"/>
    <mergeCell ref="JY21:KB21"/>
    <mergeCell ref="KC21:KG21"/>
    <mergeCell ref="KH21:KJ21"/>
    <mergeCell ref="KK21:KM21"/>
    <mergeCell ref="JK22:JP22"/>
    <mergeCell ref="JQ22:JX22"/>
    <mergeCell ref="JY22:KB22"/>
    <mergeCell ref="KC22:KG22"/>
    <mergeCell ref="KH22:KJ22"/>
    <mergeCell ref="KK22:KM22"/>
    <mergeCell ref="JK24:JP24"/>
    <mergeCell ref="JQ24:JX24"/>
    <mergeCell ref="JY24:KB24"/>
    <mergeCell ref="KC24:KG24"/>
    <mergeCell ref="KH24:KJ24"/>
    <mergeCell ref="KK24:KM24"/>
    <mergeCell ref="JK23:JP23"/>
    <mergeCell ref="JQ23:JX23"/>
    <mergeCell ref="JY23:KB23"/>
    <mergeCell ref="KC23:KG23"/>
    <mergeCell ref="KH23:KJ23"/>
    <mergeCell ref="KK23:KM23"/>
    <mergeCell ref="JK18:JP18"/>
    <mergeCell ref="JQ18:JX18"/>
    <mergeCell ref="JY18:KB18"/>
    <mergeCell ref="KC18:KG18"/>
    <mergeCell ref="KH18:KJ18"/>
    <mergeCell ref="KK18:KM18"/>
    <mergeCell ref="JK19:JP19"/>
    <mergeCell ref="JQ19:JX19"/>
    <mergeCell ref="JY19:KB19"/>
    <mergeCell ref="KC19:KG19"/>
    <mergeCell ref="KH19:KJ19"/>
    <mergeCell ref="KK19:KM19"/>
    <mergeCell ref="JK20:JP20"/>
    <mergeCell ref="JQ20:JX20"/>
    <mergeCell ref="JY20:KB20"/>
    <mergeCell ref="KC20:KG20"/>
    <mergeCell ref="KH20:KJ20"/>
    <mergeCell ref="KK20:KM20"/>
    <mergeCell ref="JK15:JP15"/>
    <mergeCell ref="JQ15:JX15"/>
    <mergeCell ref="JY15:KB15"/>
    <mergeCell ref="KC15:KG15"/>
    <mergeCell ref="KH15:KJ15"/>
    <mergeCell ref="KK15:KM15"/>
    <mergeCell ref="JK16:JP16"/>
    <mergeCell ref="JQ16:JX16"/>
    <mergeCell ref="JY16:KB16"/>
    <mergeCell ref="KC16:KG16"/>
    <mergeCell ref="KH16:KJ16"/>
    <mergeCell ref="KK16:KM16"/>
    <mergeCell ref="JK17:JP17"/>
    <mergeCell ref="JQ17:JX17"/>
    <mergeCell ref="JY17:KB17"/>
    <mergeCell ref="KC17:KG17"/>
    <mergeCell ref="KH17:KJ17"/>
    <mergeCell ref="KK17:KM17"/>
    <mergeCell ref="JK12:JP12"/>
    <mergeCell ref="JQ12:JX12"/>
    <mergeCell ref="JY12:KB12"/>
    <mergeCell ref="KC12:KG12"/>
    <mergeCell ref="KH12:KJ12"/>
    <mergeCell ref="KK12:KM12"/>
    <mergeCell ref="JK13:JP13"/>
    <mergeCell ref="JQ13:JX13"/>
    <mergeCell ref="JY13:KB13"/>
    <mergeCell ref="KC13:KG13"/>
    <mergeCell ref="KH13:KJ13"/>
    <mergeCell ref="KK13:KM13"/>
    <mergeCell ref="JK14:JP14"/>
    <mergeCell ref="JQ14:JX14"/>
    <mergeCell ref="JY14:KB14"/>
    <mergeCell ref="KC14:KG14"/>
    <mergeCell ref="KH14:KJ14"/>
    <mergeCell ref="KK14:KM14"/>
    <mergeCell ref="JK8:JP8"/>
    <mergeCell ref="JQ8:JX8"/>
    <mergeCell ref="JY8:KB8"/>
    <mergeCell ref="KC8:KG8"/>
    <mergeCell ref="KH8:KJ8"/>
    <mergeCell ref="KK8:KM8"/>
    <mergeCell ref="JK9:JP9"/>
    <mergeCell ref="JQ9:JX9"/>
    <mergeCell ref="JY9:KB9"/>
    <mergeCell ref="KC9:KG9"/>
    <mergeCell ref="KH9:KJ9"/>
    <mergeCell ref="KK9:KM9"/>
    <mergeCell ref="JK11:JP11"/>
    <mergeCell ref="JQ11:JX11"/>
    <mergeCell ref="JY11:KB11"/>
    <mergeCell ref="KC11:KG11"/>
    <mergeCell ref="KH11:KJ11"/>
    <mergeCell ref="KK11:KM11"/>
    <mergeCell ref="JK10:JP10"/>
    <mergeCell ref="JQ10:JX10"/>
    <mergeCell ref="JY10:KB10"/>
    <mergeCell ref="KC10:KG10"/>
    <mergeCell ref="KH10:KJ10"/>
    <mergeCell ref="KK10:KM10"/>
    <mergeCell ref="JK5:JP5"/>
    <mergeCell ref="JQ5:JX5"/>
    <mergeCell ref="JY5:KB5"/>
    <mergeCell ref="KC5:KG5"/>
    <mergeCell ref="KH5:KJ5"/>
    <mergeCell ref="KK5:KM5"/>
    <mergeCell ref="JK6:JP6"/>
    <mergeCell ref="JQ6:JX6"/>
    <mergeCell ref="JY6:KB6"/>
    <mergeCell ref="KC6:KG6"/>
    <mergeCell ref="KH6:KJ6"/>
    <mergeCell ref="KK6:KM6"/>
    <mergeCell ref="JK7:JP7"/>
    <mergeCell ref="JQ7:JX7"/>
    <mergeCell ref="JY7:KB7"/>
    <mergeCell ref="KC7:KG7"/>
    <mergeCell ref="KH7:KJ7"/>
    <mergeCell ref="KK7:KM7"/>
    <mergeCell ref="JK1:KM1"/>
    <mergeCell ref="JK2:JP2"/>
    <mergeCell ref="JQ2:JX2"/>
    <mergeCell ref="JY2:KB2"/>
    <mergeCell ref="KC2:KG2"/>
    <mergeCell ref="KH2:KJ2"/>
    <mergeCell ref="KK2:KM2"/>
    <mergeCell ref="JK3:JP3"/>
    <mergeCell ref="JQ3:JX3"/>
    <mergeCell ref="JY3:KB3"/>
    <mergeCell ref="KC3:KG3"/>
    <mergeCell ref="KH3:KJ3"/>
    <mergeCell ref="KK3:KM3"/>
    <mergeCell ref="JK4:JP4"/>
    <mergeCell ref="JQ4:JX4"/>
    <mergeCell ref="JY4:KB4"/>
    <mergeCell ref="KC4:KG4"/>
    <mergeCell ref="KH4:KJ4"/>
    <mergeCell ref="KK4:KM4"/>
    <mergeCell ref="CV16:DC16"/>
    <mergeCell ref="DD16:DG16"/>
    <mergeCell ref="DH16:DJ16"/>
    <mergeCell ref="DK16:DM16"/>
    <mergeCell ref="DN16:DO16"/>
    <mergeCell ref="Q11:X11"/>
    <mergeCell ref="Y11:AD11"/>
    <mergeCell ref="AE11:AG11"/>
    <mergeCell ref="AH11:AJ11"/>
    <mergeCell ref="AL23:AS23"/>
    <mergeCell ref="AT23:AW23"/>
    <mergeCell ref="AX23:BB23"/>
    <mergeCell ref="BC23:BH23"/>
    <mergeCell ref="BI23:BK23"/>
    <mergeCell ref="BL23:BN23"/>
    <mergeCell ref="AL24:AS24"/>
    <mergeCell ref="AT24:AW24"/>
    <mergeCell ref="AX24:BB24"/>
    <mergeCell ref="BC24:BH24"/>
    <mergeCell ref="BI24:BK24"/>
    <mergeCell ref="BL24:BN24"/>
    <mergeCell ref="BQ22:BX22"/>
    <mergeCell ref="BQ23:BX23"/>
    <mergeCell ref="Q12:X12"/>
    <mergeCell ref="Y12:AD12"/>
    <mergeCell ref="AE12:AG12"/>
    <mergeCell ref="AH12:AJ12"/>
    <mergeCell ref="DD14:DG14"/>
    <mergeCell ref="DN19:DO19"/>
    <mergeCell ref="DN20:DO20"/>
    <mergeCell ref="DN21:DO21"/>
    <mergeCell ref="CN16:CP16"/>
    <mergeCell ref="HY25:IA25"/>
    <mergeCell ref="IB4:ID4"/>
    <mergeCell ref="IB5:ID5"/>
    <mergeCell ref="IB6:ID6"/>
    <mergeCell ref="IB7:ID7"/>
    <mergeCell ref="IB8:ID8"/>
    <mergeCell ref="IB22:ID22"/>
    <mergeCell ref="IB23:ID23"/>
    <mergeCell ref="IB24:ID24"/>
    <mergeCell ref="IB25:ID25"/>
    <mergeCell ref="HN25:HR25"/>
    <mergeCell ref="HS4:HX4"/>
    <mergeCell ref="HS5:HX5"/>
    <mergeCell ref="HS6:HX6"/>
    <mergeCell ref="HS7:HX7"/>
    <mergeCell ref="HS8:HX8"/>
    <mergeCell ref="HS22:HX22"/>
    <mergeCell ref="HS23:HX23"/>
    <mergeCell ref="HN9:HR9"/>
    <mergeCell ref="HS9:HX9"/>
    <mergeCell ref="HY9:IA9"/>
    <mergeCell ref="IB9:ID9"/>
    <mergeCell ref="HY7:IA7"/>
    <mergeCell ref="HY8:IA8"/>
    <mergeCell ref="HY22:IA22"/>
    <mergeCell ref="HY23:IA23"/>
    <mergeCell ref="HS20:HX20"/>
    <mergeCell ref="HS25:HX25"/>
    <mergeCell ref="HY19:IA19"/>
    <mergeCell ref="IB19:ID19"/>
    <mergeCell ref="HS15:HX15"/>
    <mergeCell ref="HY15:IA15"/>
    <mergeCell ref="HB1:ID1"/>
    <mergeCell ref="HB4:HI4"/>
    <mergeCell ref="HB5:HI5"/>
    <mergeCell ref="HB6:HI6"/>
    <mergeCell ref="HB7:HI7"/>
    <mergeCell ref="HB8:HI8"/>
    <mergeCell ref="HB22:HI22"/>
    <mergeCell ref="HB23:HI23"/>
    <mergeCell ref="HB24:HI24"/>
    <mergeCell ref="HN4:HR4"/>
    <mergeCell ref="HN5:HR5"/>
    <mergeCell ref="HN6:HR6"/>
    <mergeCell ref="HN7:HR7"/>
    <mergeCell ref="HN8:HR8"/>
    <mergeCell ref="HN22:HR22"/>
    <mergeCell ref="HN23:HR23"/>
    <mergeCell ref="HN24:HR24"/>
    <mergeCell ref="HY4:IA4"/>
    <mergeCell ref="HY5:IA5"/>
    <mergeCell ref="HY6:IA6"/>
    <mergeCell ref="HN10:HR10"/>
    <mergeCell ref="HS10:HX10"/>
    <mergeCell ref="HY10:IA10"/>
    <mergeCell ref="IB10:ID10"/>
    <mergeCell ref="HB21:HI21"/>
    <mergeCell ref="HJ21:HM21"/>
    <mergeCell ref="HN21:HR21"/>
    <mergeCell ref="HS21:HX21"/>
    <mergeCell ref="HS24:HX24"/>
    <mergeCell ref="HS2:HX2"/>
    <mergeCell ref="HS19:HX19"/>
    <mergeCell ref="HY24:IA24"/>
    <mergeCell ref="HB25:HI25"/>
    <mergeCell ref="HJ4:HM4"/>
    <mergeCell ref="HJ5:HM5"/>
    <mergeCell ref="HJ6:HM6"/>
    <mergeCell ref="HJ7:HM7"/>
    <mergeCell ref="HJ8:HM8"/>
    <mergeCell ref="HJ22:HM22"/>
    <mergeCell ref="HJ23:HM23"/>
    <mergeCell ref="HJ24:HM24"/>
    <mergeCell ref="HJ25:HM25"/>
    <mergeCell ref="HN11:HR11"/>
    <mergeCell ref="HJ9:HM9"/>
    <mergeCell ref="HB10:HI10"/>
    <mergeCell ref="HJ10:HM10"/>
    <mergeCell ref="HB2:HI2"/>
    <mergeCell ref="HJ2:HM2"/>
    <mergeCell ref="HN2:HR2"/>
    <mergeCell ref="HN20:HR20"/>
    <mergeCell ref="HN19:HR19"/>
    <mergeCell ref="HB20:HI20"/>
    <mergeCell ref="HJ20:HM20"/>
    <mergeCell ref="HB15:HI15"/>
    <mergeCell ref="HJ15:HM15"/>
    <mergeCell ref="HN15:HR15"/>
    <mergeCell ref="GX12:GZ12"/>
    <mergeCell ref="GX13:GZ13"/>
    <mergeCell ref="GX23:GZ23"/>
    <mergeCell ref="GX22:GZ22"/>
    <mergeCell ref="HY2:IA2"/>
    <mergeCell ref="IB2:ID2"/>
    <mergeCell ref="HB3:HI3"/>
    <mergeCell ref="HJ3:HM3"/>
    <mergeCell ref="HN3:HR3"/>
    <mergeCell ref="HS3:HX3"/>
    <mergeCell ref="HY3:IA3"/>
    <mergeCell ref="IB3:ID3"/>
    <mergeCell ref="HS11:HX11"/>
    <mergeCell ref="HY11:IA11"/>
    <mergeCell ref="IB11:ID11"/>
    <mergeCell ref="HB12:HI12"/>
    <mergeCell ref="HJ12:HM12"/>
    <mergeCell ref="HN12:HR12"/>
    <mergeCell ref="HS12:HX12"/>
    <mergeCell ref="HY12:IA12"/>
    <mergeCell ref="IB12:ID12"/>
    <mergeCell ref="HB9:HI9"/>
    <mergeCell ref="HY21:IA21"/>
    <mergeCell ref="IB21:ID21"/>
    <mergeCell ref="HB11:HI11"/>
    <mergeCell ref="HJ11:HM11"/>
    <mergeCell ref="GX6:GZ6"/>
    <mergeCell ref="GX7:GZ7"/>
    <mergeCell ref="GX8:GZ8"/>
    <mergeCell ref="GX9:GZ9"/>
    <mergeCell ref="GX10:GZ10"/>
    <mergeCell ref="GX11:GZ11"/>
    <mergeCell ref="GP24:GT24"/>
    <mergeCell ref="GP25:GT25"/>
    <mergeCell ref="GJ15:GO15"/>
    <mergeCell ref="GJ16:GO16"/>
    <mergeCell ref="GU20:GW20"/>
    <mergeCell ref="GE9:GI9"/>
    <mergeCell ref="GJ9:GO9"/>
    <mergeCell ref="GP9:GT9"/>
    <mergeCell ref="GU9:GW9"/>
    <mergeCell ref="FS25:FZ25"/>
    <mergeCell ref="GU21:GW21"/>
    <mergeCell ref="GU22:GW22"/>
    <mergeCell ref="GU23:GW23"/>
    <mergeCell ref="GU24:GW24"/>
    <mergeCell ref="GU25:GW25"/>
    <mergeCell ref="GX14:GZ14"/>
    <mergeCell ref="GX15:GZ15"/>
    <mergeCell ref="GX16:GZ16"/>
    <mergeCell ref="GX17:GZ17"/>
    <mergeCell ref="GX18:GZ18"/>
    <mergeCell ref="GX19:GZ19"/>
    <mergeCell ref="GX20:GZ20"/>
    <mergeCell ref="GX21:GZ21"/>
    <mergeCell ref="GX25:GZ25"/>
    <mergeCell ref="GJ22:GO22"/>
    <mergeCell ref="GJ23:GO23"/>
    <mergeCell ref="GJ24:GO24"/>
    <mergeCell ref="GJ25:GO25"/>
    <mergeCell ref="GP14:GT14"/>
    <mergeCell ref="GP15:GT15"/>
    <mergeCell ref="GP16:GT16"/>
    <mergeCell ref="GP17:GT17"/>
    <mergeCell ref="GU13:GW13"/>
    <mergeCell ref="GA11:GD11"/>
    <mergeCell ref="FL14:FR14"/>
    <mergeCell ref="GA14:GD14"/>
    <mergeCell ref="GJ14:GO14"/>
    <mergeCell ref="GU14:GW14"/>
    <mergeCell ref="GA12:GD12"/>
    <mergeCell ref="GE12:GI12"/>
    <mergeCell ref="GJ12:GO12"/>
    <mergeCell ref="GP12:GT12"/>
    <mergeCell ref="GU12:GW12"/>
    <mergeCell ref="GE19:GI19"/>
    <mergeCell ref="GE20:GI20"/>
    <mergeCell ref="GE21:GI21"/>
    <mergeCell ref="GE22:GI22"/>
    <mergeCell ref="GE23:GI23"/>
    <mergeCell ref="GP21:GT21"/>
    <mergeCell ref="GP22:GT22"/>
    <mergeCell ref="GP23:GT23"/>
    <mergeCell ref="GP18:GT18"/>
    <mergeCell ref="GP19:GT19"/>
    <mergeCell ref="GP20:GT20"/>
    <mergeCell ref="GE14:GI14"/>
    <mergeCell ref="GE15:GI15"/>
    <mergeCell ref="GE16:GI16"/>
    <mergeCell ref="GE17:GI17"/>
    <mergeCell ref="GE18:GI18"/>
    <mergeCell ref="FS23:FZ23"/>
    <mergeCell ref="GA13:GD13"/>
    <mergeCell ref="GE13:GI13"/>
    <mergeCell ref="GJ13:GO13"/>
    <mergeCell ref="GA10:GD10"/>
    <mergeCell ref="GE10:GI10"/>
    <mergeCell ref="GJ10:GO10"/>
    <mergeCell ref="GP10:GT10"/>
    <mergeCell ref="GU10:GW10"/>
    <mergeCell ref="GU15:GW15"/>
    <mergeCell ref="GU16:GW16"/>
    <mergeCell ref="GU17:GW17"/>
    <mergeCell ref="GU18:GW18"/>
    <mergeCell ref="GU19:GW19"/>
    <mergeCell ref="EJ21:EK21"/>
    <mergeCell ref="DR22:DY22"/>
    <mergeCell ref="DZ22:EC22"/>
    <mergeCell ref="ED22:EF22"/>
    <mergeCell ref="EG22:EI22"/>
    <mergeCell ref="EJ22:EK22"/>
    <mergeCell ref="FL9:FR9"/>
    <mergeCell ref="FL10:FR10"/>
    <mergeCell ref="FL11:FR11"/>
    <mergeCell ref="FL12:FR12"/>
    <mergeCell ref="DZ11:EC11"/>
    <mergeCell ref="ED11:EF11"/>
    <mergeCell ref="EG11:EI11"/>
    <mergeCell ref="GA15:GD15"/>
    <mergeCell ref="GA16:GD16"/>
    <mergeCell ref="GA17:GD17"/>
    <mergeCell ref="GA18:GD18"/>
    <mergeCell ref="GA19:GD19"/>
    <mergeCell ref="GA20:GD20"/>
    <mergeCell ref="GA21:GD21"/>
    <mergeCell ref="FL13:FR13"/>
    <mergeCell ref="GP13:GT13"/>
    <mergeCell ref="FS8:FZ8"/>
    <mergeCell ref="FS9:FZ9"/>
    <mergeCell ref="FS10:FZ10"/>
    <mergeCell ref="FS11:FZ11"/>
    <mergeCell ref="FS12:FZ12"/>
    <mergeCell ref="EJ20:EK20"/>
    <mergeCell ref="FL15:FR15"/>
    <mergeCell ref="FL18:FR18"/>
    <mergeCell ref="FL19:FR19"/>
    <mergeCell ref="FL20:FR20"/>
    <mergeCell ref="FL21:FR21"/>
    <mergeCell ref="FL22:FR22"/>
    <mergeCell ref="EM7:ET7"/>
    <mergeCell ref="FG7:FI7"/>
    <mergeCell ref="FS14:FZ14"/>
    <mergeCell ref="FS15:FZ15"/>
    <mergeCell ref="FS18:FZ18"/>
    <mergeCell ref="FS19:FZ19"/>
    <mergeCell ref="FS20:FZ20"/>
    <mergeCell ref="FS21:FZ21"/>
    <mergeCell ref="FS22:FZ22"/>
    <mergeCell ref="FD13:FF13"/>
    <mergeCell ref="FG13:FI13"/>
    <mergeCell ref="FD8:FF8"/>
    <mergeCell ref="FD12:FF12"/>
    <mergeCell ref="FS13:FZ13"/>
    <mergeCell ref="FA17:FC17"/>
    <mergeCell ref="FL16:FR16"/>
    <mergeCell ref="FG15:FI15"/>
    <mergeCell ref="FG8:FI8"/>
    <mergeCell ref="FG12:FI12"/>
    <mergeCell ref="FG21:FI21"/>
    <mergeCell ref="GA8:GD8"/>
    <mergeCell ref="GE11:GI11"/>
    <mergeCell ref="GJ11:GO11"/>
    <mergeCell ref="GP11:GT11"/>
    <mergeCell ref="GU11:GW11"/>
    <mergeCell ref="GE8:GI8"/>
    <mergeCell ref="GJ8:GO8"/>
    <mergeCell ref="GP8:GT8"/>
    <mergeCell ref="GU8:GW8"/>
    <mergeCell ref="GA9:GD9"/>
    <mergeCell ref="GA6:GD6"/>
    <mergeCell ref="GE6:GI6"/>
    <mergeCell ref="FL2:FR2"/>
    <mergeCell ref="FS2:FZ2"/>
    <mergeCell ref="GA2:GD2"/>
    <mergeCell ref="FL6:FR6"/>
    <mergeCell ref="FL7:FR7"/>
    <mergeCell ref="FL8:FR8"/>
    <mergeCell ref="GA7:GD7"/>
    <mergeCell ref="GE7:GI7"/>
    <mergeCell ref="GJ7:GO7"/>
    <mergeCell ref="GP7:GT7"/>
    <mergeCell ref="GU7:GW7"/>
    <mergeCell ref="GE2:GI2"/>
    <mergeCell ref="GJ2:GO2"/>
    <mergeCell ref="GP2:GT2"/>
    <mergeCell ref="GU2:GW2"/>
    <mergeCell ref="GJ6:GO6"/>
    <mergeCell ref="GP6:GT6"/>
    <mergeCell ref="GU6:GW6"/>
    <mergeCell ref="FS6:FZ6"/>
    <mergeCell ref="FS7:FZ7"/>
    <mergeCell ref="FL1:GZ1"/>
    <mergeCell ref="FL3:FR3"/>
    <mergeCell ref="FL4:FR4"/>
    <mergeCell ref="FL5:FR5"/>
    <mergeCell ref="FS3:FZ3"/>
    <mergeCell ref="FS4:FZ4"/>
    <mergeCell ref="FS5:FZ5"/>
    <mergeCell ref="GA3:GD3"/>
    <mergeCell ref="GE3:GI3"/>
    <mergeCell ref="GJ3:GO3"/>
    <mergeCell ref="GP3:GT3"/>
    <mergeCell ref="GU3:GW3"/>
    <mergeCell ref="GA4:GD4"/>
    <mergeCell ref="GE4:GI4"/>
    <mergeCell ref="GJ4:GO4"/>
    <mergeCell ref="GP4:GT4"/>
    <mergeCell ref="GU4:GW4"/>
    <mergeCell ref="GA5:GD5"/>
    <mergeCell ref="GE5:GI5"/>
    <mergeCell ref="GJ5:GO5"/>
    <mergeCell ref="GP5:GT5"/>
    <mergeCell ref="GU5:GW5"/>
    <mergeCell ref="GX3:GZ3"/>
    <mergeCell ref="GX4:GZ4"/>
    <mergeCell ref="GX5:GZ5"/>
    <mergeCell ref="GX2:GZ2"/>
    <mergeCell ref="DN28:DO28"/>
    <mergeCell ref="FL17:FR17"/>
    <mergeCell ref="DK26:DM26"/>
    <mergeCell ref="DN26:DO26"/>
    <mergeCell ref="CV27:DC27"/>
    <mergeCell ref="DD27:DG27"/>
    <mergeCell ref="DH27:DJ27"/>
    <mergeCell ref="DK27:DM27"/>
    <mergeCell ref="DN27:DO27"/>
    <mergeCell ref="CV24:DC24"/>
    <mergeCell ref="DD24:DG24"/>
    <mergeCell ref="DH24:DJ24"/>
    <mergeCell ref="DK24:DM24"/>
    <mergeCell ref="DN24:DO24"/>
    <mergeCell ref="CV25:DC25"/>
    <mergeCell ref="EJ24:EK24"/>
    <mergeCell ref="DR25:DY25"/>
    <mergeCell ref="DZ25:EC25"/>
    <mergeCell ref="ED25:EF25"/>
    <mergeCell ref="EG25:EI25"/>
    <mergeCell ref="EJ25:EK25"/>
    <mergeCell ref="DR23:DY23"/>
    <mergeCell ref="DZ23:EC23"/>
    <mergeCell ref="DH26:DJ26"/>
    <mergeCell ref="FL25:FR25"/>
    <mergeCell ref="FG19:FI19"/>
    <mergeCell ref="FG20:FI20"/>
    <mergeCell ref="FG22:FI22"/>
    <mergeCell ref="EJ26:EK26"/>
    <mergeCell ref="EJ27:EK27"/>
    <mergeCell ref="EJ19:EK19"/>
    <mergeCell ref="DZ27:EC27"/>
    <mergeCell ref="CV35:DC35"/>
    <mergeCell ref="DD35:DG35"/>
    <mergeCell ref="DH35:DJ35"/>
    <mergeCell ref="DK35:DM35"/>
    <mergeCell ref="DN35:DO35"/>
    <mergeCell ref="GX24:GZ24"/>
    <mergeCell ref="DR16:DY16"/>
    <mergeCell ref="DR17:DY17"/>
    <mergeCell ref="DR18:DY18"/>
    <mergeCell ref="DR19:DY19"/>
    <mergeCell ref="DZ16:EC16"/>
    <mergeCell ref="DZ17:EC17"/>
    <mergeCell ref="DZ18:EC18"/>
    <mergeCell ref="DZ19:EC19"/>
    <mergeCell ref="ED16:EF16"/>
    <mergeCell ref="ED17:EF17"/>
    <mergeCell ref="ED18:EF18"/>
    <mergeCell ref="EG16:EI16"/>
    <mergeCell ref="EG17:EI17"/>
    <mergeCell ref="EG18:EI18"/>
    <mergeCell ref="EJ16:EK16"/>
    <mergeCell ref="EJ17:EK17"/>
    <mergeCell ref="EJ18:EK18"/>
    <mergeCell ref="ED23:EF23"/>
    <mergeCell ref="FD24:FF24"/>
    <mergeCell ref="FD25:FF25"/>
    <mergeCell ref="FG16:FI16"/>
    <mergeCell ref="FG17:FI17"/>
    <mergeCell ref="FG18:FI18"/>
    <mergeCell ref="EJ23:EK23"/>
    <mergeCell ref="CV28:DC28"/>
    <mergeCell ref="DD28:DG28"/>
    <mergeCell ref="FS24:FZ24"/>
    <mergeCell ref="GJ17:GO17"/>
    <mergeCell ref="GJ18:GO18"/>
    <mergeCell ref="GJ19:GO19"/>
    <mergeCell ref="GJ20:GO20"/>
    <mergeCell ref="GJ21:GO21"/>
    <mergeCell ref="GA22:GD22"/>
    <mergeCell ref="GA23:GD23"/>
    <mergeCell ref="GA24:GD24"/>
    <mergeCell ref="FS16:FZ16"/>
    <mergeCell ref="FS17:FZ17"/>
    <mergeCell ref="FG23:FI23"/>
    <mergeCell ref="FG24:FI24"/>
    <mergeCell ref="FG25:FI25"/>
    <mergeCell ref="FD16:FF16"/>
    <mergeCell ref="FD14:FF14"/>
    <mergeCell ref="FG14:FI14"/>
    <mergeCell ref="FD15:FF15"/>
    <mergeCell ref="FL23:FR23"/>
    <mergeCell ref="FL24:FR24"/>
    <mergeCell ref="GE24:GI24"/>
    <mergeCell ref="GE25:GI25"/>
    <mergeCell ref="GA25:GD25"/>
    <mergeCell ref="FA16:FC16"/>
    <mergeCell ref="EU8:EX8"/>
    <mergeCell ref="EM8:ET8"/>
    <mergeCell ref="EX17:EZ17"/>
    <mergeCell ref="EX18:EZ18"/>
    <mergeCell ref="EU19:EW19"/>
    <mergeCell ref="ER20:ET20"/>
    <mergeCell ref="EY8:FC8"/>
    <mergeCell ref="FD17:FF17"/>
    <mergeCell ref="FD18:FF18"/>
    <mergeCell ref="FD19:FF19"/>
    <mergeCell ref="FD20:FF20"/>
    <mergeCell ref="FD21:FF21"/>
    <mergeCell ref="FD22:FF22"/>
    <mergeCell ref="FD23:FF23"/>
    <mergeCell ref="EM1:FI1"/>
    <mergeCell ref="EM10:FI10"/>
    <mergeCell ref="EM9:FI9"/>
    <mergeCell ref="EU2:EX2"/>
    <mergeCell ref="EU3:EX3"/>
    <mergeCell ref="EU4:EX4"/>
    <mergeCell ref="EU5:EX5"/>
    <mergeCell ref="EU6:EX6"/>
    <mergeCell ref="EU7:EX7"/>
    <mergeCell ref="EY2:FC2"/>
    <mergeCell ref="EY3:FC3"/>
    <mergeCell ref="EY4:FC4"/>
    <mergeCell ref="EY5:FC5"/>
    <mergeCell ref="EY6:FC6"/>
    <mergeCell ref="EY7:FC7"/>
    <mergeCell ref="FD2:FF2"/>
    <mergeCell ref="FD7:FF7"/>
    <mergeCell ref="FG2:FI2"/>
    <mergeCell ref="FD3:FF3"/>
    <mergeCell ref="ED3:EF3"/>
    <mergeCell ref="EG3:EI3"/>
    <mergeCell ref="EJ3:EK3"/>
    <mergeCell ref="DR4:DY4"/>
    <mergeCell ref="DZ4:EC4"/>
    <mergeCell ref="ED4:EF4"/>
    <mergeCell ref="EG4:EI4"/>
    <mergeCell ref="EJ4:EK4"/>
    <mergeCell ref="FG3:FI3"/>
    <mergeCell ref="FD4:FF4"/>
    <mergeCell ref="FG4:FI4"/>
    <mergeCell ref="FD5:FF5"/>
    <mergeCell ref="FG5:FI5"/>
    <mergeCell ref="FD6:FF6"/>
    <mergeCell ref="FG6:FI6"/>
    <mergeCell ref="DR6:DY6"/>
    <mergeCell ref="DZ6:EC6"/>
    <mergeCell ref="ED6:EF6"/>
    <mergeCell ref="EG6:EI6"/>
    <mergeCell ref="DR5:DY5"/>
    <mergeCell ref="DZ5:EC5"/>
    <mergeCell ref="ED5:EF5"/>
    <mergeCell ref="EG5:EI5"/>
    <mergeCell ref="EM2:ET2"/>
    <mergeCell ref="EM3:ET3"/>
    <mergeCell ref="EM4:ET4"/>
    <mergeCell ref="EM5:ET5"/>
    <mergeCell ref="EM6:ET6"/>
    <mergeCell ref="DR2:DY2"/>
    <mergeCell ref="DZ2:EC2"/>
    <mergeCell ref="DN32:DO32"/>
    <mergeCell ref="CV3:DC3"/>
    <mergeCell ref="DD3:DG3"/>
    <mergeCell ref="DH3:DJ3"/>
    <mergeCell ref="DK3:DM3"/>
    <mergeCell ref="DN3:DO3"/>
    <mergeCell ref="CV4:DC4"/>
    <mergeCell ref="DD4:DG4"/>
    <mergeCell ref="DH4:DJ4"/>
    <mergeCell ref="DK4:DM4"/>
    <mergeCell ref="DN4:DO4"/>
    <mergeCell ref="CV34:DC34"/>
    <mergeCell ref="DD34:DG34"/>
    <mergeCell ref="DH34:DJ34"/>
    <mergeCell ref="DK34:DM34"/>
    <mergeCell ref="DN34:DO34"/>
    <mergeCell ref="EJ14:EK14"/>
    <mergeCell ref="EJ33:EK33"/>
    <mergeCell ref="EJ31:EK31"/>
    <mergeCell ref="EJ32:EK32"/>
    <mergeCell ref="EJ9:EK9"/>
    <mergeCell ref="EJ10:EK10"/>
    <mergeCell ref="EJ12:EK12"/>
    <mergeCell ref="EJ11:EK11"/>
    <mergeCell ref="EJ28:EK28"/>
    <mergeCell ref="EJ29:EK29"/>
    <mergeCell ref="EJ30:EK30"/>
    <mergeCell ref="EJ15:EK15"/>
    <mergeCell ref="ED27:EF27"/>
    <mergeCell ref="EG27:EI27"/>
    <mergeCell ref="EJ34:EK34"/>
    <mergeCell ref="DK7:DM7"/>
    <mergeCell ref="DR1:EK1"/>
    <mergeCell ref="CV10:DC10"/>
    <mergeCell ref="DD10:DG10"/>
    <mergeCell ref="DH10:DJ10"/>
    <mergeCell ref="DK10:DM10"/>
    <mergeCell ref="DN10:DO10"/>
    <mergeCell ref="CV33:DC33"/>
    <mergeCell ref="DD33:DG33"/>
    <mergeCell ref="DH33:DJ33"/>
    <mergeCell ref="DK33:DM33"/>
    <mergeCell ref="DN33:DO33"/>
    <mergeCell ref="CV22:DC22"/>
    <mergeCell ref="DD22:DG22"/>
    <mergeCell ref="DH22:DJ22"/>
    <mergeCell ref="DK22:DM22"/>
    <mergeCell ref="DN22:DO22"/>
    <mergeCell ref="CV32:DC32"/>
    <mergeCell ref="DD32:DG32"/>
    <mergeCell ref="DH32:DJ32"/>
    <mergeCell ref="DK32:DM32"/>
    <mergeCell ref="DN23:DO23"/>
    <mergeCell ref="DN29:DO29"/>
    <mergeCell ref="DN30:DO30"/>
    <mergeCell ref="DN31:DO31"/>
    <mergeCell ref="EJ2:EK2"/>
    <mergeCell ref="EJ7:EK7"/>
    <mergeCell ref="EJ8:EK8"/>
    <mergeCell ref="EJ5:EK5"/>
    <mergeCell ref="EJ6:EK6"/>
    <mergeCell ref="ED19:EF19"/>
    <mergeCell ref="DH28:DJ28"/>
    <mergeCell ref="DK28:DM28"/>
    <mergeCell ref="DZ35:EC35"/>
    <mergeCell ref="ED35:EF35"/>
    <mergeCell ref="EG35:EI35"/>
    <mergeCell ref="EG12:EI12"/>
    <mergeCell ref="DR30:DY30"/>
    <mergeCell ref="DZ30:EC30"/>
    <mergeCell ref="ED30:EF30"/>
    <mergeCell ref="EG30:EI30"/>
    <mergeCell ref="DR32:DY32"/>
    <mergeCell ref="DZ32:EC32"/>
    <mergeCell ref="ED32:EF32"/>
    <mergeCell ref="EG32:EI32"/>
    <mergeCell ref="ED28:EF28"/>
    <mergeCell ref="EG28:EI28"/>
    <mergeCell ref="EG23:EI23"/>
    <mergeCell ref="DZ26:EC26"/>
    <mergeCell ref="EG19:EI19"/>
    <mergeCell ref="DR27:DY27"/>
    <mergeCell ref="EJ35:EK35"/>
    <mergeCell ref="DR20:DY20"/>
    <mergeCell ref="DZ20:EC20"/>
    <mergeCell ref="EJ13:EK13"/>
    <mergeCell ref="EG8:EI8"/>
    <mergeCell ref="DR13:DY13"/>
    <mergeCell ref="DZ13:EC13"/>
    <mergeCell ref="ED13:EF13"/>
    <mergeCell ref="EG13:EI13"/>
    <mergeCell ref="DR31:DY31"/>
    <mergeCell ref="DZ31:EC31"/>
    <mergeCell ref="ED31:EF31"/>
    <mergeCell ref="EG31:EI31"/>
    <mergeCell ref="DR15:DY15"/>
    <mergeCell ref="DZ15:EC15"/>
    <mergeCell ref="ED15:EF15"/>
    <mergeCell ref="EG15:EI15"/>
    <mergeCell ref="EG9:EI9"/>
    <mergeCell ref="DR28:DY28"/>
    <mergeCell ref="DZ28:EC28"/>
    <mergeCell ref="ED20:EF20"/>
    <mergeCell ref="EG20:EI20"/>
    <mergeCell ref="DR21:DY21"/>
    <mergeCell ref="DZ21:EC21"/>
    <mergeCell ref="ED21:EF21"/>
    <mergeCell ref="EG21:EI21"/>
    <mergeCell ref="DR24:DY24"/>
    <mergeCell ref="DZ24:EC24"/>
    <mergeCell ref="ED24:EF24"/>
    <mergeCell ref="EG24:EI24"/>
    <mergeCell ref="DR26:DY26"/>
    <mergeCell ref="DR11:DY11"/>
    <mergeCell ref="ED2:EF2"/>
    <mergeCell ref="EG2:EI2"/>
    <mergeCell ref="DR34:DY34"/>
    <mergeCell ref="DZ34:EC34"/>
    <mergeCell ref="ED34:EF34"/>
    <mergeCell ref="EG34:EI34"/>
    <mergeCell ref="DR7:DY7"/>
    <mergeCell ref="DZ7:EC7"/>
    <mergeCell ref="ED7:EF7"/>
    <mergeCell ref="EG7:EI7"/>
    <mergeCell ref="DR9:DY9"/>
    <mergeCell ref="DZ9:EC9"/>
    <mergeCell ref="ED9:EF9"/>
    <mergeCell ref="ED10:EF10"/>
    <mergeCell ref="ED12:EF12"/>
    <mergeCell ref="EG10:EI10"/>
    <mergeCell ref="DR29:DY29"/>
    <mergeCell ref="DZ29:EC29"/>
    <mergeCell ref="ED29:EF29"/>
    <mergeCell ref="EG29:EI29"/>
    <mergeCell ref="DR14:DY14"/>
    <mergeCell ref="DZ14:EC14"/>
    <mergeCell ref="ED14:EF14"/>
    <mergeCell ref="EG14:EI14"/>
    <mergeCell ref="DR33:DY33"/>
    <mergeCell ref="DZ33:EC33"/>
    <mergeCell ref="ED33:EF33"/>
    <mergeCell ref="EG33:EI33"/>
    <mergeCell ref="ED8:EF8"/>
    <mergeCell ref="ED26:EF26"/>
    <mergeCell ref="EG26:EI26"/>
    <mergeCell ref="DK13:DM13"/>
    <mergeCell ref="DK29:DM29"/>
    <mergeCell ref="DK14:DM14"/>
    <mergeCell ref="DK20:DM20"/>
    <mergeCell ref="DR3:DY3"/>
    <mergeCell ref="DZ3:EC3"/>
    <mergeCell ref="DH36:DJ36"/>
    <mergeCell ref="DK21:DM21"/>
    <mergeCell ref="DK23:DM23"/>
    <mergeCell ref="DK15:DM15"/>
    <mergeCell ref="DK17:DM17"/>
    <mergeCell ref="DK18:DM18"/>
    <mergeCell ref="DK19:DM19"/>
    <mergeCell ref="DK30:DM30"/>
    <mergeCell ref="DK31:DM31"/>
    <mergeCell ref="DK36:DM36"/>
    <mergeCell ref="DR10:DY10"/>
    <mergeCell ref="DZ10:EC10"/>
    <mergeCell ref="DR12:DY12"/>
    <mergeCell ref="DZ12:EC12"/>
    <mergeCell ref="DN13:DO13"/>
    <mergeCell ref="DN14:DO14"/>
    <mergeCell ref="DN15:DO15"/>
    <mergeCell ref="DN17:DO17"/>
    <mergeCell ref="DR8:DY8"/>
    <mergeCell ref="DZ8:EC8"/>
    <mergeCell ref="DN36:DO36"/>
    <mergeCell ref="DH25:DJ25"/>
    <mergeCell ref="DK25:DM25"/>
    <mergeCell ref="DN25:DO25"/>
    <mergeCell ref="DN18:DO18"/>
    <mergeCell ref="DR35:DY35"/>
    <mergeCell ref="DD6:DG6"/>
    <mergeCell ref="CV36:DC36"/>
    <mergeCell ref="DD36:DG36"/>
    <mergeCell ref="DH2:DJ2"/>
    <mergeCell ref="DH5:DJ5"/>
    <mergeCell ref="DH6:DJ6"/>
    <mergeCell ref="DH8:DJ8"/>
    <mergeCell ref="DH9:DJ9"/>
    <mergeCell ref="DH11:DJ11"/>
    <mergeCell ref="DH12:DJ12"/>
    <mergeCell ref="DH7:DJ7"/>
    <mergeCell ref="DH13:DJ13"/>
    <mergeCell ref="DH29:DJ29"/>
    <mergeCell ref="DH14:DJ14"/>
    <mergeCell ref="DH20:DJ20"/>
    <mergeCell ref="DH21:DJ21"/>
    <mergeCell ref="DH23:DJ23"/>
    <mergeCell ref="DH15:DJ15"/>
    <mergeCell ref="DH18:DJ18"/>
    <mergeCell ref="DH19:DJ19"/>
    <mergeCell ref="DH17:DJ17"/>
    <mergeCell ref="CV31:DC31"/>
    <mergeCell ref="DD31:DG31"/>
    <mergeCell ref="DH31:DJ31"/>
    <mergeCell ref="CV30:DC30"/>
    <mergeCell ref="DD30:DG30"/>
    <mergeCell ref="DH30:DJ30"/>
    <mergeCell ref="CV21:DC21"/>
    <mergeCell ref="DD21:DG21"/>
    <mergeCell ref="CV23:DC23"/>
    <mergeCell ref="DD23:DG23"/>
    <mergeCell ref="CV14:DC14"/>
    <mergeCell ref="CV8:DC8"/>
    <mergeCell ref="DD8:DG8"/>
    <mergeCell ref="DK2:DM2"/>
    <mergeCell ref="DK5:DM5"/>
    <mergeCell ref="DK6:DM6"/>
    <mergeCell ref="DK8:DM8"/>
    <mergeCell ref="DK9:DM9"/>
    <mergeCell ref="DK11:DM11"/>
    <mergeCell ref="CC10:CG10"/>
    <mergeCell ref="CV29:DC29"/>
    <mergeCell ref="DD29:DG29"/>
    <mergeCell ref="CV7:DC7"/>
    <mergeCell ref="DD7:DG7"/>
    <mergeCell ref="CV13:DC13"/>
    <mergeCell ref="DD13:DG13"/>
    <mergeCell ref="CV12:DC12"/>
    <mergeCell ref="DD12:DG12"/>
    <mergeCell ref="CV5:DC5"/>
    <mergeCell ref="DD5:DG5"/>
    <mergeCell ref="CV11:DC11"/>
    <mergeCell ref="DD11:DG11"/>
    <mergeCell ref="CV9:DC9"/>
    <mergeCell ref="DD9:DG9"/>
    <mergeCell ref="CV19:DC19"/>
    <mergeCell ref="DD19:DG19"/>
    <mergeCell ref="CV17:DC17"/>
    <mergeCell ref="DD17:DG17"/>
    <mergeCell ref="CV18:DC18"/>
    <mergeCell ref="DD18:DG18"/>
    <mergeCell ref="DD25:DG25"/>
    <mergeCell ref="CV26:DC26"/>
    <mergeCell ref="DD26:DG26"/>
    <mergeCell ref="CQ16:CS16"/>
    <mergeCell ref="CN17:CP17"/>
    <mergeCell ref="CV20:DC20"/>
    <mergeCell ref="DD20:DG20"/>
    <mergeCell ref="DK12:DM12"/>
    <mergeCell ref="CH25:CM25"/>
    <mergeCell ref="DN5:DO5"/>
    <mergeCell ref="DN2:DO2"/>
    <mergeCell ref="DN6:DO6"/>
    <mergeCell ref="BQ1:CS1"/>
    <mergeCell ref="BQ5:BX5"/>
    <mergeCell ref="BY5:CB5"/>
    <mergeCell ref="CC5:CG5"/>
    <mergeCell ref="CH5:CM5"/>
    <mergeCell ref="CN5:CP5"/>
    <mergeCell ref="CQ5:CS5"/>
    <mergeCell ref="CV2:DC2"/>
    <mergeCell ref="DD2:DG2"/>
    <mergeCell ref="CV15:DC15"/>
    <mergeCell ref="DD15:DG15"/>
    <mergeCell ref="CV1:DO1"/>
    <mergeCell ref="DN8:DO8"/>
    <mergeCell ref="DN9:DO9"/>
    <mergeCell ref="DN11:DO11"/>
    <mergeCell ref="DN12:DO12"/>
    <mergeCell ref="DN7:DO7"/>
    <mergeCell ref="CQ14:CS14"/>
    <mergeCell ref="BY2:CB2"/>
    <mergeCell ref="CC2:CG2"/>
    <mergeCell ref="BY3:CB3"/>
    <mergeCell ref="CC3:CG3"/>
    <mergeCell ref="BY4:CB4"/>
    <mergeCell ref="BY6:CB6"/>
    <mergeCell ref="BY7:CB7"/>
    <mergeCell ref="BY8:CB8"/>
    <mergeCell ref="BY9:CB9"/>
    <mergeCell ref="BY10:CB10"/>
    <mergeCell ref="BY11:CB11"/>
    <mergeCell ref="BY12:CB12"/>
    <mergeCell ref="BY13:CB13"/>
    <mergeCell ref="BY14:CB14"/>
    <mergeCell ref="BY15:CB15"/>
    <mergeCell ref="BY16:CB16"/>
    <mergeCell ref="BY17:CB17"/>
    <mergeCell ref="CC11:CG11"/>
    <mergeCell ref="CC12:CG12"/>
    <mergeCell ref="CC13:CG13"/>
    <mergeCell ref="CC14:CG14"/>
    <mergeCell ref="CC15:CG15"/>
    <mergeCell ref="CC16:CG16"/>
    <mergeCell ref="CC17:CG17"/>
    <mergeCell ref="BY25:CB25"/>
    <mergeCell ref="CN25:CP25"/>
    <mergeCell ref="CQ25:CS25"/>
    <mergeCell ref="BQ9:BX9"/>
    <mergeCell ref="BQ10:BX10"/>
    <mergeCell ref="BQ11:BX11"/>
    <mergeCell ref="BQ12:BX12"/>
    <mergeCell ref="BQ13:BX13"/>
    <mergeCell ref="BQ14:BX14"/>
    <mergeCell ref="BQ15:BX15"/>
    <mergeCell ref="BQ16:BX16"/>
    <mergeCell ref="BQ17:BX17"/>
    <mergeCell ref="BQ18:BX18"/>
    <mergeCell ref="BQ19:BX19"/>
    <mergeCell ref="BQ20:BX20"/>
    <mergeCell ref="BQ21:BX21"/>
    <mergeCell ref="BQ24:BX24"/>
    <mergeCell ref="BQ25:BX25"/>
    <mergeCell ref="CH9:CM9"/>
    <mergeCell ref="CC18:CG18"/>
    <mergeCell ref="CC19:CG19"/>
    <mergeCell ref="CC20:CG20"/>
    <mergeCell ref="CC21:CG21"/>
    <mergeCell ref="CC24:CG24"/>
    <mergeCell ref="CC25:CG25"/>
    <mergeCell ref="CN15:CP15"/>
    <mergeCell ref="CQ15:CS15"/>
    <mergeCell ref="CH13:CM13"/>
    <mergeCell ref="CH14:CM14"/>
    <mergeCell ref="CN19:CP19"/>
    <mergeCell ref="CQ19:CS19"/>
    <mergeCell ref="CN20:CP20"/>
    <mergeCell ref="CQ20:CS20"/>
    <mergeCell ref="CN21:CP21"/>
    <mergeCell ref="CQ21:CS21"/>
    <mergeCell ref="CN24:CP24"/>
    <mergeCell ref="CQ24:CS24"/>
    <mergeCell ref="CN14:CP14"/>
    <mergeCell ref="CQ17:CS17"/>
    <mergeCell ref="CN18:CP18"/>
    <mergeCell ref="CQ18:CS18"/>
    <mergeCell ref="BY18:CB18"/>
    <mergeCell ref="BY19:CB19"/>
    <mergeCell ref="BY20:CB20"/>
    <mergeCell ref="BY21:CB21"/>
    <mergeCell ref="BY24:CB24"/>
    <mergeCell ref="CH15:CM15"/>
    <mergeCell ref="CH16:CM16"/>
    <mergeCell ref="CH17:CM17"/>
    <mergeCell ref="CH18:CM18"/>
    <mergeCell ref="CH19:CM19"/>
    <mergeCell ref="CH20:CM20"/>
    <mergeCell ref="CH21:CM21"/>
    <mergeCell ref="CH24:CM24"/>
    <mergeCell ref="BY22:CB22"/>
    <mergeCell ref="CC22:CG22"/>
    <mergeCell ref="CH22:CM22"/>
    <mergeCell ref="CN22:CP22"/>
    <mergeCell ref="CQ22:CS22"/>
    <mergeCell ref="BY23:CB23"/>
    <mergeCell ref="CC23:CG23"/>
    <mergeCell ref="CH23:CM23"/>
    <mergeCell ref="CN23:CP23"/>
    <mergeCell ref="CQ23:CS23"/>
    <mergeCell ref="CN9:CP9"/>
    <mergeCell ref="CN10:CP10"/>
    <mergeCell ref="CQ10:CS10"/>
    <mergeCell ref="CN11:CP11"/>
    <mergeCell ref="CQ11:CS11"/>
    <mergeCell ref="CN12:CP12"/>
    <mergeCell ref="CQ12:CS12"/>
    <mergeCell ref="CN13:CP13"/>
    <mergeCell ref="CQ13:CS13"/>
    <mergeCell ref="BQ2:BX2"/>
    <mergeCell ref="BQ3:BX3"/>
    <mergeCell ref="BQ4:BX4"/>
    <mergeCell ref="BQ6:BX6"/>
    <mergeCell ref="BQ7:BX7"/>
    <mergeCell ref="CH2:CM2"/>
    <mergeCell ref="CN2:CP2"/>
    <mergeCell ref="CQ2:CS2"/>
    <mergeCell ref="CH3:CM3"/>
    <mergeCell ref="CN3:CP3"/>
    <mergeCell ref="CQ3:CS3"/>
    <mergeCell ref="CH4:CM4"/>
    <mergeCell ref="CH6:CM6"/>
    <mergeCell ref="CH7:CM7"/>
    <mergeCell ref="CN4:CP4"/>
    <mergeCell ref="CN6:CP6"/>
    <mergeCell ref="CN7:CP7"/>
    <mergeCell ref="CQ4:CS4"/>
    <mergeCell ref="CQ6:CS6"/>
    <mergeCell ref="CC4:CG4"/>
    <mergeCell ref="CH10:CM10"/>
    <mergeCell ref="CH11:CM11"/>
    <mergeCell ref="CH12:CM12"/>
    <mergeCell ref="BL17:BN17"/>
    <mergeCell ref="BL18:BN18"/>
    <mergeCell ref="BL19:BN19"/>
    <mergeCell ref="BL22:BN22"/>
    <mergeCell ref="BL5:BN5"/>
    <mergeCell ref="BL25:BN25"/>
    <mergeCell ref="BL21:BN21"/>
    <mergeCell ref="AL1:BN1"/>
    <mergeCell ref="BL9:BN9"/>
    <mergeCell ref="BL10:BN10"/>
    <mergeCell ref="BL11:BN11"/>
    <mergeCell ref="BL12:BN12"/>
    <mergeCell ref="BL13:BN13"/>
    <mergeCell ref="BL14:BN14"/>
    <mergeCell ref="BL15:BN15"/>
    <mergeCell ref="BL20:BN20"/>
    <mergeCell ref="BL16:BN16"/>
    <mergeCell ref="BC5:BH5"/>
    <mergeCell ref="BC25:BH25"/>
    <mergeCell ref="BC21:BH21"/>
    <mergeCell ref="BI4:BK4"/>
    <mergeCell ref="BI6:BK6"/>
    <mergeCell ref="BI7:BK7"/>
    <mergeCell ref="BI8:BK8"/>
    <mergeCell ref="BI9:BK9"/>
    <mergeCell ref="BI10:BK10"/>
    <mergeCell ref="BI11:BK11"/>
    <mergeCell ref="BI12:BK12"/>
    <mergeCell ref="BI13:BK13"/>
    <mergeCell ref="BI14:BK14"/>
    <mergeCell ref="BI15:BK15"/>
    <mergeCell ref="BI20:BK20"/>
    <mergeCell ref="BC4:BH4"/>
    <mergeCell ref="BC6:BH6"/>
    <mergeCell ref="BC7:BH7"/>
    <mergeCell ref="BC8:BH8"/>
    <mergeCell ref="BC9:BH9"/>
    <mergeCell ref="BC10:BH10"/>
    <mergeCell ref="BC11:BH11"/>
    <mergeCell ref="BC12:BH12"/>
    <mergeCell ref="BC13:BH13"/>
    <mergeCell ref="BC14:BH14"/>
    <mergeCell ref="BC15:BH15"/>
    <mergeCell ref="BC20:BH20"/>
    <mergeCell ref="BC16:BH16"/>
    <mergeCell ref="BC17:BH17"/>
    <mergeCell ref="BC18:BH18"/>
    <mergeCell ref="BC19:BH19"/>
    <mergeCell ref="BC22:BH22"/>
    <mergeCell ref="AL15:AS15"/>
    <mergeCell ref="AL20:AS20"/>
    <mergeCell ref="AL16:AS16"/>
    <mergeCell ref="AL17:AS17"/>
    <mergeCell ref="AL18:AS18"/>
    <mergeCell ref="AL19:AS19"/>
    <mergeCell ref="AL22:AS22"/>
    <mergeCell ref="AL5:AS5"/>
    <mergeCell ref="AL10:AS10"/>
    <mergeCell ref="BI16:BK16"/>
    <mergeCell ref="BI17:BK17"/>
    <mergeCell ref="BI18:BK18"/>
    <mergeCell ref="BI19:BK19"/>
    <mergeCell ref="BI22:BK22"/>
    <mergeCell ref="BI5:BK5"/>
    <mergeCell ref="BI25:BK25"/>
    <mergeCell ref="BI21:BK21"/>
    <mergeCell ref="AX17:BB17"/>
    <mergeCell ref="AX18:BB18"/>
    <mergeCell ref="AX19:BB19"/>
    <mergeCell ref="AX22:BB22"/>
    <mergeCell ref="AX5:BB5"/>
    <mergeCell ref="AX25:BB25"/>
    <mergeCell ref="AX21:BB21"/>
    <mergeCell ref="AX14:BB14"/>
    <mergeCell ref="AX15:BB15"/>
    <mergeCell ref="AX20:BB20"/>
    <mergeCell ref="AX16:BB16"/>
    <mergeCell ref="BC2:BH2"/>
    <mergeCell ref="BI2:BK2"/>
    <mergeCell ref="BL2:BN2"/>
    <mergeCell ref="AL3:AS3"/>
    <mergeCell ref="AT3:AW3"/>
    <mergeCell ref="AX3:BB3"/>
    <mergeCell ref="BC3:BH3"/>
    <mergeCell ref="BI3:BK3"/>
    <mergeCell ref="BL3:BN3"/>
    <mergeCell ref="AL4:AS4"/>
    <mergeCell ref="AL6:AS6"/>
    <mergeCell ref="AL7:AS7"/>
    <mergeCell ref="AL8:AS8"/>
    <mergeCell ref="AL9:AS9"/>
    <mergeCell ref="AL25:AS25"/>
    <mergeCell ref="AL21:AS21"/>
    <mergeCell ref="AT4:AW4"/>
    <mergeCell ref="AT6:AW6"/>
    <mergeCell ref="AT7:AW7"/>
    <mergeCell ref="AT8:AW8"/>
    <mergeCell ref="AT9:AW9"/>
    <mergeCell ref="AT10:AW10"/>
    <mergeCell ref="AT11:AW11"/>
    <mergeCell ref="AT12:AW12"/>
    <mergeCell ref="AT13:AW13"/>
    <mergeCell ref="AT14:AW14"/>
    <mergeCell ref="AT15:AW15"/>
    <mergeCell ref="AT20:AW20"/>
    <mergeCell ref="AT16:AW16"/>
    <mergeCell ref="AT17:AW17"/>
    <mergeCell ref="AT18:AW18"/>
    <mergeCell ref="AT19:AW19"/>
    <mergeCell ref="K24:N24"/>
    <mergeCell ref="K25:N25"/>
    <mergeCell ref="B1:N1"/>
    <mergeCell ref="K16:N16"/>
    <mergeCell ref="K19:N19"/>
    <mergeCell ref="K20:N20"/>
    <mergeCell ref="K21:N21"/>
    <mergeCell ref="K22:N22"/>
    <mergeCell ref="K23:N23"/>
    <mergeCell ref="G20:J20"/>
    <mergeCell ref="G21:J21"/>
    <mergeCell ref="G22:J22"/>
    <mergeCell ref="G23:J23"/>
    <mergeCell ref="G24:J24"/>
    <mergeCell ref="G25:J25"/>
    <mergeCell ref="B20:F20"/>
    <mergeCell ref="B21:F21"/>
    <mergeCell ref="B22:F22"/>
    <mergeCell ref="B23:F23"/>
    <mergeCell ref="B24:F24"/>
    <mergeCell ref="G18:J18"/>
    <mergeCell ref="K18:N18"/>
    <mergeCell ref="B2:F2"/>
    <mergeCell ref="G2:J2"/>
    <mergeCell ref="K2:N2"/>
    <mergeCell ref="B3:F3"/>
    <mergeCell ref="G3:J3"/>
    <mergeCell ref="K3:N3"/>
    <mergeCell ref="K5:N5"/>
    <mergeCell ref="B14:F14"/>
    <mergeCell ref="G14:J14"/>
    <mergeCell ref="K14:N14"/>
    <mergeCell ref="AL2:AS2"/>
    <mergeCell ref="AT2:AW2"/>
    <mergeCell ref="AX2:BB2"/>
    <mergeCell ref="AT22:AW22"/>
    <mergeCell ref="AT5:AW5"/>
    <mergeCell ref="AT25:AW25"/>
    <mergeCell ref="AT21:AW21"/>
    <mergeCell ref="AL14:AS14"/>
    <mergeCell ref="B25:F25"/>
    <mergeCell ref="B19:F19"/>
    <mergeCell ref="G15:J15"/>
    <mergeCell ref="G16:J16"/>
    <mergeCell ref="G19:J19"/>
    <mergeCell ref="K15:N15"/>
    <mergeCell ref="K13:N13"/>
    <mergeCell ref="G13:J13"/>
    <mergeCell ref="B13:F13"/>
    <mergeCell ref="B15:F15"/>
    <mergeCell ref="B16:F16"/>
    <mergeCell ref="G10:J10"/>
    <mergeCell ref="K10:N10"/>
    <mergeCell ref="B12:F12"/>
    <mergeCell ref="G12:J12"/>
    <mergeCell ref="K12:N12"/>
    <mergeCell ref="B11:F11"/>
    <mergeCell ref="G11:J11"/>
    <mergeCell ref="K11:N11"/>
    <mergeCell ref="B10:F10"/>
    <mergeCell ref="B17:F17"/>
    <mergeCell ref="G17:J17"/>
    <mergeCell ref="K17:N17"/>
    <mergeCell ref="B18:F18"/>
    <mergeCell ref="B7:F7"/>
    <mergeCell ref="G7:J7"/>
    <mergeCell ref="K7:N7"/>
    <mergeCell ref="B6:F6"/>
    <mergeCell ref="G6:J6"/>
    <mergeCell ref="K6:N6"/>
    <mergeCell ref="B5:F5"/>
    <mergeCell ref="G5:J5"/>
    <mergeCell ref="B8:F8"/>
    <mergeCell ref="G8:J8"/>
    <mergeCell ref="K8:N8"/>
    <mergeCell ref="B9:F9"/>
    <mergeCell ref="G9:J9"/>
    <mergeCell ref="K9:N9"/>
    <mergeCell ref="B4:F4"/>
    <mergeCell ref="G4:J4"/>
    <mergeCell ref="K4:N4"/>
    <mergeCell ref="AE4:AG4"/>
    <mergeCell ref="AE5:AG5"/>
    <mergeCell ref="AE13:AG13"/>
    <mergeCell ref="AX4:BB4"/>
    <mergeCell ref="AX6:BB6"/>
    <mergeCell ref="AX7:BB7"/>
    <mergeCell ref="BL4:BN4"/>
    <mergeCell ref="BL6:BN6"/>
    <mergeCell ref="BL7:BN7"/>
    <mergeCell ref="CQ7:CS7"/>
    <mergeCell ref="AX8:BB8"/>
    <mergeCell ref="BL8:BN8"/>
    <mergeCell ref="BQ8:BX8"/>
    <mergeCell ref="CH8:CM8"/>
    <mergeCell ref="CN8:CP8"/>
    <mergeCell ref="CQ8:CS8"/>
    <mergeCell ref="AH18:AJ18"/>
    <mergeCell ref="CQ9:CS9"/>
    <mergeCell ref="AE15:AG15"/>
    <mergeCell ref="AE18:AG18"/>
    <mergeCell ref="CC6:CG6"/>
    <mergeCell ref="CC7:CG7"/>
    <mergeCell ref="CC8:CG8"/>
    <mergeCell ref="CC9:CG9"/>
    <mergeCell ref="AL11:AS11"/>
    <mergeCell ref="AL12:AS12"/>
    <mergeCell ref="AL13:AS13"/>
    <mergeCell ref="AX9:BB9"/>
    <mergeCell ref="AX10:BB10"/>
    <mergeCell ref="AX11:BB11"/>
    <mergeCell ref="AX12:BB12"/>
    <mergeCell ref="AX13:BB13"/>
    <mergeCell ref="CV6:DC6"/>
    <mergeCell ref="AE2:AG2"/>
    <mergeCell ref="AE3:AG3"/>
    <mergeCell ref="Q1:AJ1"/>
    <mergeCell ref="AE22:AG22"/>
    <mergeCell ref="Q7:X7"/>
    <mergeCell ref="Q22:X22"/>
    <mergeCell ref="AE21:AG21"/>
    <mergeCell ref="AE6:AG6"/>
    <mergeCell ref="AE16:AG16"/>
    <mergeCell ref="AE17:AG17"/>
    <mergeCell ref="AE20:AG20"/>
    <mergeCell ref="AE19:AG19"/>
    <mergeCell ref="Q16:X16"/>
    <mergeCell ref="Q17:X17"/>
    <mergeCell ref="Q20:X20"/>
    <mergeCell ref="Q21:X21"/>
    <mergeCell ref="Q6:X6"/>
    <mergeCell ref="AE7:AG7"/>
    <mergeCell ref="AH2:AJ2"/>
    <mergeCell ref="AH3:AJ3"/>
    <mergeCell ref="AH4:AJ4"/>
    <mergeCell ref="AH5:AJ5"/>
    <mergeCell ref="AH13:AJ13"/>
    <mergeCell ref="AH15:AJ15"/>
    <mergeCell ref="AH21:AJ21"/>
    <mergeCell ref="AH7:AJ7"/>
    <mergeCell ref="Q19:X19"/>
    <mergeCell ref="AH22:AJ22"/>
    <mergeCell ref="AH10:AJ10"/>
    <mergeCell ref="AH17:AJ17"/>
    <mergeCell ref="AH20:AJ20"/>
    <mergeCell ref="Y26:AD26"/>
    <mergeCell ref="AE10:AG10"/>
    <mergeCell ref="AE25:AG25"/>
    <mergeCell ref="Q10:X10"/>
    <mergeCell ref="Q25:X25"/>
    <mergeCell ref="Y10:AD10"/>
    <mergeCell ref="Y25:AD25"/>
    <mergeCell ref="AE9:AG9"/>
    <mergeCell ref="AE24:AG24"/>
    <mergeCell ref="Q9:X9"/>
    <mergeCell ref="Q24:X24"/>
    <mergeCell ref="Y9:AD9"/>
    <mergeCell ref="Y24:AD24"/>
    <mergeCell ref="AE8:AG8"/>
    <mergeCell ref="AE23:AG23"/>
    <mergeCell ref="Q8:X8"/>
    <mergeCell ref="Q23:X23"/>
    <mergeCell ref="Y8:AD8"/>
    <mergeCell ref="Y23:AD23"/>
    <mergeCell ref="AE26:AG26"/>
    <mergeCell ref="Q14:X14"/>
    <mergeCell ref="Y14:AD14"/>
    <mergeCell ref="AE14:AG14"/>
    <mergeCell ref="AH25:AJ25"/>
    <mergeCell ref="AH26:AJ26"/>
    <mergeCell ref="AH9:AJ9"/>
    <mergeCell ref="AH24:AJ24"/>
    <mergeCell ref="AH8:AJ8"/>
    <mergeCell ref="AH23:AJ23"/>
    <mergeCell ref="Q26:X26"/>
    <mergeCell ref="Y2:AD2"/>
    <mergeCell ref="Y3:AD3"/>
    <mergeCell ref="Y4:AD4"/>
    <mergeCell ref="Y5:AD5"/>
    <mergeCell ref="Y13:AD13"/>
    <mergeCell ref="Y15:AD15"/>
    <mergeCell ref="Y18:AD18"/>
    <mergeCell ref="Y19:AD19"/>
    <mergeCell ref="Y16:AD16"/>
    <mergeCell ref="Y17:AD17"/>
    <mergeCell ref="Y20:AD20"/>
    <mergeCell ref="Y21:AD21"/>
    <mergeCell ref="Y6:AD6"/>
    <mergeCell ref="Y7:AD7"/>
    <mergeCell ref="Y22:AD22"/>
    <mergeCell ref="Q2:X2"/>
    <mergeCell ref="Q3:X3"/>
    <mergeCell ref="Q4:X4"/>
    <mergeCell ref="Q5:X5"/>
    <mergeCell ref="Q13:X13"/>
    <mergeCell ref="Q18:X18"/>
    <mergeCell ref="Q15:X15"/>
    <mergeCell ref="AH19:AJ19"/>
    <mergeCell ref="AH6:AJ6"/>
    <mergeCell ref="AH16:AJ16"/>
    <mergeCell ref="IG1:JI1"/>
    <mergeCell ref="IM2:IT2"/>
    <mergeCell ref="IU2:IX2"/>
    <mergeCell ref="IY2:JC2"/>
    <mergeCell ref="IG2:IL2"/>
    <mergeCell ref="JD2:JF2"/>
    <mergeCell ref="JG2:JI2"/>
    <mergeCell ref="IM3:IT3"/>
    <mergeCell ref="IU3:IX3"/>
    <mergeCell ref="IY3:JC3"/>
    <mergeCell ref="IG3:IL3"/>
    <mergeCell ref="JD3:JF3"/>
    <mergeCell ref="JG3:JI3"/>
    <mergeCell ref="IM4:IT4"/>
    <mergeCell ref="IU4:IX4"/>
    <mergeCell ref="IY4:JC4"/>
    <mergeCell ref="IG4:IL4"/>
    <mergeCell ref="JD4:JF4"/>
    <mergeCell ref="JG4:JI4"/>
    <mergeCell ref="IM5:IT5"/>
    <mergeCell ref="IU5:IX5"/>
    <mergeCell ref="IY5:JC5"/>
    <mergeCell ref="IG5:IL5"/>
    <mergeCell ref="JD5:JF5"/>
    <mergeCell ref="JG5:JI5"/>
    <mergeCell ref="IM6:IT6"/>
    <mergeCell ref="IU6:IX6"/>
    <mergeCell ref="IY6:JC6"/>
    <mergeCell ref="IG6:IL6"/>
    <mergeCell ref="JD6:JF6"/>
    <mergeCell ref="JG6:JI6"/>
    <mergeCell ref="IM7:IT7"/>
    <mergeCell ref="IU7:IX7"/>
    <mergeCell ref="IY7:JC7"/>
    <mergeCell ref="IG7:IL7"/>
    <mergeCell ref="JD7:JF7"/>
    <mergeCell ref="JG7:JI7"/>
    <mergeCell ref="JG13:JI13"/>
    <mergeCell ref="IM8:IT8"/>
    <mergeCell ref="IU8:IX8"/>
    <mergeCell ref="IY8:JC8"/>
    <mergeCell ref="IG8:IL8"/>
    <mergeCell ref="JD8:JF8"/>
    <mergeCell ref="JG8:JI8"/>
    <mergeCell ref="IM9:IT9"/>
    <mergeCell ref="IU9:IX9"/>
    <mergeCell ref="IY9:JC9"/>
    <mergeCell ref="IG9:IL9"/>
    <mergeCell ref="JD9:JF9"/>
    <mergeCell ref="JG9:JI9"/>
    <mergeCell ref="IM10:IT10"/>
    <mergeCell ref="IU10:IX10"/>
    <mergeCell ref="IY10:JC10"/>
    <mergeCell ref="IG10:IL10"/>
    <mergeCell ref="JD10:JF10"/>
    <mergeCell ref="JG10:JI10"/>
    <mergeCell ref="JG23:JI23"/>
    <mergeCell ref="IM19:IT19"/>
    <mergeCell ref="IU19:IX19"/>
    <mergeCell ref="IY19:JC19"/>
    <mergeCell ref="IG19:IL19"/>
    <mergeCell ref="JD19:JF19"/>
    <mergeCell ref="JG19:JI19"/>
    <mergeCell ref="IM20:IT20"/>
    <mergeCell ref="IU20:IX20"/>
    <mergeCell ref="IY20:JC20"/>
    <mergeCell ref="IG20:IL20"/>
    <mergeCell ref="JD20:JF20"/>
    <mergeCell ref="JG20:JI20"/>
    <mergeCell ref="IG11:IL11"/>
    <mergeCell ref="IM11:IT11"/>
    <mergeCell ref="IU11:IX11"/>
    <mergeCell ref="IY11:JC11"/>
    <mergeCell ref="JD11:JF11"/>
    <mergeCell ref="JG11:JI11"/>
    <mergeCell ref="IG12:IL12"/>
    <mergeCell ref="IM12:IT12"/>
    <mergeCell ref="IU12:IX12"/>
    <mergeCell ref="IY12:JC12"/>
    <mergeCell ref="JD12:JF12"/>
    <mergeCell ref="JG12:JI12"/>
    <mergeCell ref="IG13:IL13"/>
    <mergeCell ref="IM13:IT13"/>
    <mergeCell ref="IU16:IX16"/>
    <mergeCell ref="IY16:JC16"/>
    <mergeCell ref="IU13:IX13"/>
    <mergeCell ref="IY13:JC13"/>
    <mergeCell ref="JD13:JF13"/>
    <mergeCell ref="IM25:IT25"/>
    <mergeCell ref="IU25:IX25"/>
    <mergeCell ref="IY25:JC25"/>
    <mergeCell ref="IG25:IL25"/>
    <mergeCell ref="JD25:JF25"/>
    <mergeCell ref="JG25:JI25"/>
    <mergeCell ref="HB13:HI13"/>
    <mergeCell ref="HJ13:HM13"/>
    <mergeCell ref="HN13:HR13"/>
    <mergeCell ref="HS13:HX13"/>
    <mergeCell ref="HY13:IA13"/>
    <mergeCell ref="IB13:ID13"/>
    <mergeCell ref="HB14:HI14"/>
    <mergeCell ref="HJ14:HM14"/>
    <mergeCell ref="HN14:HR14"/>
    <mergeCell ref="HS14:HX14"/>
    <mergeCell ref="HY14:IA14"/>
    <mergeCell ref="IB14:ID14"/>
    <mergeCell ref="HB18:HI18"/>
    <mergeCell ref="HJ18:HM18"/>
    <mergeCell ref="HN18:HR18"/>
    <mergeCell ref="HS18:HX18"/>
    <mergeCell ref="HY18:IA18"/>
    <mergeCell ref="IB18:ID18"/>
    <mergeCell ref="HB19:HI19"/>
    <mergeCell ref="HJ19:HM19"/>
    <mergeCell ref="IM21:IT21"/>
    <mergeCell ref="IU21:IX21"/>
    <mergeCell ref="IY21:JC21"/>
    <mergeCell ref="IG21:IL21"/>
    <mergeCell ref="JD21:JF21"/>
    <mergeCell ref="JG21:JI21"/>
    <mergeCell ref="IB20:ID20"/>
    <mergeCell ref="JD16:JF16"/>
    <mergeCell ref="JG16:JI16"/>
    <mergeCell ref="IG17:IL17"/>
    <mergeCell ref="IM17:IT17"/>
    <mergeCell ref="IU17:IX17"/>
    <mergeCell ref="IY17:JC17"/>
    <mergeCell ref="JD17:JF17"/>
    <mergeCell ref="JG17:JI17"/>
    <mergeCell ref="IG18:IL18"/>
    <mergeCell ref="IM18:IT18"/>
    <mergeCell ref="IU18:IX18"/>
    <mergeCell ref="IY18:JC18"/>
    <mergeCell ref="JD18:JF18"/>
    <mergeCell ref="JG18:JI18"/>
    <mergeCell ref="IM24:IT24"/>
    <mergeCell ref="IU24:IX24"/>
    <mergeCell ref="IY24:JC24"/>
    <mergeCell ref="IG24:IL24"/>
    <mergeCell ref="JD24:JF24"/>
    <mergeCell ref="JG24:JI24"/>
    <mergeCell ref="IM22:IT22"/>
    <mergeCell ref="IU22:IX22"/>
    <mergeCell ref="IY22:JC22"/>
    <mergeCell ref="IG22:IL22"/>
    <mergeCell ref="JD22:JF22"/>
    <mergeCell ref="JG22:JI22"/>
    <mergeCell ref="IM23:IT23"/>
    <mergeCell ref="IU23:IX23"/>
    <mergeCell ref="IY23:JC23"/>
    <mergeCell ref="IG23:IL23"/>
    <mergeCell ref="JD23:JF23"/>
    <mergeCell ref="IG14:IL14"/>
    <mergeCell ref="IM14:IT14"/>
    <mergeCell ref="IU14:IX14"/>
    <mergeCell ref="IY14:JC14"/>
    <mergeCell ref="JD14:JF14"/>
    <mergeCell ref="JG14:JI14"/>
    <mergeCell ref="IG15:IL15"/>
    <mergeCell ref="IM15:IT15"/>
    <mergeCell ref="IU15:IX15"/>
    <mergeCell ref="IY15:JC15"/>
    <mergeCell ref="JD15:JF15"/>
    <mergeCell ref="JG15:JI15"/>
    <mergeCell ref="IG16:IL16"/>
    <mergeCell ref="IM16:IT16"/>
    <mergeCell ref="EX20:EZ20"/>
    <mergeCell ref="FA20:FC20"/>
    <mergeCell ref="EX21:EZ21"/>
    <mergeCell ref="FA21:FC21"/>
    <mergeCell ref="IB15:ID15"/>
    <mergeCell ref="HB16:HI16"/>
    <mergeCell ref="HJ16:HM16"/>
    <mergeCell ref="HN16:HR16"/>
    <mergeCell ref="HS16:HX16"/>
    <mergeCell ref="HY16:IA16"/>
    <mergeCell ref="IB16:ID16"/>
    <mergeCell ref="HB17:HI17"/>
    <mergeCell ref="HJ17:HM17"/>
    <mergeCell ref="HN17:HR17"/>
    <mergeCell ref="HS17:HX17"/>
    <mergeCell ref="HY17:IA17"/>
    <mergeCell ref="IB17:ID17"/>
    <mergeCell ref="HY20:IA20"/>
    <mergeCell ref="EX24:EZ24"/>
    <mergeCell ref="FA24:FC24"/>
    <mergeCell ref="EX25:EZ25"/>
    <mergeCell ref="FA25:FC25"/>
    <mergeCell ref="ER12:ET12"/>
    <mergeCell ref="EU12:EW12"/>
    <mergeCell ref="ER13:ET13"/>
    <mergeCell ref="EU13:EW13"/>
    <mergeCell ref="ER14:ET14"/>
    <mergeCell ref="EU14:EW14"/>
    <mergeCell ref="ER15:ET15"/>
    <mergeCell ref="EU15:EW15"/>
    <mergeCell ref="ER16:ET16"/>
    <mergeCell ref="EU16:EW16"/>
    <mergeCell ref="ER17:ET17"/>
    <mergeCell ref="EU17:EW17"/>
    <mergeCell ref="ER18:ET18"/>
    <mergeCell ref="EU18:EW18"/>
    <mergeCell ref="ER19:ET19"/>
    <mergeCell ref="EX14:EZ14"/>
    <mergeCell ref="FA14:FC14"/>
    <mergeCell ref="EX15:EZ15"/>
    <mergeCell ref="FA15:FC15"/>
    <mergeCell ref="EX16:EZ16"/>
    <mergeCell ref="EU20:EW20"/>
    <mergeCell ref="ER21:ET21"/>
    <mergeCell ref="EU21:EW21"/>
    <mergeCell ref="ER22:ET22"/>
    <mergeCell ref="EX12:EZ12"/>
    <mergeCell ref="FA12:FC12"/>
    <mergeCell ref="EX13:EZ13"/>
    <mergeCell ref="FA13:FC13"/>
    <mergeCell ref="EU22:EW22"/>
    <mergeCell ref="ER23:ET23"/>
    <mergeCell ref="EU23:EW23"/>
    <mergeCell ref="ER24:ET24"/>
    <mergeCell ref="EU24:EW24"/>
    <mergeCell ref="ER25:ET25"/>
    <mergeCell ref="EU25:EW25"/>
    <mergeCell ref="ER11:EW11"/>
    <mergeCell ref="EX11:FC11"/>
    <mergeCell ref="FD11:FI11"/>
    <mergeCell ref="EM11:EQ11"/>
    <mergeCell ref="EM12:EQ12"/>
    <mergeCell ref="EM13:EQ13"/>
    <mergeCell ref="EM14:EQ14"/>
    <mergeCell ref="EM15:EQ15"/>
    <mergeCell ref="EM16:EQ16"/>
    <mergeCell ref="EM17:EQ17"/>
    <mergeCell ref="EM18:EQ18"/>
    <mergeCell ref="EM19:EQ19"/>
    <mergeCell ref="EM20:EQ20"/>
    <mergeCell ref="EM21:EQ21"/>
    <mergeCell ref="EM22:EQ22"/>
    <mergeCell ref="EM23:EQ23"/>
    <mergeCell ref="EM24:EQ24"/>
    <mergeCell ref="EM25:EQ25"/>
    <mergeCell ref="FA18:FC18"/>
    <mergeCell ref="EX19:EZ19"/>
    <mergeCell ref="FA19:FC19"/>
    <mergeCell ref="EX22:EZ22"/>
    <mergeCell ref="FA22:FC22"/>
    <mergeCell ref="EX23:EZ23"/>
    <mergeCell ref="FA23:FC23"/>
    <mergeCell ref="KO1:LQ1"/>
    <mergeCell ref="KO2:KT2"/>
    <mergeCell ref="KU2:LB2"/>
    <mergeCell ref="LC2:LF2"/>
    <mergeCell ref="LG2:LK2"/>
    <mergeCell ref="LL2:LN2"/>
    <mergeCell ref="LO2:LQ2"/>
    <mergeCell ref="KO3:KT3"/>
    <mergeCell ref="KU3:LB3"/>
    <mergeCell ref="LC3:LF3"/>
    <mergeCell ref="LG3:LK3"/>
    <mergeCell ref="LL3:LN3"/>
    <mergeCell ref="LO3:LQ3"/>
    <mergeCell ref="KO4:KT4"/>
    <mergeCell ref="KU4:LB4"/>
    <mergeCell ref="LC4:LF4"/>
    <mergeCell ref="LG4:LK4"/>
    <mergeCell ref="LL4:LN4"/>
    <mergeCell ref="LO4:LQ4"/>
    <mergeCell ref="KO5:KT5"/>
    <mergeCell ref="KU5:LB5"/>
    <mergeCell ref="LC5:LF5"/>
    <mergeCell ref="LG5:LK5"/>
    <mergeCell ref="LL5:LN5"/>
    <mergeCell ref="LO5:LQ5"/>
    <mergeCell ref="KO6:KT6"/>
    <mergeCell ref="KU6:LB6"/>
    <mergeCell ref="LC6:LF6"/>
    <mergeCell ref="LG6:LK6"/>
    <mergeCell ref="LL6:LN6"/>
    <mergeCell ref="LO6:LQ6"/>
    <mergeCell ref="KO7:KT7"/>
    <mergeCell ref="KU7:LB7"/>
    <mergeCell ref="LC7:LF7"/>
    <mergeCell ref="LG7:LK7"/>
    <mergeCell ref="LL7:LN7"/>
    <mergeCell ref="LO7:LQ7"/>
    <mergeCell ref="KO8:KT8"/>
    <mergeCell ref="KU8:LB8"/>
    <mergeCell ref="LC8:LF8"/>
    <mergeCell ref="LG8:LK8"/>
    <mergeCell ref="LL8:LN8"/>
    <mergeCell ref="LO8:LQ8"/>
    <mergeCell ref="KO9:KT9"/>
    <mergeCell ref="KU9:LB9"/>
    <mergeCell ref="LC9:LF9"/>
    <mergeCell ref="LG9:LK9"/>
    <mergeCell ref="LL9:LN9"/>
    <mergeCell ref="LO9:LQ9"/>
    <mergeCell ref="KO10:KT10"/>
    <mergeCell ref="KU10:LB10"/>
    <mergeCell ref="LC10:LF10"/>
    <mergeCell ref="LG10:LK10"/>
    <mergeCell ref="LL10:LN10"/>
    <mergeCell ref="LO10:LQ10"/>
    <mergeCell ref="KO11:KT11"/>
    <mergeCell ref="KU11:LB11"/>
    <mergeCell ref="LC11:LF11"/>
    <mergeCell ref="LG11:LK11"/>
    <mergeCell ref="LL11:LN11"/>
    <mergeCell ref="LO11:LQ11"/>
    <mergeCell ref="KO12:KT12"/>
    <mergeCell ref="KU12:LB12"/>
    <mergeCell ref="LC12:LF12"/>
    <mergeCell ref="LG12:LK12"/>
    <mergeCell ref="LL12:LN12"/>
    <mergeCell ref="LO12:LQ12"/>
    <mergeCell ref="KO13:KT13"/>
    <mergeCell ref="KU13:LB13"/>
    <mergeCell ref="LC13:LF13"/>
    <mergeCell ref="LG13:LK13"/>
    <mergeCell ref="LL13:LN13"/>
    <mergeCell ref="LO13:LQ13"/>
    <mergeCell ref="KO14:KT14"/>
    <mergeCell ref="KU14:LB14"/>
    <mergeCell ref="LC14:LF14"/>
    <mergeCell ref="LG14:LK14"/>
    <mergeCell ref="LL14:LN14"/>
    <mergeCell ref="LO14:LQ14"/>
    <mergeCell ref="KO15:KT15"/>
    <mergeCell ref="KU15:LB15"/>
    <mergeCell ref="LC15:LF15"/>
    <mergeCell ref="LG15:LK15"/>
    <mergeCell ref="LL15:LN15"/>
    <mergeCell ref="LO15:LQ15"/>
    <mergeCell ref="KO16:KT16"/>
    <mergeCell ref="KU16:LB16"/>
    <mergeCell ref="LC16:LF16"/>
    <mergeCell ref="LG16:LK16"/>
    <mergeCell ref="LL16:LN16"/>
    <mergeCell ref="LO16:LQ16"/>
    <mergeCell ref="KU22:LB22"/>
    <mergeCell ref="LC22:LF22"/>
    <mergeCell ref="LG22:LK22"/>
    <mergeCell ref="LL22:LN22"/>
    <mergeCell ref="LO22:LQ22"/>
    <mergeCell ref="KO17:KT17"/>
    <mergeCell ref="KU17:LB17"/>
    <mergeCell ref="LC17:LF17"/>
    <mergeCell ref="LG17:LK17"/>
    <mergeCell ref="LL17:LN17"/>
    <mergeCell ref="LO17:LQ17"/>
    <mergeCell ref="KO18:KT18"/>
    <mergeCell ref="KU18:LB18"/>
    <mergeCell ref="LC18:LF18"/>
    <mergeCell ref="LG18:LK18"/>
    <mergeCell ref="LL18:LN18"/>
    <mergeCell ref="LO18:LQ18"/>
    <mergeCell ref="KO19:KT19"/>
    <mergeCell ref="KU19:LB19"/>
    <mergeCell ref="LC19:LF19"/>
    <mergeCell ref="LG19:LK19"/>
    <mergeCell ref="LL19:LN19"/>
    <mergeCell ref="LO19:LQ19"/>
    <mergeCell ref="AH14:AJ14"/>
    <mergeCell ref="KO23:KT23"/>
    <mergeCell ref="KU23:LB23"/>
    <mergeCell ref="LC23:LF23"/>
    <mergeCell ref="LG23:LK23"/>
    <mergeCell ref="LL23:LN23"/>
    <mergeCell ref="LO23:LQ23"/>
    <mergeCell ref="KO24:KT24"/>
    <mergeCell ref="KU24:LB24"/>
    <mergeCell ref="LC24:LF24"/>
    <mergeCell ref="LG24:LK24"/>
    <mergeCell ref="LL24:LN24"/>
    <mergeCell ref="LO24:LQ24"/>
    <mergeCell ref="KO25:KT25"/>
    <mergeCell ref="KU25:LB25"/>
    <mergeCell ref="LC25:LF25"/>
    <mergeCell ref="LG25:LK25"/>
    <mergeCell ref="LL25:LN25"/>
    <mergeCell ref="LO25:LQ25"/>
    <mergeCell ref="KO20:KT20"/>
    <mergeCell ref="KU20:LB20"/>
    <mergeCell ref="LC20:LF20"/>
    <mergeCell ref="LG20:LK20"/>
    <mergeCell ref="LL20:LN20"/>
    <mergeCell ref="LO20:LQ20"/>
    <mergeCell ref="KO21:KT21"/>
    <mergeCell ref="KU21:LB21"/>
    <mergeCell ref="LC21:LF21"/>
    <mergeCell ref="LG21:LK21"/>
    <mergeCell ref="LL21:LN21"/>
    <mergeCell ref="LO21:LQ21"/>
    <mergeCell ref="KO22:KT22"/>
  </mergeCells>
  <phoneticPr fontId="6" type="noConversion"/>
  <printOptions horizontalCentered="1"/>
  <pageMargins left="0.47244094488188981" right="0.47244094488188981" top="0.47244094488188981" bottom="0.47244094488188981" header="0.31496062992125984" footer="0.31496062992125984"/>
  <pageSetup paperSize="9" orientation="landscape" r:id="rId1"/>
  <headerFooter>
    <oddFooter>&amp;C&amp;"Arial Narrow,標準"&amp;P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337"/>
  <sheetViews>
    <sheetView topLeftCell="A94" workbookViewId="0">
      <selection activeCell="A110" sqref="A110:E110"/>
    </sheetView>
  </sheetViews>
  <sheetFormatPr defaultColWidth="2.75" defaultRowHeight="16.5"/>
  <cols>
    <col min="1" max="34" width="2.75" style="4"/>
    <col min="35" max="36" width="2.75" style="4" customWidth="1"/>
    <col min="37" max="37" width="2.75" style="4"/>
    <col min="38" max="46" width="2.75" style="4" customWidth="1"/>
    <col min="47" max="55" width="2.75" style="4"/>
    <col min="56" max="59" width="2.75" style="4" customWidth="1"/>
    <col min="60" max="68" width="2.75" style="4"/>
    <col min="69" max="71" width="2.75" style="4" customWidth="1"/>
    <col min="72" max="16384" width="2.75" style="4"/>
  </cols>
  <sheetData>
    <row r="1" spans="1:42" ht="35.1" customHeight="1">
      <c r="A1" s="135" t="s">
        <v>87</v>
      </c>
      <c r="B1" s="135"/>
      <c r="C1" s="135"/>
      <c r="D1" s="135"/>
      <c r="E1" s="135"/>
      <c r="F1" s="135"/>
      <c r="G1" s="135"/>
      <c r="H1" s="135"/>
      <c r="I1" s="135"/>
      <c r="J1" s="135"/>
      <c r="K1" s="135"/>
      <c r="L1" s="135"/>
      <c r="M1" s="135"/>
      <c r="N1" s="135"/>
      <c r="O1" s="111"/>
      <c r="P1" s="111"/>
      <c r="Q1" s="137" t="s">
        <v>88</v>
      </c>
      <c r="R1" s="137"/>
      <c r="S1" s="137"/>
      <c r="T1" s="137"/>
      <c r="U1" s="137"/>
      <c r="V1" s="137"/>
      <c r="W1" s="137"/>
      <c r="X1" s="137"/>
      <c r="Y1" s="137"/>
      <c r="Z1" s="138" t="s">
        <v>95</v>
      </c>
      <c r="AA1" s="138"/>
      <c r="AB1" s="138"/>
      <c r="AC1" s="138"/>
      <c r="AD1" s="138"/>
      <c r="AE1" s="138"/>
      <c r="AF1" s="138"/>
      <c r="AG1" s="138"/>
      <c r="AH1" s="138"/>
    </row>
    <row r="2" spans="1:42" ht="26.1" customHeight="1">
      <c r="A2" s="139" t="s">
        <v>4</v>
      </c>
      <c r="B2" s="139"/>
      <c r="C2" s="139"/>
      <c r="D2" s="139"/>
      <c r="E2" s="139"/>
      <c r="F2" s="139"/>
      <c r="G2" s="139"/>
      <c r="H2" s="139"/>
      <c r="I2" s="139"/>
      <c r="J2" s="139"/>
      <c r="K2" s="139"/>
      <c r="L2" s="139"/>
      <c r="M2" s="139"/>
      <c r="N2" s="139"/>
      <c r="O2" s="111"/>
      <c r="P2" s="111"/>
      <c r="Q2" s="140" t="s">
        <v>5</v>
      </c>
      <c r="R2" s="140"/>
      <c r="S2" s="140"/>
      <c r="T2" s="140"/>
      <c r="U2" s="140"/>
      <c r="V2" s="140"/>
      <c r="W2" s="140"/>
      <c r="X2" s="140"/>
      <c r="Y2" s="140"/>
      <c r="Z2" s="141" t="s">
        <v>6</v>
      </c>
      <c r="AA2" s="141"/>
      <c r="AB2" s="141"/>
      <c r="AC2" s="141"/>
      <c r="AD2" s="141"/>
      <c r="AE2" s="141"/>
      <c r="AF2" s="141"/>
      <c r="AG2" s="141"/>
      <c r="AH2" s="141"/>
    </row>
    <row r="3" spans="1:42"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42"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42" ht="20.100000000000001" customHeight="1">
      <c r="A5" s="127" t="s">
        <v>1282</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9"/>
      <c r="AI5" s="118" t="s">
        <v>192</v>
      </c>
      <c r="AJ5" s="201"/>
      <c r="AK5" s="201"/>
      <c r="AL5" s="201"/>
      <c r="AM5" s="201"/>
      <c r="AN5" s="201"/>
      <c r="AO5" s="201"/>
      <c r="AP5" s="202"/>
    </row>
    <row r="6" spans="1:42" s="7" customFormat="1" ht="20.100000000000001" customHeight="1">
      <c r="A6" s="166" t="s">
        <v>871</v>
      </c>
      <c r="B6" s="166"/>
      <c r="C6" s="166"/>
      <c r="D6" s="166"/>
      <c r="E6" s="166"/>
      <c r="F6" s="166" t="s">
        <v>199</v>
      </c>
      <c r="G6" s="166"/>
      <c r="H6" s="166"/>
      <c r="I6" s="166"/>
      <c r="J6" s="166"/>
      <c r="K6" s="166"/>
      <c r="L6" s="166"/>
      <c r="M6" s="166"/>
      <c r="N6" s="167" t="s">
        <v>200</v>
      </c>
      <c r="O6" s="167"/>
      <c r="P6" s="167"/>
      <c r="Q6" s="167"/>
      <c r="R6" s="166" t="s">
        <v>879</v>
      </c>
      <c r="S6" s="166"/>
      <c r="T6" s="166"/>
      <c r="U6" s="166"/>
      <c r="V6" s="166"/>
      <c r="W6" s="167" t="s">
        <v>305</v>
      </c>
      <c r="X6" s="167"/>
      <c r="Y6" s="167"/>
      <c r="Z6" s="167"/>
      <c r="AA6" s="167"/>
      <c r="AB6" s="167"/>
      <c r="AC6" s="167" t="s">
        <v>880</v>
      </c>
      <c r="AD6" s="167"/>
      <c r="AE6" s="167"/>
      <c r="AF6" s="167"/>
      <c r="AG6" s="167"/>
      <c r="AH6" s="167"/>
      <c r="AI6" s="166" t="s">
        <v>197</v>
      </c>
      <c r="AJ6" s="166"/>
      <c r="AK6" s="166"/>
      <c r="AL6" s="166"/>
      <c r="AM6" s="172" t="s">
        <v>1095</v>
      </c>
      <c r="AN6" s="172"/>
      <c r="AO6" s="172"/>
      <c r="AP6" s="172"/>
    </row>
    <row r="7" spans="1:42" ht="15" customHeight="1" thickBot="1">
      <c r="A7" s="168" t="s">
        <v>101</v>
      </c>
      <c r="B7" s="168"/>
      <c r="C7" s="168"/>
      <c r="D7" s="168"/>
      <c r="E7" s="168"/>
      <c r="F7" s="168" t="s">
        <v>7</v>
      </c>
      <c r="G7" s="168"/>
      <c r="H7" s="168"/>
      <c r="I7" s="168"/>
      <c r="J7" s="168"/>
      <c r="K7" s="168"/>
      <c r="L7" s="168"/>
      <c r="M7" s="168"/>
      <c r="N7" s="168" t="s">
        <v>8</v>
      </c>
      <c r="O7" s="168"/>
      <c r="P7" s="168"/>
      <c r="Q7" s="168"/>
      <c r="R7" s="168" t="s">
        <v>11</v>
      </c>
      <c r="S7" s="168"/>
      <c r="T7" s="168"/>
      <c r="U7" s="168"/>
      <c r="V7" s="168"/>
      <c r="W7" s="168" t="s">
        <v>10</v>
      </c>
      <c r="X7" s="168"/>
      <c r="Y7" s="168"/>
      <c r="Z7" s="168"/>
      <c r="AA7" s="168"/>
      <c r="AB7" s="168"/>
      <c r="AC7" s="168" t="s">
        <v>9</v>
      </c>
      <c r="AD7" s="168"/>
      <c r="AE7" s="168"/>
      <c r="AF7" s="168"/>
      <c r="AG7" s="168"/>
      <c r="AH7" s="168"/>
      <c r="AI7" s="168" t="s">
        <v>18</v>
      </c>
      <c r="AJ7" s="168"/>
      <c r="AK7" s="168"/>
      <c r="AL7" s="168"/>
      <c r="AM7" s="173" t="s">
        <v>59</v>
      </c>
      <c r="AN7" s="173"/>
      <c r="AO7" s="173"/>
      <c r="AP7" s="173"/>
    </row>
    <row r="8" spans="1:42" ht="20.100000000000001" customHeight="1">
      <c r="A8" s="125" t="str">
        <f>基本資料!A21</f>
        <v>外玄關</v>
      </c>
      <c r="B8" s="125"/>
      <c r="C8" s="125"/>
      <c r="D8" s="125"/>
      <c r="E8" s="125"/>
      <c r="F8" s="181" t="s">
        <v>1924</v>
      </c>
      <c r="G8" s="181"/>
      <c r="H8" s="181"/>
      <c r="I8" s="181"/>
      <c r="J8" s="181"/>
      <c r="K8" s="181"/>
      <c r="L8" s="181"/>
      <c r="M8" s="181"/>
      <c r="N8" s="125" t="str">
        <f>VLOOKUP(F8,下拉式選單設定_勿更動勿編輯!$BQ$2:$CS$25,9,0)</f>
        <v>矽酸鈣板</v>
      </c>
      <c r="O8" s="125"/>
      <c r="P8" s="125"/>
      <c r="Q8" s="125"/>
      <c r="R8" s="125" t="str">
        <f>VLOOKUP(F8,下拉式選單設定_勿更動勿編輯!$BQ$2:$CS$25,13,0)</f>
        <v>NA LUX/三菱</v>
      </c>
      <c r="S8" s="125"/>
      <c r="T8" s="125"/>
      <c r="U8" s="125"/>
      <c r="V8" s="125"/>
      <c r="W8" s="125" t="str">
        <f>VLOOKUP(F8,下拉式選單設定_勿更動勿編輯!$BQ$2:$CS$25,18,0)</f>
        <v>6㎜ 0.8FK</v>
      </c>
      <c r="X8" s="125"/>
      <c r="Y8" s="125"/>
      <c r="Z8" s="125"/>
      <c r="AA8" s="125"/>
      <c r="AB8" s="125"/>
      <c r="AC8" s="125" t="s">
        <v>279</v>
      </c>
      <c r="AD8" s="125"/>
      <c r="AE8" s="125"/>
      <c r="AF8" s="125"/>
      <c r="AG8" s="125"/>
      <c r="AH8" s="125"/>
      <c r="AI8" s="109">
        <f>VLOOKUP(F8,下拉式選單設定_勿更動勿編輯!$BQ$2:$CS$25,24,0)</f>
        <v>2350</v>
      </c>
      <c r="AJ8" s="109"/>
      <c r="AK8" s="109"/>
      <c r="AL8" s="109"/>
      <c r="AM8" s="170">
        <f>VLOOKUP(F8,下拉式選單設定_勿更動勿編輯!$BQ$2:$CS$25,27,0)</f>
        <v>2000</v>
      </c>
      <c r="AN8" s="170"/>
      <c r="AO8" s="170"/>
      <c r="AP8" s="170"/>
    </row>
    <row r="9" spans="1:42" ht="20.100000000000001" customHeight="1">
      <c r="A9" s="125" t="str">
        <f>基本資料!A22</f>
        <v>內玄關</v>
      </c>
      <c r="B9" s="125"/>
      <c r="C9" s="125"/>
      <c r="D9" s="125"/>
      <c r="E9" s="125"/>
      <c r="F9" s="181" t="s">
        <v>1924</v>
      </c>
      <c r="G9" s="181"/>
      <c r="H9" s="181"/>
      <c r="I9" s="181"/>
      <c r="J9" s="181"/>
      <c r="K9" s="181"/>
      <c r="L9" s="181"/>
      <c r="M9" s="181"/>
      <c r="N9" s="125" t="str">
        <f>VLOOKUP(F9,下拉式選單設定_勿更動勿編輯!$BQ$2:$CS$25,9,0)</f>
        <v>矽酸鈣板</v>
      </c>
      <c r="O9" s="125"/>
      <c r="P9" s="125"/>
      <c r="Q9" s="125"/>
      <c r="R9" s="125" t="str">
        <f>VLOOKUP(F9,下拉式選單設定_勿更動勿編輯!$BQ$2:$CS$25,13,0)</f>
        <v>NA LUX/三菱</v>
      </c>
      <c r="S9" s="125"/>
      <c r="T9" s="125"/>
      <c r="U9" s="125"/>
      <c r="V9" s="125"/>
      <c r="W9" s="125" t="str">
        <f>VLOOKUP(F9,下拉式選單設定_勿更動勿編輯!$BQ$2:$CS$25,18,0)</f>
        <v>6㎜ 0.8FK</v>
      </c>
      <c r="X9" s="125"/>
      <c r="Y9" s="125"/>
      <c r="Z9" s="125"/>
      <c r="AA9" s="125"/>
      <c r="AB9" s="125"/>
      <c r="AC9" s="125" t="s">
        <v>279</v>
      </c>
      <c r="AD9" s="125"/>
      <c r="AE9" s="125"/>
      <c r="AF9" s="125"/>
      <c r="AG9" s="125"/>
      <c r="AH9" s="125"/>
      <c r="AI9" s="109">
        <f>VLOOKUP(F9,下拉式選單設定_勿更動勿編輯!$BQ$2:$CS$25,24,0)</f>
        <v>2350</v>
      </c>
      <c r="AJ9" s="109"/>
      <c r="AK9" s="109"/>
      <c r="AL9" s="109"/>
      <c r="AM9" s="170">
        <f>VLOOKUP(F9,下拉式選單設定_勿更動勿編輯!$BQ$2:$CS$25,27,0)</f>
        <v>2000</v>
      </c>
      <c r="AN9" s="170"/>
      <c r="AO9" s="170"/>
      <c r="AP9" s="170"/>
    </row>
    <row r="10" spans="1:42" ht="20.100000000000001" customHeight="1">
      <c r="A10" s="125" t="str">
        <f>基本資料!A23</f>
        <v>儲藏室</v>
      </c>
      <c r="B10" s="125"/>
      <c r="C10" s="125"/>
      <c r="D10" s="125"/>
      <c r="E10" s="125"/>
      <c r="F10" s="181" t="s">
        <v>1395</v>
      </c>
      <c r="G10" s="181"/>
      <c r="H10" s="181"/>
      <c r="I10" s="181"/>
      <c r="J10" s="181"/>
      <c r="K10" s="181"/>
      <c r="L10" s="181"/>
      <c r="M10" s="181"/>
      <c r="N10" s="125" t="str">
        <f>VLOOKUP(F10,下拉式選單設定_勿更動勿編輯!$BQ$2:$CS$25,9,0)</f>
        <v>矽酸鈣板</v>
      </c>
      <c r="O10" s="125"/>
      <c r="P10" s="125"/>
      <c r="Q10" s="125"/>
      <c r="R10" s="125" t="str">
        <f>VLOOKUP(F10,下拉式選單設定_勿更動勿編輯!$BQ$2:$CS$25,13,0)</f>
        <v>NA LUX/三菱</v>
      </c>
      <c r="S10" s="125"/>
      <c r="T10" s="125"/>
      <c r="U10" s="125"/>
      <c r="V10" s="125"/>
      <c r="W10" s="125" t="str">
        <f>VLOOKUP(F10,下拉式選單設定_勿更動勿編輯!$BQ$2:$CS$25,18,0)</f>
        <v>6㎜ 0.8FK</v>
      </c>
      <c r="X10" s="125"/>
      <c r="Y10" s="125"/>
      <c r="Z10" s="125"/>
      <c r="AA10" s="125"/>
      <c r="AB10" s="125"/>
      <c r="AC10" s="125" t="s">
        <v>279</v>
      </c>
      <c r="AD10" s="125"/>
      <c r="AE10" s="125"/>
      <c r="AF10" s="125"/>
      <c r="AG10" s="125"/>
      <c r="AH10" s="125"/>
      <c r="AI10" s="109">
        <f>VLOOKUP(F10,下拉式選單設定_勿更動勿編輯!$BQ$2:$CS$25,24,0)</f>
        <v>1920</v>
      </c>
      <c r="AJ10" s="109"/>
      <c r="AK10" s="109"/>
      <c r="AL10" s="109"/>
      <c r="AM10" s="170">
        <f>VLOOKUP(F10,下拉式選單設定_勿更動勿編輯!$BQ$2:$CS$25,27,0)</f>
        <v>1600</v>
      </c>
      <c r="AN10" s="170"/>
      <c r="AO10" s="170"/>
      <c r="AP10" s="170"/>
    </row>
    <row r="11" spans="1:42" ht="20.100000000000001" customHeight="1">
      <c r="A11" s="125" t="str">
        <f>基本資料!A24</f>
        <v>客廳</v>
      </c>
      <c r="B11" s="125"/>
      <c r="C11" s="125"/>
      <c r="D11" s="125"/>
      <c r="E11" s="125"/>
      <c r="F11" s="181" t="s">
        <v>1924</v>
      </c>
      <c r="G11" s="181"/>
      <c r="H11" s="181"/>
      <c r="I11" s="181"/>
      <c r="J11" s="181"/>
      <c r="K11" s="181"/>
      <c r="L11" s="181"/>
      <c r="M11" s="181"/>
      <c r="N11" s="125" t="str">
        <f>VLOOKUP(F11,下拉式選單設定_勿更動勿編輯!$BQ$2:$CS$25,9,0)</f>
        <v>矽酸鈣板</v>
      </c>
      <c r="O11" s="125"/>
      <c r="P11" s="125"/>
      <c r="Q11" s="125"/>
      <c r="R11" s="125" t="str">
        <f>VLOOKUP(F11,下拉式選單設定_勿更動勿編輯!$BQ$2:$CS$25,13,0)</f>
        <v>NA LUX/三菱</v>
      </c>
      <c r="S11" s="125"/>
      <c r="T11" s="125"/>
      <c r="U11" s="125"/>
      <c r="V11" s="125"/>
      <c r="W11" s="125" t="str">
        <f>VLOOKUP(F11,下拉式選單設定_勿更動勿編輯!$BQ$2:$CS$25,18,0)</f>
        <v>6㎜ 0.8FK</v>
      </c>
      <c r="X11" s="125"/>
      <c r="Y11" s="125"/>
      <c r="Z11" s="125"/>
      <c r="AA11" s="125"/>
      <c r="AB11" s="125"/>
      <c r="AC11" s="125" t="s">
        <v>279</v>
      </c>
      <c r="AD11" s="125"/>
      <c r="AE11" s="125"/>
      <c r="AF11" s="125"/>
      <c r="AG11" s="125"/>
      <c r="AH11" s="125"/>
      <c r="AI11" s="109">
        <f>VLOOKUP(F11,下拉式選單設定_勿更動勿編輯!$BQ$2:$CS$25,24,0)</f>
        <v>2350</v>
      </c>
      <c r="AJ11" s="109"/>
      <c r="AK11" s="109"/>
      <c r="AL11" s="109"/>
      <c r="AM11" s="170">
        <f>VLOOKUP(F11,下拉式選單設定_勿更動勿編輯!$BQ$2:$CS$25,27,0)</f>
        <v>2000</v>
      </c>
      <c r="AN11" s="170"/>
      <c r="AO11" s="170"/>
      <c r="AP11" s="170"/>
    </row>
    <row r="12" spans="1:42" ht="20.100000000000001" customHeight="1">
      <c r="A12" s="123" t="str">
        <f>基本資料!A42</f>
        <v>廚房</v>
      </c>
      <c r="B12" s="124"/>
      <c r="C12" s="124"/>
      <c r="D12" s="124"/>
      <c r="E12" s="131"/>
      <c r="F12" s="181" t="s">
        <v>1395</v>
      </c>
      <c r="G12" s="181"/>
      <c r="H12" s="181"/>
      <c r="I12" s="181"/>
      <c r="J12" s="181"/>
      <c r="K12" s="181"/>
      <c r="L12" s="181"/>
      <c r="M12" s="181"/>
      <c r="N12" s="125" t="s">
        <v>382</v>
      </c>
      <c r="O12" s="125"/>
      <c r="P12" s="125"/>
      <c r="Q12" s="125"/>
      <c r="R12" s="123" t="s">
        <v>1283</v>
      </c>
      <c r="S12" s="124"/>
      <c r="T12" s="124"/>
      <c r="U12" s="124"/>
      <c r="V12" s="124"/>
      <c r="W12" s="125" t="s">
        <v>1284</v>
      </c>
      <c r="X12" s="125"/>
      <c r="Y12" s="125"/>
      <c r="Z12" s="125"/>
      <c r="AA12" s="125"/>
      <c r="AB12" s="125"/>
      <c r="AC12" s="123" t="s">
        <v>279</v>
      </c>
      <c r="AD12" s="124"/>
      <c r="AE12" s="124"/>
      <c r="AF12" s="124"/>
      <c r="AG12" s="124"/>
      <c r="AH12" s="131"/>
      <c r="AI12" s="109">
        <f>VLOOKUP(F12,下拉式選單設定_勿更動勿編輯!$BQ$2:$CS$25,24,0)</f>
        <v>1920</v>
      </c>
      <c r="AJ12" s="109"/>
      <c r="AK12" s="109"/>
      <c r="AL12" s="109"/>
      <c r="AM12" s="170">
        <f>VLOOKUP(F12,下拉式選單設定_勿更動勿編輯!$BQ$2:$CS$25,27,0)</f>
        <v>1600</v>
      </c>
      <c r="AN12" s="170"/>
      <c r="AO12" s="170"/>
      <c r="AP12" s="170"/>
    </row>
    <row r="13" spans="1:42" ht="20.100000000000001" customHeight="1">
      <c r="A13" s="125" t="str">
        <f>基本資料!A25</f>
        <v>餐廳</v>
      </c>
      <c r="B13" s="125"/>
      <c r="C13" s="125"/>
      <c r="D13" s="125"/>
      <c r="E13" s="125"/>
      <c r="F13" s="181" t="s">
        <v>1924</v>
      </c>
      <c r="G13" s="181"/>
      <c r="H13" s="181"/>
      <c r="I13" s="181"/>
      <c r="J13" s="181"/>
      <c r="K13" s="181"/>
      <c r="L13" s="181"/>
      <c r="M13" s="181"/>
      <c r="N13" s="125" t="str">
        <f>VLOOKUP(F13,下拉式選單設定_勿更動勿編輯!$BQ$2:$CS$25,9,0)</f>
        <v>矽酸鈣板</v>
      </c>
      <c r="O13" s="125"/>
      <c r="P13" s="125"/>
      <c r="Q13" s="125"/>
      <c r="R13" s="125" t="str">
        <f>VLOOKUP(F13,下拉式選單設定_勿更動勿編輯!$BQ$2:$CS$25,13,0)</f>
        <v>NA LUX/三菱</v>
      </c>
      <c r="S13" s="125"/>
      <c r="T13" s="125"/>
      <c r="U13" s="125"/>
      <c r="V13" s="125"/>
      <c r="W13" s="125" t="str">
        <f>VLOOKUP(F13,下拉式選單設定_勿更動勿編輯!$BQ$2:$CS$25,18,0)</f>
        <v>6㎜ 0.8FK</v>
      </c>
      <c r="X13" s="125"/>
      <c r="Y13" s="125"/>
      <c r="Z13" s="125"/>
      <c r="AA13" s="125"/>
      <c r="AB13" s="125"/>
      <c r="AC13" s="125" t="s">
        <v>279</v>
      </c>
      <c r="AD13" s="125"/>
      <c r="AE13" s="125"/>
      <c r="AF13" s="125"/>
      <c r="AG13" s="125"/>
      <c r="AH13" s="125"/>
      <c r="AI13" s="109">
        <f>VLOOKUP(F13,下拉式選單設定_勿更動勿編輯!$BQ$2:$CS$25,24,0)</f>
        <v>2350</v>
      </c>
      <c r="AJ13" s="109"/>
      <c r="AK13" s="109"/>
      <c r="AL13" s="109"/>
      <c r="AM13" s="170">
        <f>VLOOKUP(F13,下拉式選單設定_勿更動勿編輯!$BQ$2:$CS$25,27,0)</f>
        <v>2000</v>
      </c>
      <c r="AN13" s="170"/>
      <c r="AO13" s="170"/>
      <c r="AP13" s="170"/>
    </row>
    <row r="14" spans="1:42" ht="20.100000000000001" customHeight="1">
      <c r="A14" s="125" t="str">
        <f>基本資料!A26</f>
        <v>走道區</v>
      </c>
      <c r="B14" s="125"/>
      <c r="C14" s="125"/>
      <c r="D14" s="125"/>
      <c r="E14" s="125"/>
      <c r="F14" s="181" t="s">
        <v>1395</v>
      </c>
      <c r="G14" s="181"/>
      <c r="H14" s="181"/>
      <c r="I14" s="181"/>
      <c r="J14" s="181"/>
      <c r="K14" s="181"/>
      <c r="L14" s="181"/>
      <c r="M14" s="181"/>
      <c r="N14" s="125" t="str">
        <f>VLOOKUP(F14,下拉式選單設定_勿更動勿編輯!$BQ$2:$CS$25,9,0)</f>
        <v>矽酸鈣板</v>
      </c>
      <c r="O14" s="125"/>
      <c r="P14" s="125"/>
      <c r="Q14" s="125"/>
      <c r="R14" s="125" t="str">
        <f>VLOOKUP(F14,下拉式選單設定_勿更動勿編輯!$BQ$2:$CS$25,13,0)</f>
        <v>NA LUX/三菱</v>
      </c>
      <c r="S14" s="125"/>
      <c r="T14" s="125"/>
      <c r="U14" s="125"/>
      <c r="V14" s="125"/>
      <c r="W14" s="125" t="str">
        <f>VLOOKUP(F14,下拉式選單設定_勿更動勿編輯!$BQ$2:$CS$25,18,0)</f>
        <v>6㎜ 0.8FK</v>
      </c>
      <c r="X14" s="125"/>
      <c r="Y14" s="125"/>
      <c r="Z14" s="125"/>
      <c r="AA14" s="125"/>
      <c r="AB14" s="125"/>
      <c r="AC14" s="125" t="s">
        <v>279</v>
      </c>
      <c r="AD14" s="125"/>
      <c r="AE14" s="125"/>
      <c r="AF14" s="125"/>
      <c r="AG14" s="125"/>
      <c r="AH14" s="125"/>
      <c r="AI14" s="109">
        <f>VLOOKUP(F14,下拉式選單設定_勿更動勿編輯!$BQ$2:$CS$25,24,0)</f>
        <v>1920</v>
      </c>
      <c r="AJ14" s="109"/>
      <c r="AK14" s="109"/>
      <c r="AL14" s="109"/>
      <c r="AM14" s="170">
        <f>VLOOKUP(F14,下拉式選單設定_勿更動勿編輯!$BQ$2:$CS$25,27,0)</f>
        <v>1600</v>
      </c>
      <c r="AN14" s="170"/>
      <c r="AO14" s="170"/>
      <c r="AP14" s="170"/>
    </row>
    <row r="15" spans="1:42" ht="20.100000000000001" customHeight="1">
      <c r="A15" s="125" t="str">
        <f>基本資料!A27</f>
        <v>工作室</v>
      </c>
      <c r="B15" s="125"/>
      <c r="C15" s="125"/>
      <c r="D15" s="125"/>
      <c r="E15" s="125"/>
      <c r="F15" s="181" t="s">
        <v>1924</v>
      </c>
      <c r="G15" s="181"/>
      <c r="H15" s="181"/>
      <c r="I15" s="181"/>
      <c r="J15" s="181"/>
      <c r="K15" s="181"/>
      <c r="L15" s="181"/>
      <c r="M15" s="181"/>
      <c r="N15" s="125" t="str">
        <f>VLOOKUP(F15,下拉式選單設定_勿更動勿編輯!$BQ$2:$CS$25,9,0)</f>
        <v>矽酸鈣板</v>
      </c>
      <c r="O15" s="125"/>
      <c r="P15" s="125"/>
      <c r="Q15" s="125"/>
      <c r="R15" s="125" t="str">
        <f>VLOOKUP(F15,下拉式選單設定_勿更動勿編輯!$BQ$2:$CS$25,13,0)</f>
        <v>NA LUX/三菱</v>
      </c>
      <c r="S15" s="125"/>
      <c r="T15" s="125"/>
      <c r="U15" s="125"/>
      <c r="V15" s="125"/>
      <c r="W15" s="125" t="str">
        <f>VLOOKUP(F15,下拉式選單設定_勿更動勿編輯!$BQ$2:$CS$25,18,0)</f>
        <v>6㎜ 0.8FK</v>
      </c>
      <c r="X15" s="125"/>
      <c r="Y15" s="125"/>
      <c r="Z15" s="125"/>
      <c r="AA15" s="125"/>
      <c r="AB15" s="125"/>
      <c r="AC15" s="125" t="s">
        <v>279</v>
      </c>
      <c r="AD15" s="125"/>
      <c r="AE15" s="125"/>
      <c r="AF15" s="125"/>
      <c r="AG15" s="125"/>
      <c r="AH15" s="125"/>
      <c r="AI15" s="109">
        <f>VLOOKUP(F15,下拉式選單設定_勿更動勿編輯!$BQ$2:$CS$25,24,0)</f>
        <v>2350</v>
      </c>
      <c r="AJ15" s="109"/>
      <c r="AK15" s="109"/>
      <c r="AL15" s="109"/>
      <c r="AM15" s="170">
        <f>VLOOKUP(F15,下拉式選單設定_勿更動勿編輯!$BQ$2:$CS$25,27,0)</f>
        <v>2000</v>
      </c>
      <c r="AN15" s="170"/>
      <c r="AO15" s="170"/>
      <c r="AP15" s="170"/>
    </row>
    <row r="16" spans="1:42" ht="20.100000000000001" customHeight="1">
      <c r="A16" s="125" t="str">
        <f>基本資料!A32</f>
        <v>主臥房</v>
      </c>
      <c r="B16" s="125"/>
      <c r="C16" s="125"/>
      <c r="D16" s="125"/>
      <c r="E16" s="125"/>
      <c r="F16" s="181" t="s">
        <v>1395</v>
      </c>
      <c r="G16" s="181"/>
      <c r="H16" s="181"/>
      <c r="I16" s="181"/>
      <c r="J16" s="181"/>
      <c r="K16" s="181"/>
      <c r="L16" s="181"/>
      <c r="M16" s="181"/>
      <c r="N16" s="125" t="str">
        <f>VLOOKUP(F16,下拉式選單設定_勿更動勿編輯!$BQ$2:$CS$25,9,0)</f>
        <v>矽酸鈣板</v>
      </c>
      <c r="O16" s="125"/>
      <c r="P16" s="125"/>
      <c r="Q16" s="125"/>
      <c r="R16" s="125" t="str">
        <f>VLOOKUP(F16,下拉式選單設定_勿更動勿編輯!$BQ$2:$CS$25,13,0)</f>
        <v>NA LUX/三菱</v>
      </c>
      <c r="S16" s="125"/>
      <c r="T16" s="125"/>
      <c r="U16" s="125"/>
      <c r="V16" s="125"/>
      <c r="W16" s="125" t="str">
        <f>VLOOKUP(F16,下拉式選單設定_勿更動勿編輯!$BQ$2:$CS$25,18,0)</f>
        <v>6㎜ 0.8FK</v>
      </c>
      <c r="X16" s="125"/>
      <c r="Y16" s="125"/>
      <c r="Z16" s="125"/>
      <c r="AA16" s="125"/>
      <c r="AB16" s="125"/>
      <c r="AC16" s="125" t="s">
        <v>279</v>
      </c>
      <c r="AD16" s="125"/>
      <c r="AE16" s="125"/>
      <c r="AF16" s="125"/>
      <c r="AG16" s="125"/>
      <c r="AH16" s="125"/>
      <c r="AI16" s="109">
        <f>VLOOKUP(F16,下拉式選單設定_勿更動勿編輯!$BQ$2:$CS$25,24,0)</f>
        <v>1920</v>
      </c>
      <c r="AJ16" s="109"/>
      <c r="AK16" s="109"/>
      <c r="AL16" s="109"/>
      <c r="AM16" s="170">
        <f>VLOOKUP(F16,下拉式選單設定_勿更動勿編輯!$BQ$2:$CS$25,27,0)</f>
        <v>1600</v>
      </c>
      <c r="AN16" s="170"/>
      <c r="AO16" s="170"/>
      <c r="AP16" s="170"/>
    </row>
    <row r="17" spans="1:63" ht="20.100000000000001" customHeight="1">
      <c r="A17" s="125" t="str">
        <f>基本資料!A33</f>
        <v>主臥更衣室</v>
      </c>
      <c r="B17" s="125"/>
      <c r="C17" s="125"/>
      <c r="D17" s="125"/>
      <c r="E17" s="125"/>
      <c r="F17" s="181" t="s">
        <v>1924</v>
      </c>
      <c r="G17" s="181"/>
      <c r="H17" s="181"/>
      <c r="I17" s="181"/>
      <c r="J17" s="181"/>
      <c r="K17" s="181"/>
      <c r="L17" s="181"/>
      <c r="M17" s="181"/>
      <c r="N17" s="125" t="str">
        <f>VLOOKUP(F17,下拉式選單設定_勿更動勿編輯!$BQ$2:$CS$25,9,0)</f>
        <v>矽酸鈣板</v>
      </c>
      <c r="O17" s="125"/>
      <c r="P17" s="125"/>
      <c r="Q17" s="125"/>
      <c r="R17" s="125" t="str">
        <f>VLOOKUP(F17,下拉式選單設定_勿更動勿編輯!$BQ$2:$CS$25,13,0)</f>
        <v>NA LUX/三菱</v>
      </c>
      <c r="S17" s="125"/>
      <c r="T17" s="125"/>
      <c r="U17" s="125"/>
      <c r="V17" s="125"/>
      <c r="W17" s="125" t="str">
        <f>VLOOKUP(F17,下拉式選單設定_勿更動勿編輯!$BQ$2:$CS$25,18,0)</f>
        <v>6㎜ 0.8FK</v>
      </c>
      <c r="X17" s="125"/>
      <c r="Y17" s="125"/>
      <c r="Z17" s="125"/>
      <c r="AA17" s="125"/>
      <c r="AB17" s="125"/>
      <c r="AC17" s="125" t="s">
        <v>279</v>
      </c>
      <c r="AD17" s="125"/>
      <c r="AE17" s="125"/>
      <c r="AF17" s="125"/>
      <c r="AG17" s="125"/>
      <c r="AH17" s="125"/>
      <c r="AI17" s="109">
        <f>VLOOKUP(F17,下拉式選單設定_勿更動勿編輯!$BQ$2:$CS$25,24,0)</f>
        <v>2350</v>
      </c>
      <c r="AJ17" s="109"/>
      <c r="AK17" s="109"/>
      <c r="AL17" s="109"/>
      <c r="AM17" s="170">
        <f>VLOOKUP(F17,下拉式選單設定_勿更動勿編輯!$BQ$2:$CS$25,27,0)</f>
        <v>2000</v>
      </c>
      <c r="AN17" s="170"/>
      <c r="AO17" s="170"/>
      <c r="AP17" s="170"/>
    </row>
    <row r="18" spans="1:63" ht="20.100000000000001" customHeight="1">
      <c r="A18" s="125" t="str">
        <f>基本資料!A34</f>
        <v>女孩房</v>
      </c>
      <c r="B18" s="125"/>
      <c r="C18" s="125"/>
      <c r="D18" s="125"/>
      <c r="E18" s="125"/>
      <c r="F18" s="181" t="s">
        <v>1395</v>
      </c>
      <c r="G18" s="181"/>
      <c r="H18" s="181"/>
      <c r="I18" s="181"/>
      <c r="J18" s="181"/>
      <c r="K18" s="181"/>
      <c r="L18" s="181"/>
      <c r="M18" s="181"/>
      <c r="N18" s="125" t="str">
        <f>VLOOKUP(F18,下拉式選單設定_勿更動勿編輯!$BQ$2:$CS$25,9,0)</f>
        <v>矽酸鈣板</v>
      </c>
      <c r="O18" s="125"/>
      <c r="P18" s="125"/>
      <c r="Q18" s="125"/>
      <c r="R18" s="125" t="str">
        <f>VLOOKUP(F18,下拉式選單設定_勿更動勿編輯!$BQ$2:$CS$25,13,0)</f>
        <v>NA LUX/三菱</v>
      </c>
      <c r="S18" s="125"/>
      <c r="T18" s="125"/>
      <c r="U18" s="125"/>
      <c r="V18" s="125"/>
      <c r="W18" s="125" t="str">
        <f>VLOOKUP(F18,下拉式選單設定_勿更動勿編輯!$BQ$2:$CS$25,18,0)</f>
        <v>6㎜ 0.8FK</v>
      </c>
      <c r="X18" s="125"/>
      <c r="Y18" s="125"/>
      <c r="Z18" s="125"/>
      <c r="AA18" s="125"/>
      <c r="AB18" s="125"/>
      <c r="AC18" s="125" t="s">
        <v>279</v>
      </c>
      <c r="AD18" s="125"/>
      <c r="AE18" s="125"/>
      <c r="AF18" s="125"/>
      <c r="AG18" s="125"/>
      <c r="AH18" s="125"/>
      <c r="AI18" s="109">
        <f>VLOOKUP(F18,下拉式選單設定_勿更動勿編輯!$BQ$2:$CS$25,24,0)</f>
        <v>1920</v>
      </c>
      <c r="AJ18" s="109"/>
      <c r="AK18" s="109"/>
      <c r="AL18" s="109"/>
      <c r="AM18" s="170">
        <f>VLOOKUP(F18,下拉式選單設定_勿更動勿編輯!$BQ$2:$CS$25,27,0)</f>
        <v>1600</v>
      </c>
      <c r="AN18" s="170"/>
      <c r="AO18" s="170"/>
      <c r="AP18" s="170"/>
    </row>
    <row r="19" spans="1:63" ht="20.100000000000001" customHeight="1">
      <c r="A19" s="125" t="str">
        <f>基本資料!A35</f>
        <v>女孩更衣室</v>
      </c>
      <c r="B19" s="125"/>
      <c r="C19" s="125"/>
      <c r="D19" s="125"/>
      <c r="E19" s="125"/>
      <c r="F19" s="181" t="s">
        <v>1395</v>
      </c>
      <c r="G19" s="181"/>
      <c r="H19" s="181"/>
      <c r="I19" s="181"/>
      <c r="J19" s="181"/>
      <c r="K19" s="181"/>
      <c r="L19" s="181"/>
      <c r="M19" s="181"/>
      <c r="N19" s="125" t="str">
        <f>VLOOKUP(F19,下拉式選單設定_勿更動勿編輯!$BQ$2:$CS$25,9,0)</f>
        <v>矽酸鈣板</v>
      </c>
      <c r="O19" s="125"/>
      <c r="P19" s="125"/>
      <c r="Q19" s="125"/>
      <c r="R19" s="125" t="str">
        <f>VLOOKUP(F19,下拉式選單設定_勿更動勿編輯!$BQ$2:$CS$25,13,0)</f>
        <v>NA LUX/三菱</v>
      </c>
      <c r="S19" s="125"/>
      <c r="T19" s="125"/>
      <c r="U19" s="125"/>
      <c r="V19" s="125"/>
      <c r="W19" s="125" t="str">
        <f>VLOOKUP(F19,下拉式選單設定_勿更動勿編輯!$BQ$2:$CS$25,18,0)</f>
        <v>6㎜ 0.8FK</v>
      </c>
      <c r="X19" s="125"/>
      <c r="Y19" s="125"/>
      <c r="Z19" s="125"/>
      <c r="AA19" s="125"/>
      <c r="AB19" s="125"/>
      <c r="AC19" s="125" t="s">
        <v>279</v>
      </c>
      <c r="AD19" s="125"/>
      <c r="AE19" s="125"/>
      <c r="AF19" s="125"/>
      <c r="AG19" s="125"/>
      <c r="AH19" s="125"/>
      <c r="AI19" s="109">
        <f>VLOOKUP(F19,下拉式選單設定_勿更動勿編輯!$BQ$2:$CS$25,24,0)</f>
        <v>1920</v>
      </c>
      <c r="AJ19" s="109"/>
      <c r="AK19" s="109"/>
      <c r="AL19" s="109"/>
      <c r="AM19" s="170">
        <f>VLOOKUP(F19,下拉式選單設定_勿更動勿編輯!$BQ$2:$CS$25,27,0)</f>
        <v>1600</v>
      </c>
      <c r="AN19" s="170"/>
      <c r="AO19" s="170"/>
      <c r="AP19" s="170"/>
    </row>
    <row r="20" spans="1:63" ht="20.100000000000001" customHeight="1">
      <c r="A20" s="125" t="str">
        <f>基本資料!A36</f>
        <v>男孩房</v>
      </c>
      <c r="B20" s="125"/>
      <c r="C20" s="125"/>
      <c r="D20" s="125"/>
      <c r="E20" s="125"/>
      <c r="F20" s="181" t="s">
        <v>1395</v>
      </c>
      <c r="G20" s="181"/>
      <c r="H20" s="181"/>
      <c r="I20" s="181"/>
      <c r="J20" s="181"/>
      <c r="K20" s="181"/>
      <c r="L20" s="181"/>
      <c r="M20" s="181"/>
      <c r="N20" s="125" t="str">
        <f>VLOOKUP(F20,下拉式選單設定_勿更動勿編輯!$BQ$2:$CS$25,9,0)</f>
        <v>矽酸鈣板</v>
      </c>
      <c r="O20" s="125"/>
      <c r="P20" s="125"/>
      <c r="Q20" s="125"/>
      <c r="R20" s="125" t="str">
        <f>VLOOKUP(F20,下拉式選單設定_勿更動勿編輯!$BQ$2:$CS$25,13,0)</f>
        <v>NA LUX/三菱</v>
      </c>
      <c r="S20" s="125"/>
      <c r="T20" s="125"/>
      <c r="U20" s="125"/>
      <c r="V20" s="125"/>
      <c r="W20" s="125" t="str">
        <f>VLOOKUP(F20,下拉式選單設定_勿更動勿編輯!$BQ$2:$CS$25,18,0)</f>
        <v>6㎜ 0.8FK</v>
      </c>
      <c r="X20" s="125"/>
      <c r="Y20" s="125"/>
      <c r="Z20" s="125"/>
      <c r="AA20" s="125"/>
      <c r="AB20" s="125"/>
      <c r="AC20" s="125" t="s">
        <v>279</v>
      </c>
      <c r="AD20" s="125"/>
      <c r="AE20" s="125"/>
      <c r="AF20" s="125"/>
      <c r="AG20" s="125"/>
      <c r="AH20" s="125"/>
      <c r="AI20" s="109">
        <f>VLOOKUP(F20,下拉式選單設定_勿更動勿編輯!$BQ$2:$CS$25,24,0)</f>
        <v>1920</v>
      </c>
      <c r="AJ20" s="109"/>
      <c r="AK20" s="109"/>
      <c r="AL20" s="109"/>
      <c r="AM20" s="170">
        <f>VLOOKUP(F20,下拉式選單設定_勿更動勿編輯!$BQ$2:$CS$25,27,0)</f>
        <v>1600</v>
      </c>
      <c r="AN20" s="170"/>
      <c r="AO20" s="170"/>
      <c r="AP20" s="170"/>
    </row>
    <row r="21" spans="1:63" ht="20.100000000000001" customHeight="1">
      <c r="A21" s="125" t="str">
        <f>基本資料!A37</f>
        <v>男孩更衣室</v>
      </c>
      <c r="B21" s="125"/>
      <c r="C21" s="125"/>
      <c r="D21" s="125"/>
      <c r="E21" s="125"/>
      <c r="F21" s="181" t="s">
        <v>1924</v>
      </c>
      <c r="G21" s="181"/>
      <c r="H21" s="181"/>
      <c r="I21" s="181"/>
      <c r="J21" s="181"/>
      <c r="K21" s="181"/>
      <c r="L21" s="181"/>
      <c r="M21" s="181"/>
      <c r="N21" s="125" t="str">
        <f>VLOOKUP(F21,下拉式選單設定_勿更動勿編輯!$BQ$2:$CS$25,9,0)</f>
        <v>矽酸鈣板</v>
      </c>
      <c r="O21" s="125"/>
      <c r="P21" s="125"/>
      <c r="Q21" s="125"/>
      <c r="R21" s="125" t="str">
        <f>VLOOKUP(F21,下拉式選單設定_勿更動勿編輯!$BQ$2:$CS$25,13,0)</f>
        <v>NA LUX/三菱</v>
      </c>
      <c r="S21" s="125"/>
      <c r="T21" s="125"/>
      <c r="U21" s="125"/>
      <c r="V21" s="125"/>
      <c r="W21" s="125" t="str">
        <f>VLOOKUP(F21,下拉式選單設定_勿更動勿編輯!$BQ$2:$CS$25,18,0)</f>
        <v>6㎜ 0.8FK</v>
      </c>
      <c r="X21" s="125"/>
      <c r="Y21" s="125"/>
      <c r="Z21" s="125"/>
      <c r="AA21" s="125"/>
      <c r="AB21" s="125"/>
      <c r="AC21" s="125" t="s">
        <v>279</v>
      </c>
      <c r="AD21" s="125"/>
      <c r="AE21" s="125"/>
      <c r="AF21" s="125"/>
      <c r="AG21" s="125"/>
      <c r="AH21" s="125"/>
      <c r="AI21" s="109">
        <f>VLOOKUP(F21,下拉式選單設定_勿更動勿編輯!$BQ$2:$CS$25,24,0)</f>
        <v>2350</v>
      </c>
      <c r="AJ21" s="109"/>
      <c r="AK21" s="109"/>
      <c r="AL21" s="109"/>
      <c r="AM21" s="170">
        <f>VLOOKUP(F21,下拉式選單設定_勿更動勿編輯!$BQ$2:$CS$25,27,0)</f>
        <v>2000</v>
      </c>
      <c r="AN21" s="170"/>
      <c r="AO21" s="170"/>
      <c r="AP21" s="170"/>
    </row>
    <row r="22" spans="1:63" ht="20.100000000000001" customHeight="1">
      <c r="A22" s="123" t="str">
        <f>基本資料!A47</f>
        <v>大盥洗室</v>
      </c>
      <c r="B22" s="124"/>
      <c r="C22" s="124"/>
      <c r="D22" s="124"/>
      <c r="E22" s="131"/>
      <c r="F22" s="181" t="s">
        <v>1395</v>
      </c>
      <c r="G22" s="181"/>
      <c r="H22" s="181"/>
      <c r="I22" s="181"/>
      <c r="J22" s="181"/>
      <c r="K22" s="181"/>
      <c r="L22" s="181"/>
      <c r="M22" s="181"/>
      <c r="N22" s="125" t="s">
        <v>382</v>
      </c>
      <c r="O22" s="125"/>
      <c r="P22" s="125"/>
      <c r="Q22" s="125"/>
      <c r="R22" s="123" t="s">
        <v>1283</v>
      </c>
      <c r="S22" s="124"/>
      <c r="T22" s="124"/>
      <c r="U22" s="124"/>
      <c r="V22" s="124"/>
      <c r="W22" s="125" t="s">
        <v>1284</v>
      </c>
      <c r="X22" s="125"/>
      <c r="Y22" s="125"/>
      <c r="Z22" s="125"/>
      <c r="AA22" s="125"/>
      <c r="AB22" s="125"/>
      <c r="AC22" s="123" t="s">
        <v>279</v>
      </c>
      <c r="AD22" s="124"/>
      <c r="AE22" s="124"/>
      <c r="AF22" s="124"/>
      <c r="AG22" s="124"/>
      <c r="AH22" s="131"/>
      <c r="AI22" s="109">
        <f>VLOOKUP(F22,下拉式選單設定_勿更動勿編輯!$BQ$2:$CS$25,24,0)</f>
        <v>1920</v>
      </c>
      <c r="AJ22" s="109"/>
      <c r="AK22" s="109"/>
      <c r="AL22" s="109"/>
      <c r="AM22" s="170">
        <f>VLOOKUP(F22,下拉式選單設定_勿更動勿編輯!$BQ$2:$CS$25,27,0)</f>
        <v>1600</v>
      </c>
      <c r="AN22" s="170"/>
      <c r="AO22" s="170"/>
      <c r="AP22" s="170"/>
    </row>
    <row r="23" spans="1:63" ht="20.100000000000001" customHeight="1">
      <c r="A23" s="123" t="str">
        <f>基本資料!A48</f>
        <v>小盥洗室</v>
      </c>
      <c r="B23" s="124"/>
      <c r="C23" s="124"/>
      <c r="D23" s="124"/>
      <c r="E23" s="131"/>
      <c r="F23" s="181" t="s">
        <v>1395</v>
      </c>
      <c r="G23" s="181"/>
      <c r="H23" s="181"/>
      <c r="I23" s="181"/>
      <c r="J23" s="181"/>
      <c r="K23" s="181"/>
      <c r="L23" s="181"/>
      <c r="M23" s="181"/>
      <c r="N23" s="125" t="s">
        <v>382</v>
      </c>
      <c r="O23" s="125"/>
      <c r="P23" s="125"/>
      <c r="Q23" s="125"/>
      <c r="R23" s="123" t="s">
        <v>1283</v>
      </c>
      <c r="S23" s="124"/>
      <c r="T23" s="124"/>
      <c r="U23" s="124"/>
      <c r="V23" s="124"/>
      <c r="W23" s="125" t="s">
        <v>1284</v>
      </c>
      <c r="X23" s="125"/>
      <c r="Y23" s="125"/>
      <c r="Z23" s="125"/>
      <c r="AA23" s="125"/>
      <c r="AB23" s="125"/>
      <c r="AC23" s="123" t="s">
        <v>279</v>
      </c>
      <c r="AD23" s="124"/>
      <c r="AE23" s="124"/>
      <c r="AF23" s="124"/>
      <c r="AG23" s="124"/>
      <c r="AH23" s="131"/>
      <c r="AI23" s="109">
        <f>VLOOKUP(F23,下拉式選單設定_勿更動勿編輯!$BQ$2:$CS$25,24,0)</f>
        <v>1920</v>
      </c>
      <c r="AJ23" s="109"/>
      <c r="AK23" s="109"/>
      <c r="AL23" s="109"/>
      <c r="AM23" s="170">
        <f>VLOOKUP(F23,下拉式選單設定_勿更動勿編輯!$BQ$2:$CS$25,27,0)</f>
        <v>1600</v>
      </c>
      <c r="AN23" s="170"/>
      <c r="AO23" s="170"/>
      <c r="AP23" s="170"/>
    </row>
    <row r="24" spans="1:63" ht="20.100000000000001" customHeight="1">
      <c r="A24" s="123" t="str">
        <f>基本資料!A49</f>
        <v>衛生間</v>
      </c>
      <c r="B24" s="124"/>
      <c r="C24" s="124"/>
      <c r="D24" s="124"/>
      <c r="E24" s="131"/>
      <c r="F24" s="181" t="s">
        <v>1395</v>
      </c>
      <c r="G24" s="181"/>
      <c r="H24" s="181"/>
      <c r="I24" s="181"/>
      <c r="J24" s="181"/>
      <c r="K24" s="181"/>
      <c r="L24" s="181"/>
      <c r="M24" s="181"/>
      <c r="N24" s="125" t="s">
        <v>382</v>
      </c>
      <c r="O24" s="125"/>
      <c r="P24" s="125"/>
      <c r="Q24" s="125"/>
      <c r="R24" s="123" t="s">
        <v>1283</v>
      </c>
      <c r="S24" s="124"/>
      <c r="T24" s="124"/>
      <c r="U24" s="124"/>
      <c r="V24" s="124"/>
      <c r="W24" s="125" t="s">
        <v>1284</v>
      </c>
      <c r="X24" s="125"/>
      <c r="Y24" s="125"/>
      <c r="Z24" s="125"/>
      <c r="AA24" s="125"/>
      <c r="AB24" s="125"/>
      <c r="AC24" s="123" t="s">
        <v>279</v>
      </c>
      <c r="AD24" s="124"/>
      <c r="AE24" s="124"/>
      <c r="AF24" s="124"/>
      <c r="AG24" s="124"/>
      <c r="AH24" s="131"/>
      <c r="AI24" s="109">
        <f>VLOOKUP(F24,下拉式選單設定_勿更動勿編輯!$BQ$2:$CS$25,24,0)</f>
        <v>1920</v>
      </c>
      <c r="AJ24" s="109"/>
      <c r="AK24" s="109"/>
      <c r="AL24" s="109"/>
      <c r="AM24" s="170">
        <f>VLOOKUP(F24,下拉式選單設定_勿更動勿編輯!$BQ$2:$CS$25,27,0)</f>
        <v>1600</v>
      </c>
      <c r="AN24" s="170"/>
      <c r="AO24" s="170"/>
      <c r="AP24" s="170"/>
    </row>
    <row r="25" spans="1:63" ht="20.100000000000001" customHeight="1">
      <c r="A25" s="123" t="str">
        <f>基本資料!A50</f>
        <v>洗衣間</v>
      </c>
      <c r="B25" s="124"/>
      <c r="C25" s="124"/>
      <c r="D25" s="124"/>
      <c r="E25" s="131"/>
      <c r="F25" s="181" t="s">
        <v>1395</v>
      </c>
      <c r="G25" s="181"/>
      <c r="H25" s="181"/>
      <c r="I25" s="181"/>
      <c r="J25" s="181"/>
      <c r="K25" s="181"/>
      <c r="L25" s="181"/>
      <c r="M25" s="181"/>
      <c r="N25" s="125" t="s">
        <v>382</v>
      </c>
      <c r="O25" s="125"/>
      <c r="P25" s="125"/>
      <c r="Q25" s="125"/>
      <c r="R25" s="123" t="s">
        <v>1283</v>
      </c>
      <c r="S25" s="124"/>
      <c r="T25" s="124"/>
      <c r="U25" s="124"/>
      <c r="V25" s="124"/>
      <c r="W25" s="125" t="s">
        <v>1284</v>
      </c>
      <c r="X25" s="125"/>
      <c r="Y25" s="125"/>
      <c r="Z25" s="125"/>
      <c r="AA25" s="125"/>
      <c r="AB25" s="125"/>
      <c r="AC25" s="123" t="s">
        <v>279</v>
      </c>
      <c r="AD25" s="124"/>
      <c r="AE25" s="124"/>
      <c r="AF25" s="124"/>
      <c r="AG25" s="124"/>
      <c r="AH25" s="131"/>
      <c r="AI25" s="109">
        <f>VLOOKUP(F25,下拉式選單設定_勿更動勿編輯!$BQ$2:$CS$25,24,0)</f>
        <v>1920</v>
      </c>
      <c r="AJ25" s="109"/>
      <c r="AK25" s="109"/>
      <c r="AL25" s="109"/>
      <c r="AM25" s="170">
        <f>VLOOKUP(F25,下拉式選單設定_勿更動勿編輯!$BQ$2:$CS$25,27,0)</f>
        <v>1600</v>
      </c>
      <c r="AN25" s="170"/>
      <c r="AO25" s="170"/>
      <c r="AP25" s="170"/>
    </row>
    <row r="26" spans="1:63" ht="20.100000000000001" customHeight="1">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11"/>
      <c r="AD26" s="111"/>
      <c r="AE26" s="111"/>
      <c r="AF26" s="111"/>
      <c r="AG26" s="111"/>
      <c r="AH26" s="111"/>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row>
    <row r="27" spans="1:63" ht="20.100000000000001" customHeight="1">
      <c r="A27" s="127" t="s">
        <v>1285</v>
      </c>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9"/>
    </row>
    <row r="28" spans="1:63" ht="20.100000000000001" customHeight="1">
      <c r="A28" s="166" t="s">
        <v>871</v>
      </c>
      <c r="B28" s="166"/>
      <c r="C28" s="166"/>
      <c r="D28" s="166"/>
      <c r="E28" s="166"/>
      <c r="F28" s="166" t="s">
        <v>199</v>
      </c>
      <c r="G28" s="166"/>
      <c r="H28" s="166"/>
      <c r="I28" s="166"/>
      <c r="J28" s="166"/>
      <c r="K28" s="166"/>
      <c r="L28" s="166"/>
      <c r="M28" s="166"/>
      <c r="N28" s="167" t="s">
        <v>200</v>
      </c>
      <c r="O28" s="167"/>
      <c r="P28" s="167"/>
      <c r="Q28" s="167"/>
      <c r="R28" s="166" t="s">
        <v>879</v>
      </c>
      <c r="S28" s="166"/>
      <c r="T28" s="166"/>
      <c r="U28" s="166"/>
      <c r="V28" s="166"/>
      <c r="W28" s="167" t="s">
        <v>305</v>
      </c>
      <c r="X28" s="167"/>
      <c r="Y28" s="167"/>
      <c r="Z28" s="167"/>
      <c r="AA28" s="167"/>
      <c r="AB28" s="167"/>
      <c r="AC28" s="167" t="s">
        <v>880</v>
      </c>
      <c r="AD28" s="167"/>
      <c r="AE28" s="167"/>
      <c r="AF28" s="167"/>
      <c r="AG28" s="167"/>
      <c r="AH28" s="167"/>
      <c r="AI28" s="193" t="s">
        <v>160</v>
      </c>
      <c r="AJ28" s="107"/>
      <c r="AK28" s="107"/>
      <c r="AL28" s="194"/>
      <c r="AM28" s="171" t="s">
        <v>161</v>
      </c>
      <c r="AN28" s="171"/>
      <c r="AO28" s="171"/>
      <c r="AP28" s="171"/>
      <c r="AQ28" s="171" t="s">
        <v>162</v>
      </c>
      <c r="AR28" s="171"/>
      <c r="AS28" s="171"/>
      <c r="AT28" s="171"/>
      <c r="AU28" s="167" t="s">
        <v>171</v>
      </c>
      <c r="AV28" s="167"/>
      <c r="AW28" s="167"/>
      <c r="AX28" s="167" t="s">
        <v>306</v>
      </c>
      <c r="AY28" s="167"/>
      <c r="AZ28" s="167" t="s">
        <v>197</v>
      </c>
      <c r="BA28" s="167"/>
      <c r="BB28" s="167"/>
      <c r="BC28" s="167"/>
      <c r="BD28" s="171" t="s">
        <v>1286</v>
      </c>
      <c r="BE28" s="171"/>
      <c r="BF28" s="171"/>
      <c r="BG28" s="171"/>
      <c r="BH28" s="171" t="s">
        <v>163</v>
      </c>
      <c r="BI28" s="171"/>
      <c r="BJ28" s="171"/>
      <c r="BK28" s="171"/>
    </row>
    <row r="29" spans="1:63" s="55" customFormat="1" ht="15" customHeight="1" thickBot="1">
      <c r="A29" s="168" t="s">
        <v>101</v>
      </c>
      <c r="B29" s="168"/>
      <c r="C29" s="168"/>
      <c r="D29" s="168"/>
      <c r="E29" s="168"/>
      <c r="F29" s="168" t="s">
        <v>7</v>
      </c>
      <c r="G29" s="168"/>
      <c r="H29" s="168"/>
      <c r="I29" s="168"/>
      <c r="J29" s="168"/>
      <c r="K29" s="168"/>
      <c r="L29" s="168"/>
      <c r="M29" s="168"/>
      <c r="N29" s="168" t="s">
        <v>8</v>
      </c>
      <c r="O29" s="168"/>
      <c r="P29" s="168"/>
      <c r="Q29" s="168"/>
      <c r="R29" s="168" t="s">
        <v>11</v>
      </c>
      <c r="S29" s="168"/>
      <c r="T29" s="168"/>
      <c r="U29" s="168"/>
      <c r="V29" s="168"/>
      <c r="W29" s="168" t="s">
        <v>10</v>
      </c>
      <c r="X29" s="168"/>
      <c r="Y29" s="168"/>
      <c r="Z29" s="168"/>
      <c r="AA29" s="168"/>
      <c r="AB29" s="168"/>
      <c r="AC29" s="168" t="s">
        <v>9</v>
      </c>
      <c r="AD29" s="168"/>
      <c r="AE29" s="168"/>
      <c r="AF29" s="168"/>
      <c r="AG29" s="168"/>
      <c r="AH29" s="168"/>
      <c r="AI29" s="182" t="s">
        <v>164</v>
      </c>
      <c r="AJ29" s="183"/>
      <c r="AK29" s="183"/>
      <c r="AL29" s="183"/>
      <c r="AM29" s="173" t="s">
        <v>165</v>
      </c>
      <c r="AN29" s="173"/>
      <c r="AO29" s="173"/>
      <c r="AP29" s="173"/>
      <c r="AQ29" s="173" t="s">
        <v>166</v>
      </c>
      <c r="AR29" s="173"/>
      <c r="AS29" s="173"/>
      <c r="AT29" s="173"/>
      <c r="AU29" s="168" t="s">
        <v>16</v>
      </c>
      <c r="AV29" s="168"/>
      <c r="AW29" s="168"/>
      <c r="AX29" s="168" t="s">
        <v>17</v>
      </c>
      <c r="AY29" s="168"/>
      <c r="AZ29" s="168" t="s">
        <v>18</v>
      </c>
      <c r="BA29" s="168"/>
      <c r="BB29" s="168"/>
      <c r="BC29" s="168"/>
      <c r="BD29" s="173" t="s">
        <v>59</v>
      </c>
      <c r="BE29" s="173"/>
      <c r="BF29" s="173"/>
      <c r="BG29" s="173"/>
      <c r="BH29" s="173" t="s">
        <v>16</v>
      </c>
      <c r="BI29" s="173"/>
      <c r="BJ29" s="173"/>
      <c r="BK29" s="173"/>
    </row>
    <row r="30" spans="1:63" ht="20.100000000000001" customHeight="1">
      <c r="A30" s="123" t="str">
        <f>基本資料!A47</f>
        <v>大盥洗室</v>
      </c>
      <c r="B30" s="124"/>
      <c r="C30" s="124"/>
      <c r="D30" s="124"/>
      <c r="E30" s="131"/>
      <c r="F30" s="176" t="s">
        <v>1798</v>
      </c>
      <c r="G30" s="177"/>
      <c r="H30" s="177"/>
      <c r="I30" s="177"/>
      <c r="J30" s="177"/>
      <c r="K30" s="177"/>
      <c r="L30" s="177"/>
      <c r="M30" s="178"/>
      <c r="N30" s="125" t="str">
        <f>VLOOKUP(F30,下拉式選單設定_勿更動勿編輯!$DR$2:$EI$35,9,0)</f>
        <v>石英磚</v>
      </c>
      <c r="O30" s="125"/>
      <c r="P30" s="125"/>
      <c r="Q30" s="125"/>
      <c r="R30" s="125" t="s">
        <v>1800</v>
      </c>
      <c r="S30" s="125"/>
      <c r="T30" s="125"/>
      <c r="U30" s="125"/>
      <c r="V30" s="125"/>
      <c r="W30" s="125" t="s">
        <v>1801</v>
      </c>
      <c r="X30" s="125"/>
      <c r="Y30" s="125"/>
      <c r="Z30" s="125"/>
      <c r="AA30" s="125"/>
      <c r="AB30" s="125"/>
      <c r="AC30" s="123" t="s">
        <v>279</v>
      </c>
      <c r="AD30" s="124"/>
      <c r="AE30" s="124"/>
      <c r="AF30" s="124"/>
      <c r="AG30" s="124"/>
      <c r="AH30" s="131"/>
      <c r="AI30" s="121">
        <v>580</v>
      </c>
      <c r="AJ30" s="119"/>
      <c r="AK30" s="119"/>
      <c r="AL30" s="122"/>
      <c r="AM30" s="170">
        <f>VLOOKUP(F30,下拉式選單設定_勿更動勿編輯!$DR$2:$EI$35,13,0)</f>
        <v>1.4</v>
      </c>
      <c r="AN30" s="170"/>
      <c r="AO30" s="170"/>
      <c r="AP30" s="170"/>
      <c r="AQ30" s="170">
        <f>VLOOKUP(F30,下拉式選單設定_勿更動勿編輯!$DR$2:$EI$35,16,0)</f>
        <v>1600</v>
      </c>
      <c r="AR30" s="170"/>
      <c r="AS30" s="170"/>
      <c r="AT30" s="170"/>
      <c r="AU30" s="109">
        <f>基本資料!BL47</f>
        <v>21.900000000000002</v>
      </c>
      <c r="AV30" s="109"/>
      <c r="AW30" s="109"/>
      <c r="AX30" s="109" t="str">
        <f>VLOOKUP(F30,下拉式選單設定_勿更動勿編輯!$DR$2:$EJ$35,19,0)</f>
        <v>㎡</v>
      </c>
      <c r="AY30" s="109"/>
      <c r="AZ30" s="109">
        <f>AI30*AM30+AQ30</f>
        <v>2412</v>
      </c>
      <c r="BA30" s="109"/>
      <c r="BB30" s="109"/>
      <c r="BC30" s="109"/>
      <c r="BD30" s="170">
        <f>ROUNDUP(AZ30*0.85,0)</f>
        <v>2051</v>
      </c>
      <c r="BE30" s="170"/>
      <c r="BF30" s="170"/>
      <c r="BG30" s="170"/>
      <c r="BH30" s="170">
        <f>ROUNDUP(AM30*AU30,0)</f>
        <v>31</v>
      </c>
      <c r="BI30" s="170"/>
      <c r="BJ30" s="170"/>
      <c r="BK30" s="170"/>
    </row>
    <row r="31" spans="1:63" ht="20.100000000000001" customHeight="1">
      <c r="A31" s="123" t="str">
        <f>基本資料!A48</f>
        <v>小盥洗室</v>
      </c>
      <c r="B31" s="124"/>
      <c r="C31" s="124"/>
      <c r="D31" s="124"/>
      <c r="E31" s="131"/>
      <c r="F31" s="176" t="s">
        <v>170</v>
      </c>
      <c r="G31" s="177"/>
      <c r="H31" s="177"/>
      <c r="I31" s="177"/>
      <c r="J31" s="177"/>
      <c r="K31" s="177"/>
      <c r="L31" s="177"/>
      <c r="M31" s="178"/>
      <c r="N31" s="125" t="str">
        <f>VLOOKUP(F31,下拉式選單設定_勿更動勿編輯!$DR$2:$EI$35,9,0)</f>
        <v>石英磚</v>
      </c>
      <c r="O31" s="125"/>
      <c r="P31" s="125"/>
      <c r="Q31" s="125"/>
      <c r="R31" s="125" t="s">
        <v>1790</v>
      </c>
      <c r="S31" s="125"/>
      <c r="T31" s="125"/>
      <c r="U31" s="125"/>
      <c r="V31" s="125"/>
      <c r="W31" s="125" t="s">
        <v>1802</v>
      </c>
      <c r="X31" s="125"/>
      <c r="Y31" s="125"/>
      <c r="Z31" s="125"/>
      <c r="AA31" s="125"/>
      <c r="AB31" s="125"/>
      <c r="AC31" s="123" t="s">
        <v>279</v>
      </c>
      <c r="AD31" s="124"/>
      <c r="AE31" s="124"/>
      <c r="AF31" s="124"/>
      <c r="AG31" s="124"/>
      <c r="AH31" s="131"/>
      <c r="AI31" s="121">
        <v>130</v>
      </c>
      <c r="AJ31" s="119"/>
      <c r="AK31" s="119"/>
      <c r="AL31" s="122"/>
      <c r="AM31" s="170">
        <f>VLOOKUP(F31,下拉式選單設定_勿更動勿編輯!$DR$2:$EI$35,13,0)</f>
        <v>6</v>
      </c>
      <c r="AN31" s="170"/>
      <c r="AO31" s="170"/>
      <c r="AP31" s="170"/>
      <c r="AQ31" s="170">
        <f>VLOOKUP(F31,下拉式選單設定_勿更動勿編輯!$DR$2:$EI$35,16,0)</f>
        <v>1140</v>
      </c>
      <c r="AR31" s="170"/>
      <c r="AS31" s="170"/>
      <c r="AT31" s="170"/>
      <c r="AU31" s="109">
        <f>基本資料!BL48</f>
        <v>16.700000000000003</v>
      </c>
      <c r="AV31" s="109"/>
      <c r="AW31" s="109"/>
      <c r="AX31" s="109" t="str">
        <f>VLOOKUP(F31,下拉式選單設定_勿更動勿編輯!$DR$2:$EJ$35,19,0)</f>
        <v>㎡</v>
      </c>
      <c r="AY31" s="109"/>
      <c r="AZ31" s="109">
        <f>AI31*AM31+AQ31</f>
        <v>1920</v>
      </c>
      <c r="BA31" s="109"/>
      <c r="BB31" s="109"/>
      <c r="BC31" s="109"/>
      <c r="BD31" s="170">
        <f>ROUNDUP(AZ31*0.85,0)</f>
        <v>1632</v>
      </c>
      <c r="BE31" s="170"/>
      <c r="BF31" s="170"/>
      <c r="BG31" s="170"/>
      <c r="BH31" s="170">
        <f>ROUNDUP(AM31*AU31,0)</f>
        <v>101</v>
      </c>
      <c r="BI31" s="170"/>
      <c r="BJ31" s="170"/>
      <c r="BK31" s="170"/>
    </row>
    <row r="32" spans="1:63" ht="20.100000000000001" customHeight="1">
      <c r="A32" s="123" t="str">
        <f>基本資料!A49</f>
        <v>衛生間</v>
      </c>
      <c r="B32" s="124"/>
      <c r="C32" s="124"/>
      <c r="D32" s="124"/>
      <c r="E32" s="131"/>
      <c r="F32" s="176" t="s">
        <v>170</v>
      </c>
      <c r="G32" s="177"/>
      <c r="H32" s="177"/>
      <c r="I32" s="177"/>
      <c r="J32" s="177"/>
      <c r="K32" s="177"/>
      <c r="L32" s="177"/>
      <c r="M32" s="178"/>
      <c r="N32" s="125" t="str">
        <f>VLOOKUP(F32,下拉式選單設定_勿更動勿編輯!$DR$2:$EI$35,9,0)</f>
        <v>石英磚</v>
      </c>
      <c r="O32" s="125"/>
      <c r="P32" s="125"/>
      <c r="Q32" s="125"/>
      <c r="R32" s="125" t="s">
        <v>1790</v>
      </c>
      <c r="S32" s="125"/>
      <c r="T32" s="125"/>
      <c r="U32" s="125"/>
      <c r="V32" s="125"/>
      <c r="W32" s="125" t="s">
        <v>1802</v>
      </c>
      <c r="X32" s="125"/>
      <c r="Y32" s="125"/>
      <c r="Z32" s="125"/>
      <c r="AA32" s="125"/>
      <c r="AB32" s="125"/>
      <c r="AC32" s="123" t="s">
        <v>279</v>
      </c>
      <c r="AD32" s="124"/>
      <c r="AE32" s="124"/>
      <c r="AF32" s="124"/>
      <c r="AG32" s="124"/>
      <c r="AH32" s="131"/>
      <c r="AI32" s="121">
        <v>130</v>
      </c>
      <c r="AJ32" s="119"/>
      <c r="AK32" s="119"/>
      <c r="AL32" s="122"/>
      <c r="AM32" s="170">
        <f>VLOOKUP(F32,下拉式選單設定_勿更動勿編輯!$DR$2:$EI$35,13,0)</f>
        <v>6</v>
      </c>
      <c r="AN32" s="170"/>
      <c r="AO32" s="170"/>
      <c r="AP32" s="170"/>
      <c r="AQ32" s="170">
        <f>VLOOKUP(F32,下拉式選單設定_勿更動勿編輯!$DR$2:$EI$35,16,0)</f>
        <v>1140</v>
      </c>
      <c r="AR32" s="170"/>
      <c r="AS32" s="170"/>
      <c r="AT32" s="170"/>
      <c r="AU32" s="109">
        <f>基本資料!BL49</f>
        <v>15.6</v>
      </c>
      <c r="AV32" s="109"/>
      <c r="AW32" s="109"/>
      <c r="AX32" s="109" t="str">
        <f>VLOOKUP(F32,下拉式選單設定_勿更動勿編輯!$DR$2:$EJ$35,19,0)</f>
        <v>㎡</v>
      </c>
      <c r="AY32" s="109"/>
      <c r="AZ32" s="109">
        <f>AI32*AM32+AQ32</f>
        <v>1920</v>
      </c>
      <c r="BA32" s="109"/>
      <c r="BB32" s="109"/>
      <c r="BC32" s="109"/>
      <c r="BD32" s="170">
        <f>ROUNDUP(AZ32*0.85,0)</f>
        <v>1632</v>
      </c>
      <c r="BE32" s="170"/>
      <c r="BF32" s="170"/>
      <c r="BG32" s="170"/>
      <c r="BH32" s="170">
        <f>ROUNDUP(AM32*AU32,0)</f>
        <v>94</v>
      </c>
      <c r="BI32" s="170"/>
      <c r="BJ32" s="170"/>
      <c r="BK32" s="170"/>
    </row>
    <row r="33" spans="1:70" ht="20.100000000000001" customHeight="1">
      <c r="A33" s="123" t="str">
        <f>基本資料!A50</f>
        <v>洗衣間</v>
      </c>
      <c r="B33" s="124"/>
      <c r="C33" s="124"/>
      <c r="D33" s="124"/>
      <c r="E33" s="131"/>
      <c r="F33" s="176" t="s">
        <v>1804</v>
      </c>
      <c r="G33" s="177"/>
      <c r="H33" s="177"/>
      <c r="I33" s="177"/>
      <c r="J33" s="177"/>
      <c r="K33" s="177"/>
      <c r="L33" s="177"/>
      <c r="M33" s="178"/>
      <c r="N33" s="125" t="str">
        <f>VLOOKUP(F33,下拉式選單設定_勿更動勿編輯!$DR$2:$EI$35,9,0)</f>
        <v>石英磚</v>
      </c>
      <c r="O33" s="125"/>
      <c r="P33" s="125"/>
      <c r="Q33" s="125"/>
      <c r="R33" s="123" t="s">
        <v>1792</v>
      </c>
      <c r="S33" s="124"/>
      <c r="T33" s="124"/>
      <c r="U33" s="124"/>
      <c r="V33" s="124"/>
      <c r="W33" s="123">
        <v>45735</v>
      </c>
      <c r="X33" s="124"/>
      <c r="Y33" s="124"/>
      <c r="Z33" s="124"/>
      <c r="AA33" s="124"/>
      <c r="AB33" s="131"/>
      <c r="AC33" s="123" t="s">
        <v>279</v>
      </c>
      <c r="AD33" s="124"/>
      <c r="AE33" s="124"/>
      <c r="AF33" s="124"/>
      <c r="AG33" s="124"/>
      <c r="AH33" s="131"/>
      <c r="AI33" s="121">
        <v>38</v>
      </c>
      <c r="AJ33" s="119"/>
      <c r="AK33" s="119"/>
      <c r="AL33" s="122">
        <v>350</v>
      </c>
      <c r="AM33" s="170">
        <f>VLOOKUP(F33,下拉式選單設定_勿更動勿編輯!$DR$2:$EI$35,13,0)</f>
        <v>15</v>
      </c>
      <c r="AN33" s="170"/>
      <c r="AO33" s="170"/>
      <c r="AP33" s="170"/>
      <c r="AQ33" s="170">
        <f>VLOOKUP(F33,下拉式選單設定_勿更動勿編輯!$DR$2:$EI$35,16,0)</f>
        <v>1140</v>
      </c>
      <c r="AR33" s="170"/>
      <c r="AS33" s="170"/>
      <c r="AT33" s="170"/>
      <c r="AU33" s="109">
        <f>基本資料!BL50</f>
        <v>1.6</v>
      </c>
      <c r="AV33" s="109"/>
      <c r="AW33" s="109"/>
      <c r="AX33" s="109" t="str">
        <f>VLOOKUP(F33,下拉式選單設定_勿更動勿編輯!$DR$2:$EJ$35,19,0)</f>
        <v>㎡</v>
      </c>
      <c r="AY33" s="109"/>
      <c r="AZ33" s="109">
        <f>AI33*AM33+AQ33</f>
        <v>1710</v>
      </c>
      <c r="BA33" s="109"/>
      <c r="BB33" s="109"/>
      <c r="BC33" s="109"/>
      <c r="BD33" s="170">
        <f>ROUNDUP(AZ33*0.85,0)</f>
        <v>1454</v>
      </c>
      <c r="BE33" s="170"/>
      <c r="BF33" s="170"/>
      <c r="BG33" s="170"/>
      <c r="BH33" s="170">
        <f>ROUNDUP(AM33*AU33,0)</f>
        <v>24</v>
      </c>
      <c r="BI33" s="170"/>
      <c r="BJ33" s="170"/>
      <c r="BK33" s="170"/>
    </row>
    <row r="34" spans="1:70" ht="20.100000000000001" customHeight="1">
      <c r="A34" s="123" t="s">
        <v>375</v>
      </c>
      <c r="B34" s="124"/>
      <c r="C34" s="124"/>
      <c r="D34" s="124"/>
      <c r="E34" s="131"/>
      <c r="F34" s="181" t="s">
        <v>178</v>
      </c>
      <c r="G34" s="181"/>
      <c r="H34" s="181"/>
      <c r="I34" s="181"/>
      <c r="J34" s="181"/>
      <c r="K34" s="181"/>
      <c r="L34" s="181"/>
      <c r="M34" s="181"/>
      <c r="N34" s="125" t="str">
        <f>VLOOKUP(F34,下拉式選單設定_勿更動勿編輯!$EM$2:$FG$8,9,0)</f>
        <v>PVC壓花</v>
      </c>
      <c r="O34" s="125"/>
      <c r="P34" s="125"/>
      <c r="Q34" s="125"/>
      <c r="R34" s="125" t="str">
        <f>VLOOKUP(F34,下拉式選單設定_勿更動勿編輯!$EM$2:$FG$8,13,0)</f>
        <v>五上 F.UP</v>
      </c>
      <c r="S34" s="125"/>
      <c r="T34" s="125"/>
      <c r="U34" s="125"/>
      <c r="V34" s="125"/>
      <c r="W34" s="125" t="s">
        <v>100</v>
      </c>
      <c r="X34" s="125"/>
      <c r="Y34" s="125"/>
      <c r="Z34" s="125"/>
      <c r="AA34" s="125"/>
      <c r="AB34" s="125"/>
      <c r="AC34" s="123" t="s">
        <v>1288</v>
      </c>
      <c r="AD34" s="124"/>
      <c r="AE34" s="124"/>
      <c r="AF34" s="124"/>
      <c r="AG34" s="124"/>
      <c r="AH34" s="131"/>
      <c r="AI34" s="189" t="s">
        <v>1983</v>
      </c>
      <c r="AJ34" s="190"/>
      <c r="AK34" s="190"/>
      <c r="AL34" s="190"/>
      <c r="AM34" s="190"/>
      <c r="AN34" s="190"/>
      <c r="AO34" s="190"/>
      <c r="AP34" s="190"/>
      <c r="AQ34" s="190"/>
      <c r="AR34" s="190"/>
      <c r="AS34" s="190"/>
      <c r="AT34" s="190"/>
      <c r="AU34" s="190"/>
      <c r="AV34" s="190"/>
      <c r="AW34" s="190"/>
      <c r="AX34" s="190"/>
      <c r="AY34" s="191"/>
      <c r="AZ34" s="109">
        <f>VLOOKUP(F34,下拉式選單設定_勿更動勿編輯!$EM$2:$FG$8,18,0)</f>
        <v>120</v>
      </c>
      <c r="BA34" s="109"/>
      <c r="BB34" s="109"/>
      <c r="BC34" s="109"/>
      <c r="BD34" s="170">
        <f>VLOOKUP(F34,下拉式選單設定_勿更動勿編輯!$EM$2:$FG$8,21,0)</f>
        <v>100</v>
      </c>
      <c r="BE34" s="170"/>
      <c r="BF34" s="170"/>
      <c r="BG34" s="170"/>
      <c r="BH34" s="170">
        <v>0</v>
      </c>
      <c r="BI34" s="170"/>
      <c r="BJ34" s="170"/>
      <c r="BK34" s="170"/>
    </row>
    <row r="35" spans="1:70" ht="20.100000000000001" customHeight="1">
      <c r="A35" s="123"/>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33"/>
      <c r="BM35" s="33"/>
      <c r="BN35" s="33"/>
    </row>
    <row r="36" spans="1:70" ht="20.100000000000001" customHeight="1">
      <c r="A36" s="184" t="s">
        <v>1289</v>
      </c>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27" t="s">
        <v>212</v>
      </c>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9"/>
      <c r="BL36" s="5"/>
      <c r="BM36" s="5"/>
      <c r="BN36" s="5"/>
      <c r="BO36" s="5"/>
      <c r="BP36" s="5"/>
      <c r="BQ36" s="5"/>
      <c r="BR36" s="5"/>
    </row>
    <row r="37" spans="1:70" s="2" customFormat="1" ht="20.100000000000001" customHeight="1">
      <c r="A37" s="166" t="s">
        <v>871</v>
      </c>
      <c r="B37" s="166"/>
      <c r="C37" s="166"/>
      <c r="D37" s="166"/>
      <c r="E37" s="166"/>
      <c r="F37" s="166" t="s">
        <v>199</v>
      </c>
      <c r="G37" s="166"/>
      <c r="H37" s="166"/>
      <c r="I37" s="166"/>
      <c r="J37" s="166"/>
      <c r="K37" s="166"/>
      <c r="L37" s="166"/>
      <c r="M37" s="166"/>
      <c r="N37" s="166" t="s">
        <v>200</v>
      </c>
      <c r="O37" s="166"/>
      <c r="P37" s="166"/>
      <c r="Q37" s="166"/>
      <c r="R37" s="166" t="s">
        <v>879</v>
      </c>
      <c r="S37" s="166"/>
      <c r="T37" s="166"/>
      <c r="U37" s="166"/>
      <c r="V37" s="166"/>
      <c r="W37" s="166" t="s">
        <v>305</v>
      </c>
      <c r="X37" s="166"/>
      <c r="Y37" s="166"/>
      <c r="Z37" s="166"/>
      <c r="AA37" s="166"/>
      <c r="AB37" s="166"/>
      <c r="AC37" s="166" t="s">
        <v>880</v>
      </c>
      <c r="AD37" s="166"/>
      <c r="AE37" s="166"/>
      <c r="AF37" s="166"/>
      <c r="AG37" s="166"/>
      <c r="AH37" s="179"/>
      <c r="AI37" s="186" t="s">
        <v>160</v>
      </c>
      <c r="AJ37" s="187"/>
      <c r="AK37" s="187"/>
      <c r="AL37" s="187"/>
      <c r="AM37" s="172" t="s">
        <v>161</v>
      </c>
      <c r="AN37" s="172"/>
      <c r="AO37" s="172"/>
      <c r="AP37" s="172"/>
      <c r="AQ37" s="172" t="s">
        <v>162</v>
      </c>
      <c r="AR37" s="172"/>
      <c r="AS37" s="172"/>
      <c r="AT37" s="172"/>
      <c r="AU37" s="166" t="s">
        <v>171</v>
      </c>
      <c r="AV37" s="166"/>
      <c r="AW37" s="166"/>
      <c r="AX37" s="166" t="s">
        <v>306</v>
      </c>
      <c r="AY37" s="166"/>
      <c r="AZ37" s="166" t="s">
        <v>197</v>
      </c>
      <c r="BA37" s="166"/>
      <c r="BB37" s="166"/>
      <c r="BC37" s="166"/>
      <c r="BD37" s="171" t="s">
        <v>1286</v>
      </c>
      <c r="BE37" s="171"/>
      <c r="BF37" s="171"/>
      <c r="BG37" s="171"/>
      <c r="BH37" s="172" t="s">
        <v>163</v>
      </c>
      <c r="BI37" s="172"/>
      <c r="BJ37" s="172"/>
      <c r="BK37" s="172"/>
      <c r="BL37" s="56"/>
      <c r="BM37" s="56"/>
      <c r="BN37" s="56"/>
      <c r="BO37" s="56"/>
      <c r="BP37" s="56"/>
      <c r="BQ37" s="56"/>
      <c r="BR37" s="56"/>
    </row>
    <row r="38" spans="1:70" s="55" customFormat="1" ht="15" customHeight="1" thickBot="1">
      <c r="A38" s="168" t="s">
        <v>101</v>
      </c>
      <c r="B38" s="168"/>
      <c r="C38" s="168"/>
      <c r="D38" s="168"/>
      <c r="E38" s="168"/>
      <c r="F38" s="168" t="s">
        <v>7</v>
      </c>
      <c r="G38" s="168"/>
      <c r="H38" s="168"/>
      <c r="I38" s="168"/>
      <c r="J38" s="168"/>
      <c r="K38" s="168"/>
      <c r="L38" s="168"/>
      <c r="M38" s="168"/>
      <c r="N38" s="168" t="s">
        <v>8</v>
      </c>
      <c r="O38" s="168"/>
      <c r="P38" s="168"/>
      <c r="Q38" s="168"/>
      <c r="R38" s="168" t="s">
        <v>11</v>
      </c>
      <c r="S38" s="168"/>
      <c r="T38" s="168"/>
      <c r="U38" s="168"/>
      <c r="V38" s="168"/>
      <c r="W38" s="168" t="s">
        <v>10</v>
      </c>
      <c r="X38" s="168"/>
      <c r="Y38" s="168"/>
      <c r="Z38" s="168"/>
      <c r="AA38" s="168"/>
      <c r="AB38" s="168"/>
      <c r="AC38" s="168" t="s">
        <v>9</v>
      </c>
      <c r="AD38" s="168"/>
      <c r="AE38" s="168"/>
      <c r="AF38" s="168"/>
      <c r="AG38" s="168"/>
      <c r="AH38" s="168"/>
      <c r="AI38" s="182" t="s">
        <v>164</v>
      </c>
      <c r="AJ38" s="183"/>
      <c r="AK38" s="183"/>
      <c r="AL38" s="183"/>
      <c r="AM38" s="173" t="s">
        <v>165</v>
      </c>
      <c r="AN38" s="173"/>
      <c r="AO38" s="173"/>
      <c r="AP38" s="173"/>
      <c r="AQ38" s="173" t="s">
        <v>166</v>
      </c>
      <c r="AR38" s="173"/>
      <c r="AS38" s="173"/>
      <c r="AT38" s="173"/>
      <c r="AU38" s="168" t="s">
        <v>16</v>
      </c>
      <c r="AV38" s="168"/>
      <c r="AW38" s="168"/>
      <c r="AX38" s="168" t="s">
        <v>17</v>
      </c>
      <c r="AY38" s="168"/>
      <c r="AZ38" s="168" t="s">
        <v>18</v>
      </c>
      <c r="BA38" s="168"/>
      <c r="BB38" s="168"/>
      <c r="BC38" s="168"/>
      <c r="BD38" s="173" t="s">
        <v>59</v>
      </c>
      <c r="BE38" s="173"/>
      <c r="BF38" s="173"/>
      <c r="BG38" s="173"/>
      <c r="BH38" s="173" t="s">
        <v>167</v>
      </c>
      <c r="BI38" s="173"/>
      <c r="BJ38" s="173"/>
      <c r="BK38" s="173"/>
    </row>
    <row r="39" spans="1:70" ht="20.100000000000001" customHeight="1">
      <c r="A39" s="123" t="str">
        <f>基本資料!A21</f>
        <v>外玄關</v>
      </c>
      <c r="B39" s="124"/>
      <c r="C39" s="124"/>
      <c r="D39" s="124"/>
      <c r="E39" s="131"/>
      <c r="F39" s="176" t="s">
        <v>1782</v>
      </c>
      <c r="G39" s="177"/>
      <c r="H39" s="177"/>
      <c r="I39" s="177"/>
      <c r="J39" s="177"/>
      <c r="K39" s="177"/>
      <c r="L39" s="177"/>
      <c r="M39" s="178"/>
      <c r="N39" s="123" t="str">
        <f>VLOOKUP(F39,下拉式選單設定_勿更動勿編輯!$CV$2:$DM$36,9,0)</f>
        <v>石英磚</v>
      </c>
      <c r="O39" s="124"/>
      <c r="P39" s="124"/>
      <c r="Q39" s="131"/>
      <c r="R39" s="123" t="s">
        <v>1777</v>
      </c>
      <c r="S39" s="124"/>
      <c r="T39" s="124"/>
      <c r="U39" s="124"/>
      <c r="V39" s="124"/>
      <c r="W39" s="123" t="s">
        <v>1779</v>
      </c>
      <c r="X39" s="124"/>
      <c r="Y39" s="124"/>
      <c r="Z39" s="124"/>
      <c r="AA39" s="124"/>
      <c r="AB39" s="131"/>
      <c r="AC39" s="123" t="s">
        <v>279</v>
      </c>
      <c r="AD39" s="124"/>
      <c r="AE39" s="124"/>
      <c r="AF39" s="124"/>
      <c r="AG39" s="124"/>
      <c r="AH39" s="131"/>
      <c r="AI39" s="121">
        <v>69</v>
      </c>
      <c r="AJ39" s="119"/>
      <c r="AK39" s="119"/>
      <c r="AL39" s="122">
        <v>350</v>
      </c>
      <c r="AM39" s="170">
        <f>VLOOKUP(F39,下拉式選單設定_勿更動勿編輯!$CV$2:$DM$36,13,0)</f>
        <v>35.6</v>
      </c>
      <c r="AN39" s="170"/>
      <c r="AO39" s="170"/>
      <c r="AP39" s="170"/>
      <c r="AQ39" s="170">
        <f>VLOOKUP(F39,下拉式選單設定_勿更動勿編輯!$CV$2:$DM$36,16,0)</f>
        <v>1200</v>
      </c>
      <c r="AR39" s="170"/>
      <c r="AS39" s="170"/>
      <c r="AT39" s="170"/>
      <c r="AU39" s="121">
        <v>2.5</v>
      </c>
      <c r="AV39" s="119"/>
      <c r="AW39" s="122"/>
      <c r="AX39" s="109" t="str">
        <f>VLOOKUP(F39,下拉式選單設定_勿更動勿編輯!$CV$2:$DO$36,19,0)</f>
        <v>㎡</v>
      </c>
      <c r="AY39" s="109"/>
      <c r="AZ39" s="109">
        <f t="shared" ref="AZ39:AZ56" si="0">ROUNDUP(AI39*1.2*AM39+AQ39,0)</f>
        <v>4148</v>
      </c>
      <c r="BA39" s="109"/>
      <c r="BB39" s="109"/>
      <c r="BC39" s="109"/>
      <c r="BD39" s="170">
        <f t="shared" ref="BD39:BD55" si="1">ROUNDUP(AZ39*0.85,0)</f>
        <v>3526</v>
      </c>
      <c r="BE39" s="170"/>
      <c r="BF39" s="170"/>
      <c r="BG39" s="170"/>
      <c r="BH39" s="170">
        <f t="shared" ref="BH39:BH56" si="2">ROUNDUP(AM39*AU39,0)</f>
        <v>89</v>
      </c>
      <c r="BI39" s="170"/>
      <c r="BJ39" s="170"/>
      <c r="BK39" s="170"/>
    </row>
    <row r="40" spans="1:70" ht="20.100000000000001" customHeight="1">
      <c r="A40" s="123" t="s">
        <v>1722</v>
      </c>
      <c r="B40" s="124"/>
      <c r="C40" s="124"/>
      <c r="D40" s="124"/>
      <c r="E40" s="131"/>
      <c r="F40" s="176" t="s">
        <v>1785</v>
      </c>
      <c r="G40" s="177"/>
      <c r="H40" s="177"/>
      <c r="I40" s="177"/>
      <c r="J40" s="177"/>
      <c r="K40" s="177"/>
      <c r="L40" s="177"/>
      <c r="M40" s="178"/>
      <c r="N40" s="123" t="str">
        <f>VLOOKUP(F40,下拉式選單設定_勿更動勿編輯!$CV$2:$DM$36,9,0)</f>
        <v>石英磚</v>
      </c>
      <c r="O40" s="124"/>
      <c r="P40" s="124"/>
      <c r="Q40" s="131"/>
      <c r="R40" s="123" t="s">
        <v>1777</v>
      </c>
      <c r="S40" s="124"/>
      <c r="T40" s="124"/>
      <c r="U40" s="124"/>
      <c r="V40" s="124"/>
      <c r="W40" s="123" t="s">
        <v>1778</v>
      </c>
      <c r="X40" s="124"/>
      <c r="Y40" s="124"/>
      <c r="Z40" s="124"/>
      <c r="AA40" s="124"/>
      <c r="AB40" s="131"/>
      <c r="AC40" s="123" t="s">
        <v>279</v>
      </c>
      <c r="AD40" s="124"/>
      <c r="AE40" s="124"/>
      <c r="AF40" s="124"/>
      <c r="AG40" s="124"/>
      <c r="AH40" s="131"/>
      <c r="AI40" s="121">
        <v>83</v>
      </c>
      <c r="AJ40" s="119"/>
      <c r="AK40" s="119"/>
      <c r="AL40" s="122">
        <v>350</v>
      </c>
      <c r="AM40" s="170">
        <f>VLOOKUP(F40,下拉式選單設定_勿更動勿編輯!$CV$2:$DM$36,13,0)</f>
        <v>35.6</v>
      </c>
      <c r="AN40" s="170"/>
      <c r="AO40" s="170"/>
      <c r="AP40" s="170"/>
      <c r="AQ40" s="170">
        <f>VLOOKUP(F40,下拉式選單設定_勿更動勿編輯!$CV$2:$DM$36,16,0)</f>
        <v>2200</v>
      </c>
      <c r="AR40" s="170"/>
      <c r="AS40" s="170"/>
      <c r="AT40" s="170"/>
      <c r="AU40" s="121">
        <v>1.2</v>
      </c>
      <c r="AV40" s="119"/>
      <c r="AW40" s="122"/>
      <c r="AX40" s="109" t="str">
        <f>VLOOKUP(F40,下拉式選單設定_勿更動勿編輯!$CV$2:$DO$36,19,0)</f>
        <v>㎡</v>
      </c>
      <c r="AY40" s="109"/>
      <c r="AZ40" s="109">
        <f>ROUNDUP(AI40*1.2*AM40+AQ40,0)</f>
        <v>5746</v>
      </c>
      <c r="BA40" s="109"/>
      <c r="BB40" s="109"/>
      <c r="BC40" s="109"/>
      <c r="BD40" s="170">
        <f>ROUNDUP(AZ40*0.85,0)</f>
        <v>4885</v>
      </c>
      <c r="BE40" s="170"/>
      <c r="BF40" s="170"/>
      <c r="BG40" s="170"/>
      <c r="BH40" s="170">
        <f>ROUNDUP(AM40*AU40,0)</f>
        <v>43</v>
      </c>
      <c r="BI40" s="170"/>
      <c r="BJ40" s="170"/>
      <c r="BK40" s="170"/>
    </row>
    <row r="41" spans="1:70" ht="20.100000000000001" customHeight="1">
      <c r="A41" s="123" t="str">
        <f>基本資料!A22</f>
        <v>內玄關</v>
      </c>
      <c r="B41" s="124"/>
      <c r="C41" s="124"/>
      <c r="D41" s="124"/>
      <c r="E41" s="131"/>
      <c r="F41" s="176" t="s">
        <v>1780</v>
      </c>
      <c r="G41" s="177"/>
      <c r="H41" s="177"/>
      <c r="I41" s="177"/>
      <c r="J41" s="177"/>
      <c r="K41" s="177"/>
      <c r="L41" s="177"/>
      <c r="M41" s="178"/>
      <c r="N41" s="123" t="str">
        <f>VLOOKUP(F41,下拉式選單設定_勿更動勿編輯!$CV$2:$DM$36,9,0)</f>
        <v>石英磚</v>
      </c>
      <c r="O41" s="124"/>
      <c r="P41" s="124"/>
      <c r="Q41" s="131"/>
      <c r="R41" s="123" t="s">
        <v>1790</v>
      </c>
      <c r="S41" s="124"/>
      <c r="T41" s="124"/>
      <c r="U41" s="124"/>
      <c r="V41" s="124"/>
      <c r="W41" s="123" t="s">
        <v>1791</v>
      </c>
      <c r="X41" s="124"/>
      <c r="Y41" s="124"/>
      <c r="Z41" s="124"/>
      <c r="AA41" s="124"/>
      <c r="AB41" s="131"/>
      <c r="AC41" s="123" t="s">
        <v>279</v>
      </c>
      <c r="AD41" s="124"/>
      <c r="AE41" s="124"/>
      <c r="AF41" s="124"/>
      <c r="AG41" s="124"/>
      <c r="AH41" s="131"/>
      <c r="AI41" s="121">
        <v>780</v>
      </c>
      <c r="AJ41" s="119"/>
      <c r="AK41" s="119"/>
      <c r="AL41" s="122">
        <v>350</v>
      </c>
      <c r="AM41" s="170">
        <f>VLOOKUP(F41,下拉式選單設定_勿更動勿編輯!$CV$2:$DM$36,13,0)</f>
        <v>1.3</v>
      </c>
      <c r="AN41" s="170"/>
      <c r="AO41" s="170"/>
      <c r="AP41" s="170"/>
      <c r="AQ41" s="170">
        <f>VLOOKUP(F41,下拉式選單設定_勿更動勿編輯!$CV$2:$DM$36,16,0)</f>
        <v>1600</v>
      </c>
      <c r="AR41" s="170"/>
      <c r="AS41" s="170"/>
      <c r="AT41" s="170"/>
      <c r="AU41" s="121">
        <f>基本資料!F22</f>
        <v>2.6</v>
      </c>
      <c r="AV41" s="119"/>
      <c r="AW41" s="122"/>
      <c r="AX41" s="109" t="str">
        <f>VLOOKUP(F41,下拉式選單設定_勿更動勿編輯!$CV$2:$DO$36,19,0)</f>
        <v>㎡</v>
      </c>
      <c r="AY41" s="109"/>
      <c r="AZ41" s="109">
        <f>ROUNDUP(AI41*1.2*AM41+AQ41,0)</f>
        <v>2817</v>
      </c>
      <c r="BA41" s="109"/>
      <c r="BB41" s="109"/>
      <c r="BC41" s="109"/>
      <c r="BD41" s="170">
        <f>ROUNDUP(AZ41*0.85,0)</f>
        <v>2395</v>
      </c>
      <c r="BE41" s="170"/>
      <c r="BF41" s="170"/>
      <c r="BG41" s="170"/>
      <c r="BH41" s="170">
        <f>ROUNDUP(AM41*AU41,0)</f>
        <v>4</v>
      </c>
      <c r="BI41" s="170"/>
      <c r="BJ41" s="170"/>
      <c r="BK41" s="170"/>
    </row>
    <row r="42" spans="1:70" ht="20.100000000000001" customHeight="1">
      <c r="A42" s="123" t="str">
        <f>基本資料!A23</f>
        <v>儲藏室</v>
      </c>
      <c r="B42" s="124"/>
      <c r="C42" s="124"/>
      <c r="D42" s="124"/>
      <c r="E42" s="131"/>
      <c r="F42" s="176" t="s">
        <v>1780</v>
      </c>
      <c r="G42" s="177"/>
      <c r="H42" s="177"/>
      <c r="I42" s="177"/>
      <c r="J42" s="177"/>
      <c r="K42" s="177"/>
      <c r="L42" s="177"/>
      <c r="M42" s="178"/>
      <c r="N42" s="123" t="str">
        <f>VLOOKUP(F42,下拉式選單設定_勿更動勿編輯!$CV$2:$DM$36,9,0)</f>
        <v>石英磚</v>
      </c>
      <c r="O42" s="124"/>
      <c r="P42" s="124"/>
      <c r="Q42" s="131"/>
      <c r="R42" s="123" t="s">
        <v>1790</v>
      </c>
      <c r="S42" s="124"/>
      <c r="T42" s="124"/>
      <c r="U42" s="124"/>
      <c r="V42" s="124"/>
      <c r="W42" s="123" t="s">
        <v>1791</v>
      </c>
      <c r="X42" s="124"/>
      <c r="Y42" s="124"/>
      <c r="Z42" s="124"/>
      <c r="AA42" s="124"/>
      <c r="AB42" s="131"/>
      <c r="AC42" s="123" t="s">
        <v>279</v>
      </c>
      <c r="AD42" s="124"/>
      <c r="AE42" s="124"/>
      <c r="AF42" s="124"/>
      <c r="AG42" s="124"/>
      <c r="AH42" s="131"/>
      <c r="AI42" s="121">
        <v>780</v>
      </c>
      <c r="AJ42" s="119"/>
      <c r="AK42" s="119"/>
      <c r="AL42" s="122">
        <v>350</v>
      </c>
      <c r="AM42" s="170">
        <f>VLOOKUP(F42,下拉式選單設定_勿更動勿編輯!$CV$2:$DM$36,13,0)</f>
        <v>1.3</v>
      </c>
      <c r="AN42" s="170"/>
      <c r="AO42" s="170"/>
      <c r="AP42" s="170"/>
      <c r="AQ42" s="170">
        <f>VLOOKUP(F42,下拉式選單設定_勿更動勿編輯!$CV$2:$DM$36,16,0)</f>
        <v>1600</v>
      </c>
      <c r="AR42" s="170"/>
      <c r="AS42" s="170"/>
      <c r="AT42" s="170"/>
      <c r="AU42" s="121">
        <f>基本資料!F23</f>
        <v>4</v>
      </c>
      <c r="AV42" s="119"/>
      <c r="AW42" s="122"/>
      <c r="AX42" s="109" t="str">
        <f>VLOOKUP(F42,下拉式選單設定_勿更動勿編輯!$CV$2:$DO$36,19,0)</f>
        <v>㎡</v>
      </c>
      <c r="AY42" s="109"/>
      <c r="AZ42" s="109">
        <f>ROUNDUP(AI42*1.2*AM42+AQ42,0)</f>
        <v>2817</v>
      </c>
      <c r="BA42" s="109"/>
      <c r="BB42" s="109"/>
      <c r="BC42" s="109"/>
      <c r="BD42" s="170">
        <f>ROUNDUP(AZ42*0.85,0)</f>
        <v>2395</v>
      </c>
      <c r="BE42" s="170"/>
      <c r="BF42" s="170"/>
      <c r="BG42" s="170"/>
      <c r="BH42" s="170">
        <f>ROUNDUP(AM42*AU42,0)</f>
        <v>6</v>
      </c>
      <c r="BI42" s="170"/>
      <c r="BJ42" s="170"/>
      <c r="BK42" s="170"/>
    </row>
    <row r="43" spans="1:70" ht="20.100000000000001" customHeight="1">
      <c r="A43" s="123" t="str">
        <f>基本資料!A24</f>
        <v>客廳</v>
      </c>
      <c r="B43" s="124"/>
      <c r="C43" s="124"/>
      <c r="D43" s="124"/>
      <c r="E43" s="131"/>
      <c r="F43" s="176" t="s">
        <v>1780</v>
      </c>
      <c r="G43" s="177"/>
      <c r="H43" s="177"/>
      <c r="I43" s="177"/>
      <c r="J43" s="177"/>
      <c r="K43" s="177"/>
      <c r="L43" s="177"/>
      <c r="M43" s="178"/>
      <c r="N43" s="123" t="str">
        <f>VLOOKUP(F43,下拉式選單設定_勿更動勿編輯!$CV$2:$DM$36,9,0)</f>
        <v>石英磚</v>
      </c>
      <c r="O43" s="124"/>
      <c r="P43" s="124"/>
      <c r="Q43" s="131"/>
      <c r="R43" s="123" t="s">
        <v>1790</v>
      </c>
      <c r="S43" s="124"/>
      <c r="T43" s="124"/>
      <c r="U43" s="124"/>
      <c r="V43" s="124"/>
      <c r="W43" s="123" t="s">
        <v>1791</v>
      </c>
      <c r="X43" s="124"/>
      <c r="Y43" s="124"/>
      <c r="Z43" s="124"/>
      <c r="AA43" s="124"/>
      <c r="AB43" s="131"/>
      <c r="AC43" s="123" t="s">
        <v>279</v>
      </c>
      <c r="AD43" s="124"/>
      <c r="AE43" s="124"/>
      <c r="AF43" s="124"/>
      <c r="AG43" s="124"/>
      <c r="AH43" s="131"/>
      <c r="AI43" s="121">
        <v>780</v>
      </c>
      <c r="AJ43" s="119"/>
      <c r="AK43" s="119"/>
      <c r="AL43" s="122">
        <v>350</v>
      </c>
      <c r="AM43" s="170">
        <f>VLOOKUP(F43,下拉式選單設定_勿更動勿編輯!$CV$2:$DM$36,13,0)</f>
        <v>1.3</v>
      </c>
      <c r="AN43" s="170"/>
      <c r="AO43" s="170"/>
      <c r="AP43" s="170"/>
      <c r="AQ43" s="170">
        <f>VLOOKUP(F43,下拉式選單設定_勿更動勿編輯!$CV$2:$DM$36,16,0)</f>
        <v>1600</v>
      </c>
      <c r="AR43" s="170"/>
      <c r="AS43" s="170"/>
      <c r="AT43" s="170"/>
      <c r="AU43" s="121">
        <f>基本資料!F24</f>
        <v>18.100000000000001</v>
      </c>
      <c r="AV43" s="119"/>
      <c r="AW43" s="122"/>
      <c r="AX43" s="109" t="str">
        <f>VLOOKUP(F43,下拉式選單設定_勿更動勿編輯!$CV$2:$DO$36,19,0)</f>
        <v>㎡</v>
      </c>
      <c r="AY43" s="109"/>
      <c r="AZ43" s="109">
        <f t="shared" si="0"/>
        <v>2817</v>
      </c>
      <c r="BA43" s="109"/>
      <c r="BB43" s="109"/>
      <c r="BC43" s="109"/>
      <c r="BD43" s="170">
        <f t="shared" si="1"/>
        <v>2395</v>
      </c>
      <c r="BE43" s="170"/>
      <c r="BF43" s="170"/>
      <c r="BG43" s="170"/>
      <c r="BH43" s="170">
        <f t="shared" si="2"/>
        <v>24</v>
      </c>
      <c r="BI43" s="170"/>
      <c r="BJ43" s="170"/>
      <c r="BK43" s="170"/>
    </row>
    <row r="44" spans="1:70" ht="20.100000000000001" customHeight="1">
      <c r="A44" s="123" t="str">
        <f>基本資料!A42</f>
        <v>廚房</v>
      </c>
      <c r="B44" s="124"/>
      <c r="C44" s="124"/>
      <c r="D44" s="124"/>
      <c r="E44" s="131"/>
      <c r="F44" s="176" t="s">
        <v>1780</v>
      </c>
      <c r="G44" s="177"/>
      <c r="H44" s="177"/>
      <c r="I44" s="177"/>
      <c r="J44" s="177"/>
      <c r="K44" s="177"/>
      <c r="L44" s="177"/>
      <c r="M44" s="178"/>
      <c r="N44" s="123" t="str">
        <f>VLOOKUP(F44,下拉式選單設定_勿更動勿編輯!$CV$2:$DM$36,9,0)</f>
        <v>石英磚</v>
      </c>
      <c r="O44" s="124"/>
      <c r="P44" s="124"/>
      <c r="Q44" s="131"/>
      <c r="R44" s="123" t="s">
        <v>1790</v>
      </c>
      <c r="S44" s="124"/>
      <c r="T44" s="124"/>
      <c r="U44" s="124"/>
      <c r="V44" s="124"/>
      <c r="W44" s="123" t="s">
        <v>1791</v>
      </c>
      <c r="X44" s="124"/>
      <c r="Y44" s="124"/>
      <c r="Z44" s="124"/>
      <c r="AA44" s="124"/>
      <c r="AB44" s="131"/>
      <c r="AC44" s="123" t="s">
        <v>279</v>
      </c>
      <c r="AD44" s="124"/>
      <c r="AE44" s="124"/>
      <c r="AF44" s="124"/>
      <c r="AG44" s="124"/>
      <c r="AH44" s="131"/>
      <c r="AI44" s="121">
        <v>780</v>
      </c>
      <c r="AJ44" s="119"/>
      <c r="AK44" s="119"/>
      <c r="AL44" s="122">
        <v>350</v>
      </c>
      <c r="AM44" s="170">
        <f>VLOOKUP(F44,下拉式選單設定_勿更動勿編輯!$CV$2:$DM$36,13,0)</f>
        <v>1.3</v>
      </c>
      <c r="AN44" s="170"/>
      <c r="AO44" s="170"/>
      <c r="AP44" s="170"/>
      <c r="AQ44" s="170">
        <f>VLOOKUP(F44,下拉式選單設定_勿更動勿編輯!$CV$2:$DM$36,16,0)</f>
        <v>1600</v>
      </c>
      <c r="AR44" s="170"/>
      <c r="AS44" s="170"/>
      <c r="AT44" s="170"/>
      <c r="AU44" s="121">
        <f>基本資料!F42</f>
        <v>9.1999999999999993</v>
      </c>
      <c r="AV44" s="119"/>
      <c r="AW44" s="122"/>
      <c r="AX44" s="109" t="str">
        <f>VLOOKUP(F44,下拉式選單設定_勿更動勿編輯!$CV$2:$DO$36,19,0)</f>
        <v>㎡</v>
      </c>
      <c r="AY44" s="109"/>
      <c r="AZ44" s="109">
        <f>ROUNDUP(AI44*1.2*AM44+AQ44,0)</f>
        <v>2817</v>
      </c>
      <c r="BA44" s="109"/>
      <c r="BB44" s="109"/>
      <c r="BC44" s="109"/>
      <c r="BD44" s="170">
        <f>ROUNDUP(AZ44*0.85,0)</f>
        <v>2395</v>
      </c>
      <c r="BE44" s="170"/>
      <c r="BF44" s="170"/>
      <c r="BG44" s="170"/>
      <c r="BH44" s="170">
        <f>ROUNDUP(AM44*AU44,0)</f>
        <v>12</v>
      </c>
      <c r="BI44" s="170"/>
      <c r="BJ44" s="170"/>
      <c r="BK44" s="170"/>
    </row>
    <row r="45" spans="1:70" ht="20.100000000000001" customHeight="1">
      <c r="A45" s="123" t="str">
        <f>基本資料!A25</f>
        <v>餐廳</v>
      </c>
      <c r="B45" s="124"/>
      <c r="C45" s="124"/>
      <c r="D45" s="124"/>
      <c r="E45" s="131"/>
      <c r="F45" s="176" t="s">
        <v>1780</v>
      </c>
      <c r="G45" s="177"/>
      <c r="H45" s="177"/>
      <c r="I45" s="177"/>
      <c r="J45" s="177"/>
      <c r="K45" s="177"/>
      <c r="L45" s="177"/>
      <c r="M45" s="178"/>
      <c r="N45" s="123" t="str">
        <f>VLOOKUP(F45,下拉式選單設定_勿更動勿編輯!$CV$2:$DM$36,9,0)</f>
        <v>石英磚</v>
      </c>
      <c r="O45" s="124"/>
      <c r="P45" s="124"/>
      <c r="Q45" s="131"/>
      <c r="R45" s="123" t="s">
        <v>1790</v>
      </c>
      <c r="S45" s="124"/>
      <c r="T45" s="124"/>
      <c r="U45" s="124"/>
      <c r="V45" s="124"/>
      <c r="W45" s="123" t="s">
        <v>1791</v>
      </c>
      <c r="X45" s="124"/>
      <c r="Y45" s="124"/>
      <c r="Z45" s="124"/>
      <c r="AA45" s="124"/>
      <c r="AB45" s="131"/>
      <c r="AC45" s="123" t="s">
        <v>279</v>
      </c>
      <c r="AD45" s="124"/>
      <c r="AE45" s="124"/>
      <c r="AF45" s="124"/>
      <c r="AG45" s="124"/>
      <c r="AH45" s="131"/>
      <c r="AI45" s="121">
        <v>780</v>
      </c>
      <c r="AJ45" s="119"/>
      <c r="AK45" s="119"/>
      <c r="AL45" s="122">
        <v>350</v>
      </c>
      <c r="AM45" s="170">
        <f>VLOOKUP(F45,下拉式選單設定_勿更動勿編輯!$CV$2:$DM$36,13,0)</f>
        <v>1.3</v>
      </c>
      <c r="AN45" s="170"/>
      <c r="AO45" s="170"/>
      <c r="AP45" s="170"/>
      <c r="AQ45" s="170">
        <f>VLOOKUP(F45,下拉式選單設定_勿更動勿編輯!$CV$2:$DM$36,16,0)</f>
        <v>1600</v>
      </c>
      <c r="AR45" s="170"/>
      <c r="AS45" s="170"/>
      <c r="AT45" s="170"/>
      <c r="AU45" s="121">
        <f>基本資料!F25</f>
        <v>10.9</v>
      </c>
      <c r="AV45" s="119"/>
      <c r="AW45" s="122"/>
      <c r="AX45" s="109" t="str">
        <f>VLOOKUP(F45,下拉式選單設定_勿更動勿編輯!$CV$2:$DO$36,19,0)</f>
        <v>㎡</v>
      </c>
      <c r="AY45" s="109"/>
      <c r="AZ45" s="109">
        <f t="shared" si="0"/>
        <v>2817</v>
      </c>
      <c r="BA45" s="109"/>
      <c r="BB45" s="109"/>
      <c r="BC45" s="109"/>
      <c r="BD45" s="170">
        <f t="shared" si="1"/>
        <v>2395</v>
      </c>
      <c r="BE45" s="170"/>
      <c r="BF45" s="170"/>
      <c r="BG45" s="170"/>
      <c r="BH45" s="170">
        <f t="shared" si="2"/>
        <v>15</v>
      </c>
      <c r="BI45" s="170"/>
      <c r="BJ45" s="170"/>
      <c r="BK45" s="170"/>
    </row>
    <row r="46" spans="1:70" ht="20.100000000000001" customHeight="1">
      <c r="A46" s="123" t="str">
        <f>基本資料!A26</f>
        <v>走道區</v>
      </c>
      <c r="B46" s="124"/>
      <c r="C46" s="124"/>
      <c r="D46" s="124"/>
      <c r="E46" s="131"/>
      <c r="F46" s="176" t="s">
        <v>1901</v>
      </c>
      <c r="G46" s="177"/>
      <c r="H46" s="177"/>
      <c r="I46" s="177"/>
      <c r="J46" s="177"/>
      <c r="K46" s="177"/>
      <c r="L46" s="177"/>
      <c r="M46" s="178"/>
      <c r="N46" s="123" t="str">
        <f>VLOOKUP(F46,下拉式選單設定_勿更動勿編輯!$CV$2:$DM$36,9,0)</f>
        <v>石英磚</v>
      </c>
      <c r="O46" s="124"/>
      <c r="P46" s="124"/>
      <c r="Q46" s="131"/>
      <c r="R46" s="123" t="s">
        <v>1287</v>
      </c>
      <c r="S46" s="124"/>
      <c r="T46" s="124"/>
      <c r="U46" s="124"/>
      <c r="V46" s="124"/>
      <c r="W46" s="123" t="s">
        <v>1903</v>
      </c>
      <c r="X46" s="124"/>
      <c r="Y46" s="124"/>
      <c r="Z46" s="124"/>
      <c r="AA46" s="124"/>
      <c r="AB46" s="131"/>
      <c r="AC46" s="123" t="s">
        <v>279</v>
      </c>
      <c r="AD46" s="124"/>
      <c r="AE46" s="124"/>
      <c r="AF46" s="124"/>
      <c r="AG46" s="124"/>
      <c r="AH46" s="131"/>
      <c r="AI46" s="121">
        <v>83</v>
      </c>
      <c r="AJ46" s="119"/>
      <c r="AK46" s="119"/>
      <c r="AL46" s="122">
        <v>350</v>
      </c>
      <c r="AM46" s="170">
        <f>VLOOKUP(F46,下拉式選單設定_勿更動勿編輯!$CV$2:$DM$36,13,0)</f>
        <v>9</v>
      </c>
      <c r="AN46" s="170"/>
      <c r="AO46" s="170"/>
      <c r="AP46" s="170"/>
      <c r="AQ46" s="170">
        <f>VLOOKUP(F46,下拉式選單設定_勿更動勿編輯!$CV$2:$DM$36,16,0)</f>
        <v>1140</v>
      </c>
      <c r="AR46" s="170"/>
      <c r="AS46" s="170"/>
      <c r="AT46" s="170"/>
      <c r="AU46" s="121">
        <f>基本資料!F26</f>
        <v>4.4000000000000004</v>
      </c>
      <c r="AV46" s="119"/>
      <c r="AW46" s="122"/>
      <c r="AX46" s="109" t="str">
        <f>VLOOKUP(F46,下拉式選單設定_勿更動勿編輯!$CV$2:$DO$36,19,0)</f>
        <v>㎡</v>
      </c>
      <c r="AY46" s="109"/>
      <c r="AZ46" s="109">
        <f t="shared" si="0"/>
        <v>2037</v>
      </c>
      <c r="BA46" s="109"/>
      <c r="BB46" s="109"/>
      <c r="BC46" s="109"/>
      <c r="BD46" s="170">
        <f t="shared" si="1"/>
        <v>1732</v>
      </c>
      <c r="BE46" s="170"/>
      <c r="BF46" s="170"/>
      <c r="BG46" s="170"/>
      <c r="BH46" s="170">
        <f t="shared" si="2"/>
        <v>40</v>
      </c>
      <c r="BI46" s="170"/>
      <c r="BJ46" s="170"/>
      <c r="BK46" s="170"/>
    </row>
    <row r="47" spans="1:70" ht="20.100000000000001" customHeight="1">
      <c r="A47" s="123" t="str">
        <f>基本資料!A27</f>
        <v>工作室</v>
      </c>
      <c r="B47" s="124"/>
      <c r="C47" s="124"/>
      <c r="D47" s="124"/>
      <c r="E47" s="131"/>
      <c r="F47" s="176" t="s">
        <v>1901</v>
      </c>
      <c r="G47" s="177"/>
      <c r="H47" s="177"/>
      <c r="I47" s="177"/>
      <c r="J47" s="177"/>
      <c r="K47" s="177"/>
      <c r="L47" s="177"/>
      <c r="M47" s="178"/>
      <c r="N47" s="123" t="str">
        <f>VLOOKUP(F47,下拉式選單設定_勿更動勿編輯!$CV$2:$DM$36,9,0)</f>
        <v>石英磚</v>
      </c>
      <c r="O47" s="124"/>
      <c r="P47" s="124"/>
      <c r="Q47" s="131"/>
      <c r="R47" s="123" t="s">
        <v>1287</v>
      </c>
      <c r="S47" s="124"/>
      <c r="T47" s="124"/>
      <c r="U47" s="124"/>
      <c r="V47" s="131"/>
      <c r="W47" s="123" t="s">
        <v>1903</v>
      </c>
      <c r="X47" s="124"/>
      <c r="Y47" s="124"/>
      <c r="Z47" s="124"/>
      <c r="AA47" s="124"/>
      <c r="AB47" s="131"/>
      <c r="AC47" s="123" t="s">
        <v>279</v>
      </c>
      <c r="AD47" s="124"/>
      <c r="AE47" s="124"/>
      <c r="AF47" s="124"/>
      <c r="AG47" s="124"/>
      <c r="AH47" s="131"/>
      <c r="AI47" s="121">
        <v>83</v>
      </c>
      <c r="AJ47" s="119"/>
      <c r="AK47" s="119"/>
      <c r="AL47" s="122">
        <v>350</v>
      </c>
      <c r="AM47" s="170">
        <f>VLOOKUP(F47,下拉式選單設定_勿更動勿編輯!$CV$2:$DM$36,13,0)</f>
        <v>9</v>
      </c>
      <c r="AN47" s="170"/>
      <c r="AO47" s="170"/>
      <c r="AP47" s="170"/>
      <c r="AQ47" s="170">
        <f>VLOOKUP(F47,下拉式選單設定_勿更動勿編輯!$CV$2:$DM$36,16,0)</f>
        <v>1140</v>
      </c>
      <c r="AR47" s="170"/>
      <c r="AS47" s="170"/>
      <c r="AT47" s="170"/>
      <c r="AU47" s="121">
        <f>基本資料!F27</f>
        <v>11.1</v>
      </c>
      <c r="AV47" s="119"/>
      <c r="AW47" s="122"/>
      <c r="AX47" s="109" t="str">
        <f>VLOOKUP(F47,下拉式選單設定_勿更動勿編輯!$CV$2:$DO$36,19,0)</f>
        <v>㎡</v>
      </c>
      <c r="AY47" s="109"/>
      <c r="AZ47" s="109">
        <f t="shared" si="0"/>
        <v>2037</v>
      </c>
      <c r="BA47" s="109"/>
      <c r="BB47" s="109"/>
      <c r="BC47" s="109"/>
      <c r="BD47" s="170">
        <f t="shared" si="1"/>
        <v>1732</v>
      </c>
      <c r="BE47" s="170"/>
      <c r="BF47" s="170"/>
      <c r="BG47" s="170"/>
      <c r="BH47" s="170">
        <f t="shared" si="2"/>
        <v>100</v>
      </c>
      <c r="BI47" s="170"/>
      <c r="BJ47" s="170"/>
      <c r="BK47" s="170"/>
    </row>
    <row r="48" spans="1:70" ht="20.100000000000001" customHeight="1">
      <c r="A48" s="123" t="str">
        <f>基本資料!A32</f>
        <v>主臥房</v>
      </c>
      <c r="B48" s="124"/>
      <c r="C48" s="124"/>
      <c r="D48" s="124"/>
      <c r="E48" s="131"/>
      <c r="F48" s="176" t="s">
        <v>1901</v>
      </c>
      <c r="G48" s="177"/>
      <c r="H48" s="177"/>
      <c r="I48" s="177"/>
      <c r="J48" s="177"/>
      <c r="K48" s="177"/>
      <c r="L48" s="177"/>
      <c r="M48" s="178"/>
      <c r="N48" s="123" t="str">
        <f>VLOOKUP(F48,下拉式選單設定_勿更動勿編輯!$CV$2:$DM$36,9,0)</f>
        <v>石英磚</v>
      </c>
      <c r="O48" s="124"/>
      <c r="P48" s="124"/>
      <c r="Q48" s="131"/>
      <c r="R48" s="123" t="s">
        <v>1287</v>
      </c>
      <c r="S48" s="124"/>
      <c r="T48" s="124"/>
      <c r="U48" s="124"/>
      <c r="V48" s="131"/>
      <c r="W48" s="123" t="s">
        <v>1903</v>
      </c>
      <c r="X48" s="124"/>
      <c r="Y48" s="124"/>
      <c r="Z48" s="124"/>
      <c r="AA48" s="124"/>
      <c r="AB48" s="131"/>
      <c r="AC48" s="123" t="s">
        <v>279</v>
      </c>
      <c r="AD48" s="124"/>
      <c r="AE48" s="124"/>
      <c r="AF48" s="124"/>
      <c r="AG48" s="124"/>
      <c r="AH48" s="131"/>
      <c r="AI48" s="121">
        <v>83</v>
      </c>
      <c r="AJ48" s="119"/>
      <c r="AK48" s="119"/>
      <c r="AL48" s="122">
        <v>350</v>
      </c>
      <c r="AM48" s="170">
        <f>VLOOKUP(F48,下拉式選單設定_勿更動勿編輯!$CV$2:$DM$36,13,0)</f>
        <v>9</v>
      </c>
      <c r="AN48" s="170"/>
      <c r="AO48" s="170"/>
      <c r="AP48" s="170"/>
      <c r="AQ48" s="170">
        <f>VLOOKUP(F48,下拉式選單設定_勿更動勿編輯!$CV$2:$DM$36,16,0)</f>
        <v>1140</v>
      </c>
      <c r="AR48" s="170"/>
      <c r="AS48" s="170"/>
      <c r="AT48" s="170"/>
      <c r="AU48" s="121">
        <f>基本資料!F32</f>
        <v>15.7</v>
      </c>
      <c r="AV48" s="119"/>
      <c r="AW48" s="122"/>
      <c r="AX48" s="109" t="str">
        <f>VLOOKUP(F48,下拉式選單設定_勿更動勿編輯!$CV$2:$DO$36,19,0)</f>
        <v>㎡</v>
      </c>
      <c r="AY48" s="109"/>
      <c r="AZ48" s="109">
        <f t="shared" si="0"/>
        <v>2037</v>
      </c>
      <c r="BA48" s="109"/>
      <c r="BB48" s="109"/>
      <c r="BC48" s="109"/>
      <c r="BD48" s="170">
        <f t="shared" si="1"/>
        <v>1732</v>
      </c>
      <c r="BE48" s="170"/>
      <c r="BF48" s="170"/>
      <c r="BG48" s="170"/>
      <c r="BH48" s="170">
        <f t="shared" si="2"/>
        <v>142</v>
      </c>
      <c r="BI48" s="170"/>
      <c r="BJ48" s="170"/>
      <c r="BK48" s="170"/>
    </row>
    <row r="49" spans="1:63" ht="20.100000000000001" customHeight="1">
      <c r="A49" s="123" t="str">
        <f>基本資料!A33</f>
        <v>主臥更衣室</v>
      </c>
      <c r="B49" s="124"/>
      <c r="C49" s="124"/>
      <c r="D49" s="124"/>
      <c r="E49" s="131"/>
      <c r="F49" s="176" t="s">
        <v>1901</v>
      </c>
      <c r="G49" s="177"/>
      <c r="H49" s="177"/>
      <c r="I49" s="177"/>
      <c r="J49" s="177"/>
      <c r="K49" s="177"/>
      <c r="L49" s="177"/>
      <c r="M49" s="178"/>
      <c r="N49" s="123" t="str">
        <f>VLOOKUP(F49,下拉式選單設定_勿更動勿編輯!$CV$2:$DM$36,9,0)</f>
        <v>石英磚</v>
      </c>
      <c r="O49" s="124"/>
      <c r="P49" s="124"/>
      <c r="Q49" s="131"/>
      <c r="R49" s="123" t="s">
        <v>1287</v>
      </c>
      <c r="S49" s="124"/>
      <c r="T49" s="124"/>
      <c r="U49" s="124"/>
      <c r="V49" s="131"/>
      <c r="W49" s="123" t="s">
        <v>1903</v>
      </c>
      <c r="X49" s="124"/>
      <c r="Y49" s="124"/>
      <c r="Z49" s="124"/>
      <c r="AA49" s="124"/>
      <c r="AB49" s="131"/>
      <c r="AC49" s="123" t="s">
        <v>279</v>
      </c>
      <c r="AD49" s="124"/>
      <c r="AE49" s="124"/>
      <c r="AF49" s="124"/>
      <c r="AG49" s="124"/>
      <c r="AH49" s="131"/>
      <c r="AI49" s="121">
        <v>83</v>
      </c>
      <c r="AJ49" s="119"/>
      <c r="AK49" s="119"/>
      <c r="AL49" s="122">
        <v>350</v>
      </c>
      <c r="AM49" s="170">
        <f>VLOOKUP(F49,下拉式選單設定_勿更動勿編輯!$CV$2:$DM$36,13,0)</f>
        <v>9</v>
      </c>
      <c r="AN49" s="170"/>
      <c r="AO49" s="170"/>
      <c r="AP49" s="170"/>
      <c r="AQ49" s="170">
        <f>VLOOKUP(F49,下拉式選單設定_勿更動勿編輯!$CV$2:$DM$36,16,0)</f>
        <v>1140</v>
      </c>
      <c r="AR49" s="170"/>
      <c r="AS49" s="170"/>
      <c r="AT49" s="170"/>
      <c r="AU49" s="121">
        <f>基本資料!F33</f>
        <v>5</v>
      </c>
      <c r="AV49" s="119"/>
      <c r="AW49" s="122"/>
      <c r="AX49" s="109" t="str">
        <f>VLOOKUP(F49,下拉式選單設定_勿更動勿編輯!$CV$2:$DO$36,19,0)</f>
        <v>㎡</v>
      </c>
      <c r="AY49" s="109"/>
      <c r="AZ49" s="109">
        <f t="shared" si="0"/>
        <v>2037</v>
      </c>
      <c r="BA49" s="109"/>
      <c r="BB49" s="109"/>
      <c r="BC49" s="109"/>
      <c r="BD49" s="170">
        <f t="shared" si="1"/>
        <v>1732</v>
      </c>
      <c r="BE49" s="170"/>
      <c r="BF49" s="170"/>
      <c r="BG49" s="170"/>
      <c r="BH49" s="170">
        <f t="shared" si="2"/>
        <v>45</v>
      </c>
      <c r="BI49" s="170"/>
      <c r="BJ49" s="170"/>
      <c r="BK49" s="170"/>
    </row>
    <row r="50" spans="1:63" ht="20.100000000000001" customHeight="1">
      <c r="A50" s="123" t="str">
        <f>基本資料!A34</f>
        <v>女孩房</v>
      </c>
      <c r="B50" s="124"/>
      <c r="C50" s="124"/>
      <c r="D50" s="124"/>
      <c r="E50" s="131"/>
      <c r="F50" s="176" t="s">
        <v>1901</v>
      </c>
      <c r="G50" s="177"/>
      <c r="H50" s="177"/>
      <c r="I50" s="177"/>
      <c r="J50" s="177"/>
      <c r="K50" s="177"/>
      <c r="L50" s="177"/>
      <c r="M50" s="178"/>
      <c r="N50" s="123" t="str">
        <f>VLOOKUP(F50,下拉式選單設定_勿更動勿編輯!$CV$2:$DM$36,9,0)</f>
        <v>石英磚</v>
      </c>
      <c r="O50" s="124"/>
      <c r="P50" s="124"/>
      <c r="Q50" s="131"/>
      <c r="R50" s="123" t="s">
        <v>1287</v>
      </c>
      <c r="S50" s="124"/>
      <c r="T50" s="124"/>
      <c r="U50" s="124"/>
      <c r="V50" s="131"/>
      <c r="W50" s="123" t="s">
        <v>1903</v>
      </c>
      <c r="X50" s="124"/>
      <c r="Y50" s="124"/>
      <c r="Z50" s="124"/>
      <c r="AA50" s="124"/>
      <c r="AB50" s="131"/>
      <c r="AC50" s="123" t="s">
        <v>279</v>
      </c>
      <c r="AD50" s="124"/>
      <c r="AE50" s="124"/>
      <c r="AF50" s="124"/>
      <c r="AG50" s="124"/>
      <c r="AH50" s="131"/>
      <c r="AI50" s="121">
        <v>83</v>
      </c>
      <c r="AJ50" s="119"/>
      <c r="AK50" s="119"/>
      <c r="AL50" s="122">
        <v>350</v>
      </c>
      <c r="AM50" s="170">
        <f>VLOOKUP(F50,下拉式選單設定_勿更動勿編輯!$CV$2:$DM$36,13,0)</f>
        <v>9</v>
      </c>
      <c r="AN50" s="170"/>
      <c r="AO50" s="170"/>
      <c r="AP50" s="170"/>
      <c r="AQ50" s="170">
        <f>VLOOKUP(F50,下拉式選單設定_勿更動勿編輯!$CV$2:$DM$36,16,0)</f>
        <v>1140</v>
      </c>
      <c r="AR50" s="170"/>
      <c r="AS50" s="170"/>
      <c r="AT50" s="170"/>
      <c r="AU50" s="121">
        <f>基本資料!F34</f>
        <v>10.4</v>
      </c>
      <c r="AV50" s="119"/>
      <c r="AW50" s="122"/>
      <c r="AX50" s="109" t="str">
        <f>VLOOKUP(F50,下拉式選單設定_勿更動勿編輯!$CV$2:$DO$36,19,0)</f>
        <v>㎡</v>
      </c>
      <c r="AY50" s="109"/>
      <c r="AZ50" s="109">
        <f>ROUNDUP(AI50*1.2*AM50+AQ50,0)</f>
        <v>2037</v>
      </c>
      <c r="BA50" s="109"/>
      <c r="BB50" s="109"/>
      <c r="BC50" s="109"/>
      <c r="BD50" s="170">
        <f>ROUNDUP(AZ50*0.85,0)</f>
        <v>1732</v>
      </c>
      <c r="BE50" s="170"/>
      <c r="BF50" s="170"/>
      <c r="BG50" s="170"/>
      <c r="BH50" s="170">
        <f>ROUNDUP(AM50*AU50,0)</f>
        <v>94</v>
      </c>
      <c r="BI50" s="170"/>
      <c r="BJ50" s="170"/>
      <c r="BK50" s="170"/>
    </row>
    <row r="51" spans="1:63" ht="20.100000000000001" customHeight="1">
      <c r="A51" s="123" t="str">
        <f>基本資料!A35</f>
        <v>女孩更衣室</v>
      </c>
      <c r="B51" s="124"/>
      <c r="C51" s="124"/>
      <c r="D51" s="124"/>
      <c r="E51" s="131"/>
      <c r="F51" s="176" t="s">
        <v>1901</v>
      </c>
      <c r="G51" s="177"/>
      <c r="H51" s="177"/>
      <c r="I51" s="177"/>
      <c r="J51" s="177"/>
      <c r="K51" s="177"/>
      <c r="L51" s="177"/>
      <c r="M51" s="178"/>
      <c r="N51" s="123" t="str">
        <f>VLOOKUP(F51,下拉式選單設定_勿更動勿編輯!$CV$2:$DM$36,9,0)</f>
        <v>石英磚</v>
      </c>
      <c r="O51" s="124"/>
      <c r="P51" s="124"/>
      <c r="Q51" s="131"/>
      <c r="R51" s="123" t="s">
        <v>1287</v>
      </c>
      <c r="S51" s="124"/>
      <c r="T51" s="124"/>
      <c r="U51" s="124"/>
      <c r="V51" s="131"/>
      <c r="W51" s="123" t="s">
        <v>1903</v>
      </c>
      <c r="X51" s="124"/>
      <c r="Y51" s="124"/>
      <c r="Z51" s="124"/>
      <c r="AA51" s="124"/>
      <c r="AB51" s="131"/>
      <c r="AC51" s="123" t="s">
        <v>279</v>
      </c>
      <c r="AD51" s="124"/>
      <c r="AE51" s="124"/>
      <c r="AF51" s="124"/>
      <c r="AG51" s="124"/>
      <c r="AH51" s="131"/>
      <c r="AI51" s="121">
        <v>83</v>
      </c>
      <c r="AJ51" s="119"/>
      <c r="AK51" s="119"/>
      <c r="AL51" s="122">
        <v>350</v>
      </c>
      <c r="AM51" s="170">
        <f>VLOOKUP(F51,下拉式選單設定_勿更動勿編輯!$CV$2:$DM$36,13,0)</f>
        <v>9</v>
      </c>
      <c r="AN51" s="170"/>
      <c r="AO51" s="170"/>
      <c r="AP51" s="170"/>
      <c r="AQ51" s="170">
        <f>VLOOKUP(F51,下拉式選單設定_勿更動勿編輯!$CV$2:$DM$36,16,0)</f>
        <v>1140</v>
      </c>
      <c r="AR51" s="170"/>
      <c r="AS51" s="170"/>
      <c r="AT51" s="170"/>
      <c r="AU51" s="121">
        <f>基本資料!F35</f>
        <v>3.7</v>
      </c>
      <c r="AV51" s="119"/>
      <c r="AW51" s="122"/>
      <c r="AX51" s="109" t="str">
        <f>VLOOKUP(F51,下拉式選單設定_勿更動勿編輯!$CV$2:$DO$36,19,0)</f>
        <v>㎡</v>
      </c>
      <c r="AY51" s="109"/>
      <c r="AZ51" s="109">
        <f t="shared" si="0"/>
        <v>2037</v>
      </c>
      <c r="BA51" s="109"/>
      <c r="BB51" s="109"/>
      <c r="BC51" s="109"/>
      <c r="BD51" s="170">
        <f t="shared" si="1"/>
        <v>1732</v>
      </c>
      <c r="BE51" s="170"/>
      <c r="BF51" s="170"/>
      <c r="BG51" s="170"/>
      <c r="BH51" s="170">
        <f t="shared" si="2"/>
        <v>34</v>
      </c>
      <c r="BI51" s="170"/>
      <c r="BJ51" s="170"/>
      <c r="BK51" s="170"/>
    </row>
    <row r="52" spans="1:63" ht="20.100000000000001" customHeight="1">
      <c r="A52" s="123" t="str">
        <f>基本資料!A36</f>
        <v>男孩房</v>
      </c>
      <c r="B52" s="124"/>
      <c r="C52" s="124"/>
      <c r="D52" s="124"/>
      <c r="E52" s="131"/>
      <c r="F52" s="176" t="s">
        <v>1901</v>
      </c>
      <c r="G52" s="177"/>
      <c r="H52" s="177"/>
      <c r="I52" s="177"/>
      <c r="J52" s="177"/>
      <c r="K52" s="177"/>
      <c r="L52" s="177"/>
      <c r="M52" s="178"/>
      <c r="N52" s="123" t="str">
        <f>VLOOKUP(F52,下拉式選單設定_勿更動勿編輯!$CV$2:$DM$36,9,0)</f>
        <v>石英磚</v>
      </c>
      <c r="O52" s="124"/>
      <c r="P52" s="124"/>
      <c r="Q52" s="131"/>
      <c r="R52" s="123" t="s">
        <v>1287</v>
      </c>
      <c r="S52" s="124"/>
      <c r="T52" s="124"/>
      <c r="U52" s="124"/>
      <c r="V52" s="131"/>
      <c r="W52" s="123" t="s">
        <v>1903</v>
      </c>
      <c r="X52" s="124"/>
      <c r="Y52" s="124"/>
      <c r="Z52" s="124"/>
      <c r="AA52" s="124"/>
      <c r="AB52" s="131"/>
      <c r="AC52" s="123" t="s">
        <v>279</v>
      </c>
      <c r="AD52" s="124"/>
      <c r="AE52" s="124"/>
      <c r="AF52" s="124"/>
      <c r="AG52" s="124"/>
      <c r="AH52" s="131"/>
      <c r="AI52" s="121">
        <v>83</v>
      </c>
      <c r="AJ52" s="119"/>
      <c r="AK52" s="119"/>
      <c r="AL52" s="122">
        <v>350</v>
      </c>
      <c r="AM52" s="170">
        <f>VLOOKUP(F52,下拉式選單設定_勿更動勿編輯!$CV$2:$DM$36,13,0)</f>
        <v>9</v>
      </c>
      <c r="AN52" s="170"/>
      <c r="AO52" s="170"/>
      <c r="AP52" s="170"/>
      <c r="AQ52" s="170">
        <f>VLOOKUP(F52,下拉式選單設定_勿更動勿編輯!$CV$2:$DM$36,16,0)</f>
        <v>1140</v>
      </c>
      <c r="AR52" s="170"/>
      <c r="AS52" s="170"/>
      <c r="AT52" s="170"/>
      <c r="AU52" s="121">
        <f>基本資料!F36</f>
        <v>10.9</v>
      </c>
      <c r="AV52" s="119"/>
      <c r="AW52" s="122"/>
      <c r="AX52" s="109" t="str">
        <f>VLOOKUP(F52,下拉式選單設定_勿更動勿編輯!$CV$2:$DO$36,19,0)</f>
        <v>㎡</v>
      </c>
      <c r="AY52" s="109"/>
      <c r="AZ52" s="109">
        <f>ROUNDUP(AI52*1.2*AM52+AQ52,0)</f>
        <v>2037</v>
      </c>
      <c r="BA52" s="109"/>
      <c r="BB52" s="109"/>
      <c r="BC52" s="109"/>
      <c r="BD52" s="170">
        <f>ROUNDUP(AZ52*0.85,0)</f>
        <v>1732</v>
      </c>
      <c r="BE52" s="170"/>
      <c r="BF52" s="170"/>
      <c r="BG52" s="170"/>
      <c r="BH52" s="170">
        <f>ROUNDUP(AM52*AU52,0)</f>
        <v>99</v>
      </c>
      <c r="BI52" s="170"/>
      <c r="BJ52" s="170"/>
      <c r="BK52" s="170"/>
    </row>
    <row r="53" spans="1:63" ht="20.100000000000001" customHeight="1">
      <c r="A53" s="123" t="s">
        <v>563</v>
      </c>
      <c r="B53" s="124"/>
      <c r="C53" s="124"/>
      <c r="D53" s="124"/>
      <c r="E53" s="131"/>
      <c r="F53" s="176" t="s">
        <v>1796</v>
      </c>
      <c r="G53" s="177"/>
      <c r="H53" s="177"/>
      <c r="I53" s="177"/>
      <c r="J53" s="177"/>
      <c r="K53" s="177"/>
      <c r="L53" s="177"/>
      <c r="M53" s="178"/>
      <c r="N53" s="123">
        <f>VLOOKUP(F53,下拉式選單設定_勿更動勿編輯!$CV$2:$DM$36,9,0)</f>
        <v>0</v>
      </c>
      <c r="O53" s="124"/>
      <c r="P53" s="124"/>
      <c r="Q53" s="131"/>
      <c r="R53" s="174"/>
      <c r="S53" s="175"/>
      <c r="T53" s="175"/>
      <c r="U53" s="175"/>
      <c r="V53" s="175"/>
      <c r="W53" s="174" t="s">
        <v>70</v>
      </c>
      <c r="X53" s="175"/>
      <c r="Y53" s="175"/>
      <c r="Z53" s="175"/>
      <c r="AA53" s="175"/>
      <c r="AB53" s="192"/>
      <c r="AC53" s="123" t="s">
        <v>279</v>
      </c>
      <c r="AD53" s="124"/>
      <c r="AE53" s="124"/>
      <c r="AF53" s="124"/>
      <c r="AG53" s="124"/>
      <c r="AH53" s="131"/>
      <c r="AI53" s="113">
        <v>250</v>
      </c>
      <c r="AJ53" s="114"/>
      <c r="AK53" s="114"/>
      <c r="AL53" s="169"/>
      <c r="AM53" s="170">
        <f>VLOOKUP(F53,下拉式選單設定_勿更動勿編輯!$CV$2:$DM$36,13,0)</f>
        <v>0</v>
      </c>
      <c r="AN53" s="170"/>
      <c r="AO53" s="170"/>
      <c r="AP53" s="170"/>
      <c r="AQ53" s="170">
        <f>VLOOKUP(F53,下拉式選單設定_勿更動勿編輯!$CV$2:$DM$36,16,0)</f>
        <v>0</v>
      </c>
      <c r="AR53" s="170"/>
      <c r="AS53" s="170"/>
      <c r="AT53" s="170"/>
      <c r="AU53" s="109">
        <v>120</v>
      </c>
      <c r="AV53" s="109"/>
      <c r="AW53" s="109"/>
      <c r="AX53" s="109" t="str">
        <f>VLOOKUP(F53,下拉式選單設定_勿更動勿編輯!$CV$2:$DO$36,19,0)</f>
        <v>才</v>
      </c>
      <c r="AY53" s="109"/>
      <c r="AZ53" s="109">
        <f>ROUNDUP(AI53*1.2*AM53+AQ53,0)</f>
        <v>0</v>
      </c>
      <c r="BA53" s="109"/>
      <c r="BB53" s="109"/>
      <c r="BC53" s="109"/>
      <c r="BD53" s="170">
        <f>ROUNDUP(AZ53*0.85,0)</f>
        <v>0</v>
      </c>
      <c r="BE53" s="170"/>
      <c r="BF53" s="170"/>
      <c r="BG53" s="170"/>
      <c r="BH53" s="170">
        <f>ROUNDUP(AM53*AU53,0)</f>
        <v>0</v>
      </c>
      <c r="BI53" s="170"/>
      <c r="BJ53" s="170"/>
      <c r="BK53" s="170"/>
    </row>
    <row r="54" spans="1:63" ht="20.100000000000001" customHeight="1">
      <c r="A54" s="123" t="s">
        <v>1803</v>
      </c>
      <c r="B54" s="124"/>
      <c r="C54" s="124"/>
      <c r="D54" s="124"/>
      <c r="E54" s="131"/>
      <c r="F54" s="176" t="s">
        <v>1796</v>
      </c>
      <c r="G54" s="177"/>
      <c r="H54" s="177"/>
      <c r="I54" s="177"/>
      <c r="J54" s="177"/>
      <c r="K54" s="177"/>
      <c r="L54" s="177"/>
      <c r="M54" s="178"/>
      <c r="N54" s="123">
        <f>VLOOKUP(F54,下拉式選單設定_勿更動勿編輯!$CV$2:$DM$36,9,0)</f>
        <v>0</v>
      </c>
      <c r="O54" s="124"/>
      <c r="P54" s="124"/>
      <c r="Q54" s="131"/>
      <c r="R54" s="174"/>
      <c r="S54" s="175"/>
      <c r="T54" s="175"/>
      <c r="U54" s="175"/>
      <c r="V54" s="175"/>
      <c r="W54" s="174" t="s">
        <v>71</v>
      </c>
      <c r="X54" s="175"/>
      <c r="Y54" s="175"/>
      <c r="Z54" s="175"/>
      <c r="AA54" s="175"/>
      <c r="AB54" s="192"/>
      <c r="AC54" s="123" t="s">
        <v>279</v>
      </c>
      <c r="AD54" s="124"/>
      <c r="AE54" s="124"/>
      <c r="AF54" s="124"/>
      <c r="AG54" s="124"/>
      <c r="AH54" s="131"/>
      <c r="AI54" s="113">
        <v>250</v>
      </c>
      <c r="AJ54" s="114"/>
      <c r="AK54" s="114"/>
      <c r="AL54" s="169"/>
      <c r="AM54" s="170">
        <f>VLOOKUP(F54,下拉式選單設定_勿更動勿編輯!$CV$2:$DM$36,13,0)</f>
        <v>0</v>
      </c>
      <c r="AN54" s="170"/>
      <c r="AO54" s="170"/>
      <c r="AP54" s="170"/>
      <c r="AQ54" s="170">
        <f>VLOOKUP(F54,下拉式選單設定_勿更動勿編輯!$CV$2:$DM$36,16,0)</f>
        <v>0</v>
      </c>
      <c r="AR54" s="170"/>
      <c r="AS54" s="170"/>
      <c r="AT54" s="170"/>
      <c r="AU54" s="109">
        <v>160</v>
      </c>
      <c r="AV54" s="109"/>
      <c r="AW54" s="109"/>
      <c r="AX54" s="109" t="str">
        <f>VLOOKUP(F54,下拉式選單設定_勿更動勿編輯!$CV$2:$DO$36,19,0)</f>
        <v>才</v>
      </c>
      <c r="AY54" s="109"/>
      <c r="AZ54" s="109">
        <f>ROUNDUP(AI54*1.2*AM54+AQ54,0)</f>
        <v>0</v>
      </c>
      <c r="BA54" s="109"/>
      <c r="BB54" s="109"/>
      <c r="BC54" s="109"/>
      <c r="BD54" s="170">
        <f>ROUNDUP(AZ54*0.85,0)</f>
        <v>0</v>
      </c>
      <c r="BE54" s="170"/>
      <c r="BF54" s="170"/>
      <c r="BG54" s="170"/>
      <c r="BH54" s="170">
        <f>ROUNDUP(AM54*AU54,0)</f>
        <v>0</v>
      </c>
      <c r="BI54" s="170"/>
      <c r="BJ54" s="170"/>
      <c r="BK54" s="170"/>
    </row>
    <row r="55" spans="1:63" ht="20.100000000000001" customHeight="1">
      <c r="A55" s="123" t="str">
        <f>基本資料!A37</f>
        <v>男孩更衣室</v>
      </c>
      <c r="B55" s="124"/>
      <c r="C55" s="124"/>
      <c r="D55" s="124"/>
      <c r="E55" s="131"/>
      <c r="F55" s="176" t="s">
        <v>1901</v>
      </c>
      <c r="G55" s="177"/>
      <c r="H55" s="177"/>
      <c r="I55" s="177"/>
      <c r="J55" s="177"/>
      <c r="K55" s="177"/>
      <c r="L55" s="177"/>
      <c r="M55" s="178"/>
      <c r="N55" s="123" t="str">
        <f>VLOOKUP(F55,下拉式選單設定_勿更動勿編輯!$CV$2:$DM$36,9,0)</f>
        <v>石英磚</v>
      </c>
      <c r="O55" s="124"/>
      <c r="P55" s="124"/>
      <c r="Q55" s="131"/>
      <c r="R55" s="123" t="s">
        <v>1287</v>
      </c>
      <c r="S55" s="124"/>
      <c r="T55" s="124"/>
      <c r="U55" s="124"/>
      <c r="V55" s="124"/>
      <c r="W55" s="123" t="s">
        <v>1903</v>
      </c>
      <c r="X55" s="124"/>
      <c r="Y55" s="124"/>
      <c r="Z55" s="124"/>
      <c r="AA55" s="124"/>
      <c r="AB55" s="131"/>
      <c r="AC55" s="123" t="s">
        <v>279</v>
      </c>
      <c r="AD55" s="124"/>
      <c r="AE55" s="124"/>
      <c r="AF55" s="124"/>
      <c r="AG55" s="124"/>
      <c r="AH55" s="131"/>
      <c r="AI55" s="121">
        <v>83</v>
      </c>
      <c r="AJ55" s="119"/>
      <c r="AK55" s="119"/>
      <c r="AL55" s="122">
        <v>350</v>
      </c>
      <c r="AM55" s="170">
        <f>VLOOKUP(F55,下拉式選單設定_勿更動勿編輯!$CV$2:$DM$36,13,0)</f>
        <v>9</v>
      </c>
      <c r="AN55" s="170"/>
      <c r="AO55" s="170"/>
      <c r="AP55" s="170"/>
      <c r="AQ55" s="170">
        <f>VLOOKUP(F55,下拉式選單設定_勿更動勿編輯!$CV$2:$DM$36,16,0)</f>
        <v>1140</v>
      </c>
      <c r="AR55" s="170"/>
      <c r="AS55" s="170"/>
      <c r="AT55" s="170"/>
      <c r="AU55" s="121">
        <f>基本資料!F37</f>
        <v>3.7</v>
      </c>
      <c r="AV55" s="119"/>
      <c r="AW55" s="122"/>
      <c r="AX55" s="109" t="str">
        <f>VLOOKUP(F55,下拉式選單設定_勿更動勿編輯!$CV$2:$DO$36,19,0)</f>
        <v>㎡</v>
      </c>
      <c r="AY55" s="109"/>
      <c r="AZ55" s="109">
        <f t="shared" si="0"/>
        <v>2037</v>
      </c>
      <c r="BA55" s="109"/>
      <c r="BB55" s="109"/>
      <c r="BC55" s="109"/>
      <c r="BD55" s="170">
        <f t="shared" si="1"/>
        <v>1732</v>
      </c>
      <c r="BE55" s="170"/>
      <c r="BF55" s="170"/>
      <c r="BG55" s="170"/>
      <c r="BH55" s="170">
        <f t="shared" si="2"/>
        <v>34</v>
      </c>
      <c r="BI55" s="170"/>
      <c r="BJ55" s="170"/>
      <c r="BK55" s="170"/>
    </row>
    <row r="56" spans="1:63" ht="20.100000000000001" customHeight="1">
      <c r="A56" s="123" t="str">
        <f>基本資料!A47</f>
        <v>大盥洗室</v>
      </c>
      <c r="B56" s="124"/>
      <c r="C56" s="124"/>
      <c r="D56" s="124"/>
      <c r="E56" s="131"/>
      <c r="F56" s="176" t="s">
        <v>1793</v>
      </c>
      <c r="G56" s="177"/>
      <c r="H56" s="177"/>
      <c r="I56" s="177"/>
      <c r="J56" s="177"/>
      <c r="K56" s="177"/>
      <c r="L56" s="177"/>
      <c r="M56" s="178"/>
      <c r="N56" s="123" t="str">
        <f>VLOOKUP(F56,下拉式選單設定_勿更動勿編輯!$CV$2:$DM$36,9,0)</f>
        <v>石英磚</v>
      </c>
      <c r="O56" s="124"/>
      <c r="P56" s="124"/>
      <c r="Q56" s="131"/>
      <c r="R56" s="123" t="s">
        <v>1794</v>
      </c>
      <c r="S56" s="124"/>
      <c r="T56" s="124"/>
      <c r="U56" s="124"/>
      <c r="V56" s="124"/>
      <c r="W56" s="123" t="s">
        <v>1795</v>
      </c>
      <c r="X56" s="124"/>
      <c r="Y56" s="124"/>
      <c r="Z56" s="124"/>
      <c r="AA56" s="124"/>
      <c r="AB56" s="131"/>
      <c r="AC56" s="123" t="s">
        <v>279</v>
      </c>
      <c r="AD56" s="124"/>
      <c r="AE56" s="124"/>
      <c r="AF56" s="124"/>
      <c r="AG56" s="124"/>
      <c r="AH56" s="131"/>
      <c r="AI56" s="121">
        <v>102</v>
      </c>
      <c r="AJ56" s="119"/>
      <c r="AK56" s="119"/>
      <c r="AL56" s="122"/>
      <c r="AM56" s="170">
        <f>VLOOKUP(F56,下拉式選單設定_勿更動勿編輯!$CV$2:$DM$36,13,0)</f>
        <v>6</v>
      </c>
      <c r="AN56" s="170"/>
      <c r="AO56" s="170"/>
      <c r="AP56" s="170"/>
      <c r="AQ56" s="170">
        <f>VLOOKUP(F56,下拉式選單設定_勿更動勿編輯!$CV$2:$DM$36,16,0)</f>
        <v>1140</v>
      </c>
      <c r="AR56" s="170"/>
      <c r="AS56" s="170"/>
      <c r="AT56" s="170"/>
      <c r="AU56" s="109">
        <f>基本資料!F47</f>
        <v>4.2</v>
      </c>
      <c r="AV56" s="109"/>
      <c r="AW56" s="109"/>
      <c r="AX56" s="109" t="str">
        <f>VLOOKUP(F56,下拉式選單設定_勿更動勿編輯!$CV$2:$DO$36,19,0)</f>
        <v>㎡</v>
      </c>
      <c r="AY56" s="109"/>
      <c r="AZ56" s="109">
        <f t="shared" si="0"/>
        <v>1875</v>
      </c>
      <c r="BA56" s="109"/>
      <c r="BB56" s="109"/>
      <c r="BC56" s="109"/>
      <c r="BD56" s="170">
        <f t="shared" ref="BD56:BD62" si="3">ROUNDUP(AZ56*0.85,0)</f>
        <v>1594</v>
      </c>
      <c r="BE56" s="170"/>
      <c r="BF56" s="170"/>
      <c r="BG56" s="170"/>
      <c r="BH56" s="170">
        <f t="shared" si="2"/>
        <v>26</v>
      </c>
      <c r="BI56" s="170"/>
      <c r="BJ56" s="170"/>
      <c r="BK56" s="170"/>
    </row>
    <row r="57" spans="1:63" ht="20.100000000000001" customHeight="1">
      <c r="A57" s="123" t="str">
        <f>基本資料!A48</f>
        <v>小盥洗室</v>
      </c>
      <c r="B57" s="124"/>
      <c r="C57" s="124"/>
      <c r="D57" s="124"/>
      <c r="E57" s="131"/>
      <c r="F57" s="176" t="s">
        <v>168</v>
      </c>
      <c r="G57" s="177"/>
      <c r="H57" s="177"/>
      <c r="I57" s="177"/>
      <c r="J57" s="177"/>
      <c r="K57" s="177"/>
      <c r="L57" s="177"/>
      <c r="M57" s="178"/>
      <c r="N57" s="123" t="str">
        <f>VLOOKUP(F57,下拉式選單設定_勿更動勿編輯!$CV$2:$DM$36,9,0)</f>
        <v>石英磚</v>
      </c>
      <c r="O57" s="124"/>
      <c r="P57" s="124"/>
      <c r="Q57" s="131"/>
      <c r="R57" s="123" t="s">
        <v>1287</v>
      </c>
      <c r="S57" s="124"/>
      <c r="T57" s="124"/>
      <c r="U57" s="124"/>
      <c r="V57" s="124"/>
      <c r="W57" s="123" t="s">
        <v>1797</v>
      </c>
      <c r="X57" s="124"/>
      <c r="Y57" s="124"/>
      <c r="Z57" s="124"/>
      <c r="AA57" s="124"/>
      <c r="AB57" s="131"/>
      <c r="AC57" s="123" t="s">
        <v>279</v>
      </c>
      <c r="AD57" s="124"/>
      <c r="AE57" s="124"/>
      <c r="AF57" s="124"/>
      <c r="AG57" s="124"/>
      <c r="AH57" s="131"/>
      <c r="AI57" s="121">
        <v>68</v>
      </c>
      <c r="AJ57" s="119"/>
      <c r="AK57" s="119"/>
      <c r="AL57" s="122"/>
      <c r="AM57" s="170">
        <f>VLOOKUP(F57,下拉式選單設定_勿更動勿編輯!$CV$2:$DM$36,13,0)</f>
        <v>12</v>
      </c>
      <c r="AN57" s="170"/>
      <c r="AO57" s="170"/>
      <c r="AP57" s="170"/>
      <c r="AQ57" s="170">
        <f>VLOOKUP(F57,下拉式選單設定_勿更動勿編輯!$CV$2:$DM$36,16,0)</f>
        <v>1140</v>
      </c>
      <c r="AR57" s="170"/>
      <c r="AS57" s="170"/>
      <c r="AT57" s="170"/>
      <c r="AU57" s="109">
        <f>基本資料!F48</f>
        <v>2.2999999999999998</v>
      </c>
      <c r="AV57" s="109"/>
      <c r="AW57" s="109"/>
      <c r="AX57" s="109" t="str">
        <f>VLOOKUP(F57,下拉式選單設定_勿更動勿編輯!$CV$2:$DO$36,19,0)</f>
        <v>㎡</v>
      </c>
      <c r="AY57" s="109"/>
      <c r="AZ57" s="109">
        <f t="shared" ref="AZ57:AZ62" si="4">ROUNDUP(AI57*1.2*AM57+AQ57,0)</f>
        <v>2120</v>
      </c>
      <c r="BA57" s="109"/>
      <c r="BB57" s="109"/>
      <c r="BC57" s="109"/>
      <c r="BD57" s="170">
        <f t="shared" si="3"/>
        <v>1802</v>
      </c>
      <c r="BE57" s="170"/>
      <c r="BF57" s="170"/>
      <c r="BG57" s="170"/>
      <c r="BH57" s="170">
        <f t="shared" ref="BH57:BH62" si="5">ROUNDUP(AM57*AU57,0)</f>
        <v>28</v>
      </c>
      <c r="BI57" s="170"/>
      <c r="BJ57" s="170"/>
      <c r="BK57" s="170"/>
    </row>
    <row r="58" spans="1:63" ht="20.100000000000001" customHeight="1">
      <c r="A58" s="123" t="str">
        <f>基本資料!A49</f>
        <v>衛生間</v>
      </c>
      <c r="B58" s="124"/>
      <c r="C58" s="124"/>
      <c r="D58" s="124"/>
      <c r="E58" s="131"/>
      <c r="F58" s="176" t="s">
        <v>168</v>
      </c>
      <c r="G58" s="177"/>
      <c r="H58" s="177"/>
      <c r="I58" s="177"/>
      <c r="J58" s="177"/>
      <c r="K58" s="177"/>
      <c r="L58" s="177"/>
      <c r="M58" s="178"/>
      <c r="N58" s="123" t="str">
        <f>VLOOKUP(F58,下拉式選單設定_勿更動勿編輯!$CV$2:$DM$36,9,0)</f>
        <v>石英磚</v>
      </c>
      <c r="O58" s="124"/>
      <c r="P58" s="124"/>
      <c r="Q58" s="131"/>
      <c r="R58" s="123" t="s">
        <v>1287</v>
      </c>
      <c r="S58" s="124"/>
      <c r="T58" s="124"/>
      <c r="U58" s="124"/>
      <c r="V58" s="124"/>
      <c r="W58" s="123" t="s">
        <v>1797</v>
      </c>
      <c r="X58" s="124"/>
      <c r="Y58" s="124"/>
      <c r="Z58" s="124"/>
      <c r="AA58" s="124"/>
      <c r="AB58" s="131"/>
      <c r="AC58" s="123" t="s">
        <v>279</v>
      </c>
      <c r="AD58" s="124"/>
      <c r="AE58" s="124"/>
      <c r="AF58" s="124"/>
      <c r="AG58" s="124"/>
      <c r="AH58" s="131"/>
      <c r="AI58" s="121">
        <v>68</v>
      </c>
      <c r="AJ58" s="119"/>
      <c r="AK58" s="119"/>
      <c r="AL58" s="122"/>
      <c r="AM58" s="170">
        <f>VLOOKUP(F58,下拉式選單設定_勿更動勿編輯!$CV$2:$DM$36,13,0)</f>
        <v>12</v>
      </c>
      <c r="AN58" s="170"/>
      <c r="AO58" s="170"/>
      <c r="AP58" s="170"/>
      <c r="AQ58" s="170">
        <f>VLOOKUP(F58,下拉式選單設定_勿更動勿編輯!$CV$2:$DM$36,16,0)</f>
        <v>1140</v>
      </c>
      <c r="AR58" s="170"/>
      <c r="AS58" s="170"/>
      <c r="AT58" s="170"/>
      <c r="AU58" s="109">
        <f>基本資料!F49</f>
        <v>2.1</v>
      </c>
      <c r="AV58" s="109"/>
      <c r="AW58" s="109"/>
      <c r="AX58" s="109" t="str">
        <f>VLOOKUP(F58,下拉式選單設定_勿更動勿編輯!$CV$2:$DO$36,19,0)</f>
        <v>㎡</v>
      </c>
      <c r="AY58" s="109"/>
      <c r="AZ58" s="109">
        <f t="shared" si="4"/>
        <v>2120</v>
      </c>
      <c r="BA58" s="109"/>
      <c r="BB58" s="109"/>
      <c r="BC58" s="109"/>
      <c r="BD58" s="170">
        <f t="shared" si="3"/>
        <v>1802</v>
      </c>
      <c r="BE58" s="170"/>
      <c r="BF58" s="170"/>
      <c r="BG58" s="170"/>
      <c r="BH58" s="170">
        <f t="shared" si="5"/>
        <v>26</v>
      </c>
      <c r="BI58" s="170"/>
      <c r="BJ58" s="170"/>
      <c r="BK58" s="170"/>
    </row>
    <row r="59" spans="1:63" ht="20.100000000000001" customHeight="1">
      <c r="A59" s="123" t="str">
        <f>基本資料!A50</f>
        <v>洗衣間</v>
      </c>
      <c r="B59" s="124"/>
      <c r="C59" s="124"/>
      <c r="D59" s="124"/>
      <c r="E59" s="131"/>
      <c r="F59" s="176" t="s">
        <v>1787</v>
      </c>
      <c r="G59" s="177"/>
      <c r="H59" s="177"/>
      <c r="I59" s="177"/>
      <c r="J59" s="177"/>
      <c r="K59" s="177"/>
      <c r="L59" s="177"/>
      <c r="M59" s="178"/>
      <c r="N59" s="123" t="str">
        <f>VLOOKUP(F59,下拉式選單設定_勿更動勿編輯!$CV$2:$DM$36,9,0)</f>
        <v>石英磚</v>
      </c>
      <c r="O59" s="124"/>
      <c r="P59" s="124"/>
      <c r="Q59" s="131"/>
      <c r="R59" s="123" t="s">
        <v>1792</v>
      </c>
      <c r="S59" s="124"/>
      <c r="T59" s="124"/>
      <c r="U59" s="124"/>
      <c r="V59" s="124"/>
      <c r="W59" s="123">
        <v>45735</v>
      </c>
      <c r="X59" s="124"/>
      <c r="Y59" s="124"/>
      <c r="Z59" s="124"/>
      <c r="AA59" s="124"/>
      <c r="AB59" s="131"/>
      <c r="AC59" s="123" t="s">
        <v>279</v>
      </c>
      <c r="AD59" s="124"/>
      <c r="AE59" s="124"/>
      <c r="AF59" s="124"/>
      <c r="AG59" s="124"/>
      <c r="AH59" s="131"/>
      <c r="AI59" s="121">
        <v>38</v>
      </c>
      <c r="AJ59" s="119"/>
      <c r="AK59" s="119"/>
      <c r="AL59" s="122">
        <v>350</v>
      </c>
      <c r="AM59" s="170">
        <f>VLOOKUP(F59,下拉式選單設定_勿更動勿編輯!$CV$2:$DM$36,13,0)</f>
        <v>15</v>
      </c>
      <c r="AN59" s="170"/>
      <c r="AO59" s="170"/>
      <c r="AP59" s="170"/>
      <c r="AQ59" s="170">
        <f>VLOOKUP(F59,下拉式選單設定_勿更動勿編輯!$CV$2:$DM$36,16,0)</f>
        <v>1140</v>
      </c>
      <c r="AR59" s="170"/>
      <c r="AS59" s="170"/>
      <c r="AT59" s="170"/>
      <c r="AU59" s="109">
        <f>基本資料!F50</f>
        <v>5.4</v>
      </c>
      <c r="AV59" s="109"/>
      <c r="AW59" s="109"/>
      <c r="AX59" s="109" t="str">
        <f>VLOOKUP(F59,下拉式選單設定_勿更動勿編輯!$CV$2:$DO$36,19,0)</f>
        <v>㎡</v>
      </c>
      <c r="AY59" s="109"/>
      <c r="AZ59" s="109">
        <f t="shared" si="4"/>
        <v>1824</v>
      </c>
      <c r="BA59" s="109"/>
      <c r="BB59" s="109"/>
      <c r="BC59" s="109"/>
      <c r="BD59" s="170">
        <f t="shared" si="3"/>
        <v>1551</v>
      </c>
      <c r="BE59" s="170"/>
      <c r="BF59" s="170"/>
      <c r="BG59" s="170"/>
      <c r="BH59" s="170">
        <f t="shared" si="5"/>
        <v>81</v>
      </c>
      <c r="BI59" s="170"/>
      <c r="BJ59" s="170"/>
      <c r="BK59" s="170"/>
    </row>
    <row r="60" spans="1:63" ht="20.100000000000001" customHeight="1">
      <c r="A60" s="123" t="str">
        <f>基本資料!A55</f>
        <v>主臥房陽台</v>
      </c>
      <c r="B60" s="124"/>
      <c r="C60" s="124"/>
      <c r="D60" s="124"/>
      <c r="E60" s="131"/>
      <c r="F60" s="176" t="s">
        <v>1787</v>
      </c>
      <c r="G60" s="177"/>
      <c r="H60" s="177"/>
      <c r="I60" s="177"/>
      <c r="J60" s="177"/>
      <c r="K60" s="177"/>
      <c r="L60" s="177"/>
      <c r="M60" s="178"/>
      <c r="N60" s="123" t="str">
        <f>VLOOKUP(F60,下拉式選單設定_勿更動勿編輯!$CV$2:$DM$36,9,0)</f>
        <v>石英磚</v>
      </c>
      <c r="O60" s="124"/>
      <c r="P60" s="124"/>
      <c r="Q60" s="131"/>
      <c r="R60" s="123" t="s">
        <v>1792</v>
      </c>
      <c r="S60" s="124"/>
      <c r="T60" s="124"/>
      <c r="U60" s="124"/>
      <c r="V60" s="124"/>
      <c r="W60" s="123">
        <v>45735</v>
      </c>
      <c r="X60" s="124"/>
      <c r="Y60" s="124"/>
      <c r="Z60" s="124"/>
      <c r="AA60" s="124"/>
      <c r="AB60" s="131"/>
      <c r="AC60" s="123" t="s">
        <v>279</v>
      </c>
      <c r="AD60" s="124"/>
      <c r="AE60" s="124"/>
      <c r="AF60" s="124"/>
      <c r="AG60" s="124"/>
      <c r="AH60" s="131"/>
      <c r="AI60" s="121">
        <v>38</v>
      </c>
      <c r="AJ60" s="119"/>
      <c r="AK60" s="119"/>
      <c r="AL60" s="122">
        <v>350</v>
      </c>
      <c r="AM60" s="170">
        <f>VLOOKUP(F60,下拉式選單設定_勿更動勿編輯!$CV$2:$DM$36,13,0)</f>
        <v>15</v>
      </c>
      <c r="AN60" s="170"/>
      <c r="AO60" s="170"/>
      <c r="AP60" s="170"/>
      <c r="AQ60" s="170">
        <f>VLOOKUP(F60,下拉式選單設定_勿更動勿編輯!$CV$2:$DM$36,16,0)</f>
        <v>1140</v>
      </c>
      <c r="AR60" s="170"/>
      <c r="AS60" s="170"/>
      <c r="AT60" s="170"/>
      <c r="AU60" s="109">
        <f>基本資料!F55</f>
        <v>3.7</v>
      </c>
      <c r="AV60" s="109"/>
      <c r="AW60" s="109"/>
      <c r="AX60" s="109" t="str">
        <f>VLOOKUP(F60,下拉式選單設定_勿更動勿編輯!$CV$2:$DO$36,19,0)</f>
        <v>㎡</v>
      </c>
      <c r="AY60" s="109"/>
      <c r="AZ60" s="109">
        <f t="shared" si="4"/>
        <v>1824</v>
      </c>
      <c r="BA60" s="109"/>
      <c r="BB60" s="109"/>
      <c r="BC60" s="109"/>
      <c r="BD60" s="170">
        <f>ROUNDUP(AZ60*0.85,0)</f>
        <v>1551</v>
      </c>
      <c r="BE60" s="170"/>
      <c r="BF60" s="170"/>
      <c r="BG60" s="170"/>
      <c r="BH60" s="170">
        <f t="shared" si="5"/>
        <v>56</v>
      </c>
      <c r="BI60" s="170"/>
      <c r="BJ60" s="170"/>
      <c r="BK60" s="170"/>
    </row>
    <row r="61" spans="1:63" ht="20.100000000000001" customHeight="1">
      <c r="A61" s="123" t="str">
        <f>基本資料!A56</f>
        <v>男孩房陽台</v>
      </c>
      <c r="B61" s="124"/>
      <c r="C61" s="124"/>
      <c r="D61" s="124"/>
      <c r="E61" s="131"/>
      <c r="F61" s="176" t="s">
        <v>1787</v>
      </c>
      <c r="G61" s="177"/>
      <c r="H61" s="177"/>
      <c r="I61" s="177"/>
      <c r="J61" s="177"/>
      <c r="K61" s="177"/>
      <c r="L61" s="177"/>
      <c r="M61" s="178"/>
      <c r="N61" s="123" t="str">
        <f>VLOOKUP(F61,下拉式選單設定_勿更動勿編輯!$CV$2:$DM$36,9,0)</f>
        <v>石英磚</v>
      </c>
      <c r="O61" s="124"/>
      <c r="P61" s="124"/>
      <c r="Q61" s="131"/>
      <c r="R61" s="123" t="s">
        <v>1792</v>
      </c>
      <c r="S61" s="124"/>
      <c r="T61" s="124"/>
      <c r="U61" s="124"/>
      <c r="V61" s="124"/>
      <c r="W61" s="123">
        <v>45735</v>
      </c>
      <c r="X61" s="124"/>
      <c r="Y61" s="124"/>
      <c r="Z61" s="124"/>
      <c r="AA61" s="124"/>
      <c r="AB61" s="131"/>
      <c r="AC61" s="123" t="s">
        <v>279</v>
      </c>
      <c r="AD61" s="124"/>
      <c r="AE61" s="124"/>
      <c r="AF61" s="124"/>
      <c r="AG61" s="124"/>
      <c r="AH61" s="131"/>
      <c r="AI61" s="121">
        <v>38</v>
      </c>
      <c r="AJ61" s="119"/>
      <c r="AK61" s="119"/>
      <c r="AL61" s="122">
        <v>350</v>
      </c>
      <c r="AM61" s="170">
        <f>VLOOKUP(F61,下拉式選單設定_勿更動勿編輯!$CV$2:$DM$36,13,0)</f>
        <v>15</v>
      </c>
      <c r="AN61" s="170"/>
      <c r="AO61" s="170"/>
      <c r="AP61" s="170"/>
      <c r="AQ61" s="170">
        <f>VLOOKUP(F61,下拉式選單設定_勿更動勿編輯!$CV$2:$DM$36,16,0)</f>
        <v>1140</v>
      </c>
      <c r="AR61" s="170"/>
      <c r="AS61" s="170"/>
      <c r="AT61" s="170"/>
      <c r="AU61" s="109">
        <f>基本資料!F56</f>
        <v>3.3</v>
      </c>
      <c r="AV61" s="109"/>
      <c r="AW61" s="109"/>
      <c r="AX61" s="109" t="str">
        <f>VLOOKUP(F61,下拉式選單設定_勿更動勿編輯!$CV$2:$DO$36,19,0)</f>
        <v>㎡</v>
      </c>
      <c r="AY61" s="109"/>
      <c r="AZ61" s="109">
        <f t="shared" si="4"/>
        <v>1824</v>
      </c>
      <c r="BA61" s="109"/>
      <c r="BB61" s="109"/>
      <c r="BC61" s="109"/>
      <c r="BD61" s="170">
        <f>ROUNDUP(AZ61*0.85,0)</f>
        <v>1551</v>
      </c>
      <c r="BE61" s="170"/>
      <c r="BF61" s="170"/>
      <c r="BG61" s="170"/>
      <c r="BH61" s="170">
        <f t="shared" si="5"/>
        <v>50</v>
      </c>
      <c r="BI61" s="170"/>
      <c r="BJ61" s="170"/>
      <c r="BK61" s="170"/>
    </row>
    <row r="62" spans="1:63" ht="20.100000000000001" customHeight="1">
      <c r="A62" s="123" t="str">
        <f>基本資料!A61</f>
        <v>屋頂露台</v>
      </c>
      <c r="B62" s="124"/>
      <c r="C62" s="124"/>
      <c r="D62" s="124"/>
      <c r="E62" s="131"/>
      <c r="F62" s="176" t="s">
        <v>169</v>
      </c>
      <c r="G62" s="177"/>
      <c r="H62" s="177"/>
      <c r="I62" s="177"/>
      <c r="J62" s="177"/>
      <c r="K62" s="177"/>
      <c r="L62" s="177"/>
      <c r="M62" s="178"/>
      <c r="N62" s="123" t="str">
        <f>VLOOKUP(F62,下拉式選單設定_勿更動勿編輯!$CV$2:$DM$36,9,0)</f>
        <v>石英磚</v>
      </c>
      <c r="O62" s="124"/>
      <c r="P62" s="124"/>
      <c r="Q62" s="131"/>
      <c r="R62" s="123" t="s">
        <v>1899</v>
      </c>
      <c r="S62" s="124"/>
      <c r="T62" s="124"/>
      <c r="U62" s="124"/>
      <c r="V62" s="124"/>
      <c r="W62" s="123" t="s">
        <v>1900</v>
      </c>
      <c r="X62" s="124"/>
      <c r="Y62" s="124"/>
      <c r="Z62" s="124"/>
      <c r="AA62" s="124"/>
      <c r="AB62" s="131"/>
      <c r="AC62" s="123" t="s">
        <v>279</v>
      </c>
      <c r="AD62" s="124"/>
      <c r="AE62" s="124"/>
      <c r="AF62" s="124"/>
      <c r="AG62" s="124"/>
      <c r="AH62" s="131"/>
      <c r="AI62" s="121">
        <v>18</v>
      </c>
      <c r="AJ62" s="119"/>
      <c r="AK62" s="119"/>
      <c r="AL62" s="122"/>
      <c r="AM62" s="170">
        <f>VLOOKUP(F62,下拉式選單設定_勿更動勿編輯!$CV$2:$DM$36,13,0)</f>
        <v>27</v>
      </c>
      <c r="AN62" s="170"/>
      <c r="AO62" s="170"/>
      <c r="AP62" s="170"/>
      <c r="AQ62" s="170">
        <f>VLOOKUP(F62,下拉式選單設定_勿更動勿編輯!$CV$2:$DM$36,16,0)</f>
        <v>1140</v>
      </c>
      <c r="AR62" s="170"/>
      <c r="AS62" s="170"/>
      <c r="AT62" s="170"/>
      <c r="AU62" s="109">
        <f>基本資料!F61</f>
        <v>122</v>
      </c>
      <c r="AV62" s="109"/>
      <c r="AW62" s="109"/>
      <c r="AX62" s="109" t="str">
        <f>VLOOKUP(F62,下拉式選單設定_勿更動勿編輯!$CV$2:$DO$36,19,0)</f>
        <v>㎡</v>
      </c>
      <c r="AY62" s="109"/>
      <c r="AZ62" s="109">
        <f t="shared" si="4"/>
        <v>1724</v>
      </c>
      <c r="BA62" s="109"/>
      <c r="BB62" s="109"/>
      <c r="BC62" s="109"/>
      <c r="BD62" s="170">
        <f t="shared" si="3"/>
        <v>1466</v>
      </c>
      <c r="BE62" s="170"/>
      <c r="BF62" s="170"/>
      <c r="BG62" s="170"/>
      <c r="BH62" s="170">
        <f t="shared" si="5"/>
        <v>3294</v>
      </c>
      <c r="BI62" s="170"/>
      <c r="BJ62" s="170"/>
      <c r="BK62" s="170"/>
    </row>
    <row r="63" spans="1:63" ht="20.100000000000001" customHeight="1">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row>
    <row r="64" spans="1:63" ht="20.100000000000001" customHeight="1">
      <c r="A64" s="127" t="s">
        <v>1290</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9"/>
    </row>
    <row r="65" spans="1:34" ht="20.100000000000001" customHeight="1">
      <c r="A65" s="166" t="s">
        <v>871</v>
      </c>
      <c r="B65" s="166"/>
      <c r="C65" s="166"/>
      <c r="D65" s="166"/>
      <c r="E65" s="166"/>
      <c r="F65" s="166" t="s">
        <v>199</v>
      </c>
      <c r="G65" s="166"/>
      <c r="H65" s="166"/>
      <c r="I65" s="166"/>
      <c r="J65" s="166"/>
      <c r="K65" s="166"/>
      <c r="L65" s="166"/>
      <c r="M65" s="166"/>
      <c r="N65" s="167" t="s">
        <v>200</v>
      </c>
      <c r="O65" s="167"/>
      <c r="P65" s="167"/>
      <c r="Q65" s="167"/>
      <c r="R65" s="166" t="s">
        <v>879</v>
      </c>
      <c r="S65" s="166"/>
      <c r="T65" s="166"/>
      <c r="U65" s="166"/>
      <c r="V65" s="166"/>
      <c r="W65" s="167" t="s">
        <v>305</v>
      </c>
      <c r="X65" s="167"/>
      <c r="Y65" s="167"/>
      <c r="Z65" s="167"/>
      <c r="AA65" s="167"/>
      <c r="AB65" s="167"/>
      <c r="AC65" s="167" t="s">
        <v>880</v>
      </c>
      <c r="AD65" s="167"/>
      <c r="AE65" s="167"/>
      <c r="AF65" s="167"/>
      <c r="AG65" s="167"/>
      <c r="AH65" s="167"/>
    </row>
    <row r="66" spans="1:34" ht="15" customHeight="1" thickBot="1">
      <c r="A66" s="168" t="s">
        <v>101</v>
      </c>
      <c r="B66" s="168"/>
      <c r="C66" s="168"/>
      <c r="D66" s="168"/>
      <c r="E66" s="168"/>
      <c r="F66" s="168" t="s">
        <v>7</v>
      </c>
      <c r="G66" s="168"/>
      <c r="H66" s="168"/>
      <c r="I66" s="168"/>
      <c r="J66" s="168"/>
      <c r="K66" s="168"/>
      <c r="L66" s="168"/>
      <c r="M66" s="168"/>
      <c r="N66" s="168" t="s">
        <v>8</v>
      </c>
      <c r="O66" s="168"/>
      <c r="P66" s="168"/>
      <c r="Q66" s="168"/>
      <c r="R66" s="168" t="s">
        <v>11</v>
      </c>
      <c r="S66" s="168"/>
      <c r="T66" s="168"/>
      <c r="U66" s="168"/>
      <c r="V66" s="168"/>
      <c r="W66" s="168" t="s">
        <v>10</v>
      </c>
      <c r="X66" s="168"/>
      <c r="Y66" s="168"/>
      <c r="Z66" s="168"/>
      <c r="AA66" s="168"/>
      <c r="AB66" s="168"/>
      <c r="AC66" s="168" t="s">
        <v>9</v>
      </c>
      <c r="AD66" s="168"/>
      <c r="AE66" s="168"/>
      <c r="AF66" s="168"/>
      <c r="AG66" s="168"/>
      <c r="AH66" s="168"/>
    </row>
    <row r="67" spans="1:34" ht="20.100000000000001" customHeight="1">
      <c r="A67" s="123" t="str">
        <f>基本資料!A21</f>
        <v>外玄關</v>
      </c>
      <c r="B67" s="124"/>
      <c r="C67" s="124"/>
      <c r="D67" s="124"/>
      <c r="E67" s="131"/>
      <c r="F67" s="123" t="s">
        <v>1291</v>
      </c>
      <c r="G67" s="124"/>
      <c r="H67" s="124"/>
      <c r="I67" s="124"/>
      <c r="J67" s="124"/>
      <c r="K67" s="124"/>
      <c r="L67" s="124"/>
      <c r="M67" s="131"/>
      <c r="N67" s="125" t="s">
        <v>1292</v>
      </c>
      <c r="O67" s="125"/>
      <c r="P67" s="125"/>
      <c r="Q67" s="125"/>
      <c r="R67" s="123" t="s">
        <v>1293</v>
      </c>
      <c r="S67" s="124"/>
      <c r="T67" s="124"/>
      <c r="U67" s="124"/>
      <c r="V67" s="124"/>
      <c r="W67" s="125" t="s">
        <v>477</v>
      </c>
      <c r="X67" s="125"/>
      <c r="Y67" s="125"/>
      <c r="Z67" s="125"/>
      <c r="AA67" s="125"/>
      <c r="AB67" s="125"/>
      <c r="AC67" s="123" t="s">
        <v>1400</v>
      </c>
      <c r="AD67" s="124"/>
      <c r="AE67" s="124"/>
      <c r="AF67" s="124"/>
      <c r="AG67" s="124"/>
      <c r="AH67" s="131"/>
    </row>
    <row r="68" spans="1:34" ht="20.100000000000001" customHeight="1">
      <c r="A68" s="123" t="str">
        <f>基本資料!A22</f>
        <v>內玄關</v>
      </c>
      <c r="B68" s="124"/>
      <c r="C68" s="124"/>
      <c r="D68" s="124"/>
      <c r="E68" s="131"/>
      <c r="F68" s="123" t="s">
        <v>1291</v>
      </c>
      <c r="G68" s="124"/>
      <c r="H68" s="124"/>
      <c r="I68" s="124"/>
      <c r="J68" s="124"/>
      <c r="K68" s="124"/>
      <c r="L68" s="124"/>
      <c r="M68" s="131"/>
      <c r="N68" s="125" t="s">
        <v>1292</v>
      </c>
      <c r="O68" s="125"/>
      <c r="P68" s="125"/>
      <c r="Q68" s="125"/>
      <c r="R68" s="123" t="s">
        <v>1293</v>
      </c>
      <c r="S68" s="124"/>
      <c r="T68" s="124"/>
      <c r="U68" s="124"/>
      <c r="V68" s="124"/>
      <c r="W68" s="125" t="s">
        <v>477</v>
      </c>
      <c r="X68" s="125"/>
      <c r="Y68" s="125"/>
      <c r="Z68" s="125"/>
      <c r="AA68" s="125"/>
      <c r="AB68" s="125"/>
      <c r="AC68" s="123" t="s">
        <v>1400</v>
      </c>
      <c r="AD68" s="124"/>
      <c r="AE68" s="124"/>
      <c r="AF68" s="124"/>
      <c r="AG68" s="124"/>
      <c r="AH68" s="131"/>
    </row>
    <row r="69" spans="1:34" ht="20.100000000000001" customHeight="1">
      <c r="A69" s="123" t="str">
        <f>基本資料!A23</f>
        <v>儲藏室</v>
      </c>
      <c r="B69" s="124"/>
      <c r="C69" s="124"/>
      <c r="D69" s="124"/>
      <c r="E69" s="131"/>
      <c r="F69" s="123" t="s">
        <v>1291</v>
      </c>
      <c r="G69" s="124"/>
      <c r="H69" s="124"/>
      <c r="I69" s="124"/>
      <c r="J69" s="124"/>
      <c r="K69" s="124"/>
      <c r="L69" s="124"/>
      <c r="M69" s="131"/>
      <c r="N69" s="125" t="s">
        <v>1292</v>
      </c>
      <c r="O69" s="125"/>
      <c r="P69" s="125"/>
      <c r="Q69" s="125"/>
      <c r="R69" s="123" t="s">
        <v>1293</v>
      </c>
      <c r="S69" s="124"/>
      <c r="T69" s="124"/>
      <c r="U69" s="124"/>
      <c r="V69" s="124"/>
      <c r="W69" s="125" t="s">
        <v>477</v>
      </c>
      <c r="X69" s="125"/>
      <c r="Y69" s="125"/>
      <c r="Z69" s="125"/>
      <c r="AA69" s="125"/>
      <c r="AB69" s="125"/>
      <c r="AC69" s="123" t="s">
        <v>1400</v>
      </c>
      <c r="AD69" s="124"/>
      <c r="AE69" s="124"/>
      <c r="AF69" s="124"/>
      <c r="AG69" s="124"/>
      <c r="AH69" s="131"/>
    </row>
    <row r="70" spans="1:34" ht="20.100000000000001" customHeight="1">
      <c r="A70" s="123" t="str">
        <f>基本資料!A24</f>
        <v>客廳</v>
      </c>
      <c r="B70" s="124"/>
      <c r="C70" s="124"/>
      <c r="D70" s="124"/>
      <c r="E70" s="131"/>
      <c r="F70" s="123" t="s">
        <v>1291</v>
      </c>
      <c r="G70" s="124"/>
      <c r="H70" s="124"/>
      <c r="I70" s="124"/>
      <c r="J70" s="124"/>
      <c r="K70" s="124"/>
      <c r="L70" s="124"/>
      <c r="M70" s="131"/>
      <c r="N70" s="125" t="s">
        <v>1292</v>
      </c>
      <c r="O70" s="125"/>
      <c r="P70" s="125"/>
      <c r="Q70" s="125"/>
      <c r="R70" s="123" t="s">
        <v>1293</v>
      </c>
      <c r="S70" s="124"/>
      <c r="T70" s="124"/>
      <c r="U70" s="124"/>
      <c r="V70" s="124"/>
      <c r="W70" s="125" t="s">
        <v>477</v>
      </c>
      <c r="X70" s="125"/>
      <c r="Y70" s="125"/>
      <c r="Z70" s="125"/>
      <c r="AA70" s="125"/>
      <c r="AB70" s="125"/>
      <c r="AC70" s="123" t="s">
        <v>1400</v>
      </c>
      <c r="AD70" s="124"/>
      <c r="AE70" s="124"/>
      <c r="AF70" s="124"/>
      <c r="AG70" s="124"/>
      <c r="AH70" s="131"/>
    </row>
    <row r="71" spans="1:34" ht="20.100000000000001" customHeight="1">
      <c r="A71" s="123" t="str">
        <f>基本資料!A42</f>
        <v>廚房</v>
      </c>
      <c r="B71" s="124"/>
      <c r="C71" s="124"/>
      <c r="D71" s="124"/>
      <c r="E71" s="131"/>
      <c r="F71" s="123" t="s">
        <v>1291</v>
      </c>
      <c r="G71" s="124"/>
      <c r="H71" s="124"/>
      <c r="I71" s="124"/>
      <c r="J71" s="124"/>
      <c r="K71" s="124"/>
      <c r="L71" s="124"/>
      <c r="M71" s="131"/>
      <c r="N71" s="125" t="s">
        <v>1292</v>
      </c>
      <c r="O71" s="125"/>
      <c r="P71" s="125"/>
      <c r="Q71" s="125"/>
      <c r="R71" s="123" t="s">
        <v>1293</v>
      </c>
      <c r="S71" s="124"/>
      <c r="T71" s="124"/>
      <c r="U71" s="124"/>
      <c r="V71" s="124"/>
      <c r="W71" s="125" t="s">
        <v>477</v>
      </c>
      <c r="X71" s="125"/>
      <c r="Y71" s="125"/>
      <c r="Z71" s="125"/>
      <c r="AA71" s="125"/>
      <c r="AB71" s="125"/>
      <c r="AC71" s="123" t="s">
        <v>1400</v>
      </c>
      <c r="AD71" s="124"/>
      <c r="AE71" s="124"/>
      <c r="AF71" s="124"/>
      <c r="AG71" s="124"/>
      <c r="AH71" s="131"/>
    </row>
    <row r="72" spans="1:34" ht="20.100000000000001" customHeight="1">
      <c r="A72" s="123" t="str">
        <f>基本資料!A25</f>
        <v>餐廳</v>
      </c>
      <c r="B72" s="124"/>
      <c r="C72" s="124"/>
      <c r="D72" s="124"/>
      <c r="E72" s="131"/>
      <c r="F72" s="123" t="s">
        <v>1291</v>
      </c>
      <c r="G72" s="124"/>
      <c r="H72" s="124"/>
      <c r="I72" s="124"/>
      <c r="J72" s="124"/>
      <c r="K72" s="124"/>
      <c r="L72" s="124"/>
      <c r="M72" s="131"/>
      <c r="N72" s="125" t="s">
        <v>1292</v>
      </c>
      <c r="O72" s="125"/>
      <c r="P72" s="125"/>
      <c r="Q72" s="125"/>
      <c r="R72" s="123" t="s">
        <v>1293</v>
      </c>
      <c r="S72" s="124"/>
      <c r="T72" s="124"/>
      <c r="U72" s="124"/>
      <c r="V72" s="124"/>
      <c r="W72" s="125" t="s">
        <v>477</v>
      </c>
      <c r="X72" s="125"/>
      <c r="Y72" s="125"/>
      <c r="Z72" s="125"/>
      <c r="AA72" s="125"/>
      <c r="AB72" s="125"/>
      <c r="AC72" s="123" t="s">
        <v>1400</v>
      </c>
      <c r="AD72" s="124"/>
      <c r="AE72" s="124"/>
      <c r="AF72" s="124"/>
      <c r="AG72" s="124"/>
      <c r="AH72" s="131"/>
    </row>
    <row r="73" spans="1:34" ht="20.100000000000001" customHeight="1">
      <c r="A73" s="123" t="str">
        <f>基本資料!A26</f>
        <v>走道區</v>
      </c>
      <c r="B73" s="124"/>
      <c r="C73" s="124"/>
      <c r="D73" s="124"/>
      <c r="E73" s="131"/>
      <c r="F73" s="123" t="s">
        <v>1291</v>
      </c>
      <c r="G73" s="124"/>
      <c r="H73" s="124"/>
      <c r="I73" s="124"/>
      <c r="J73" s="124"/>
      <c r="K73" s="124"/>
      <c r="L73" s="124"/>
      <c r="M73" s="131"/>
      <c r="N73" s="125" t="s">
        <v>1292</v>
      </c>
      <c r="O73" s="125"/>
      <c r="P73" s="125"/>
      <c r="Q73" s="125"/>
      <c r="R73" s="123" t="s">
        <v>1293</v>
      </c>
      <c r="S73" s="124"/>
      <c r="T73" s="124"/>
      <c r="U73" s="124"/>
      <c r="V73" s="124"/>
      <c r="W73" s="125" t="s">
        <v>477</v>
      </c>
      <c r="X73" s="125"/>
      <c r="Y73" s="125"/>
      <c r="Z73" s="125"/>
      <c r="AA73" s="125"/>
      <c r="AB73" s="125"/>
      <c r="AC73" s="123" t="s">
        <v>1400</v>
      </c>
      <c r="AD73" s="124"/>
      <c r="AE73" s="124"/>
      <c r="AF73" s="124"/>
      <c r="AG73" s="124"/>
      <c r="AH73" s="131"/>
    </row>
    <row r="74" spans="1:34" ht="20.100000000000001" customHeight="1">
      <c r="A74" s="123" t="str">
        <f>基本資料!A27</f>
        <v>工作室</v>
      </c>
      <c r="B74" s="124"/>
      <c r="C74" s="124"/>
      <c r="D74" s="124"/>
      <c r="E74" s="131"/>
      <c r="F74" s="123" t="s">
        <v>1291</v>
      </c>
      <c r="G74" s="124"/>
      <c r="H74" s="124"/>
      <c r="I74" s="124"/>
      <c r="J74" s="124"/>
      <c r="K74" s="124"/>
      <c r="L74" s="124"/>
      <c r="M74" s="131"/>
      <c r="N74" s="125" t="s">
        <v>1292</v>
      </c>
      <c r="O74" s="125"/>
      <c r="P74" s="125"/>
      <c r="Q74" s="125"/>
      <c r="R74" s="123" t="s">
        <v>1293</v>
      </c>
      <c r="S74" s="124"/>
      <c r="T74" s="124"/>
      <c r="U74" s="124"/>
      <c r="V74" s="124"/>
      <c r="W74" s="125" t="s">
        <v>477</v>
      </c>
      <c r="X74" s="125"/>
      <c r="Y74" s="125"/>
      <c r="Z74" s="125"/>
      <c r="AA74" s="125"/>
      <c r="AB74" s="125"/>
      <c r="AC74" s="123" t="s">
        <v>1400</v>
      </c>
      <c r="AD74" s="124"/>
      <c r="AE74" s="124"/>
      <c r="AF74" s="124"/>
      <c r="AG74" s="124"/>
      <c r="AH74" s="131"/>
    </row>
    <row r="75" spans="1:34" ht="20.100000000000001" customHeight="1">
      <c r="A75" s="123" t="str">
        <f>基本資料!A32</f>
        <v>主臥房</v>
      </c>
      <c r="B75" s="124"/>
      <c r="C75" s="124"/>
      <c r="D75" s="124"/>
      <c r="E75" s="131"/>
      <c r="F75" s="123" t="s">
        <v>1291</v>
      </c>
      <c r="G75" s="124"/>
      <c r="H75" s="124"/>
      <c r="I75" s="124"/>
      <c r="J75" s="124"/>
      <c r="K75" s="124"/>
      <c r="L75" s="124"/>
      <c r="M75" s="131"/>
      <c r="N75" s="125" t="s">
        <v>1292</v>
      </c>
      <c r="O75" s="125"/>
      <c r="P75" s="125"/>
      <c r="Q75" s="125"/>
      <c r="R75" s="123" t="s">
        <v>1293</v>
      </c>
      <c r="S75" s="124"/>
      <c r="T75" s="124"/>
      <c r="U75" s="124"/>
      <c r="V75" s="124"/>
      <c r="W75" s="125" t="s">
        <v>477</v>
      </c>
      <c r="X75" s="125"/>
      <c r="Y75" s="125"/>
      <c r="Z75" s="125"/>
      <c r="AA75" s="125"/>
      <c r="AB75" s="125"/>
      <c r="AC75" s="123" t="s">
        <v>1400</v>
      </c>
      <c r="AD75" s="124"/>
      <c r="AE75" s="124"/>
      <c r="AF75" s="124"/>
      <c r="AG75" s="124"/>
      <c r="AH75" s="131"/>
    </row>
    <row r="76" spans="1:34" ht="20.100000000000001" customHeight="1">
      <c r="A76" s="123" t="str">
        <f>基本資料!A33</f>
        <v>主臥更衣室</v>
      </c>
      <c r="B76" s="124"/>
      <c r="C76" s="124"/>
      <c r="D76" s="124"/>
      <c r="E76" s="131"/>
      <c r="F76" s="123" t="s">
        <v>1291</v>
      </c>
      <c r="G76" s="124"/>
      <c r="H76" s="124"/>
      <c r="I76" s="124"/>
      <c r="J76" s="124"/>
      <c r="K76" s="124"/>
      <c r="L76" s="124"/>
      <c r="M76" s="131"/>
      <c r="N76" s="125" t="s">
        <v>1292</v>
      </c>
      <c r="O76" s="125"/>
      <c r="P76" s="125"/>
      <c r="Q76" s="125"/>
      <c r="R76" s="123" t="s">
        <v>1293</v>
      </c>
      <c r="S76" s="124"/>
      <c r="T76" s="124"/>
      <c r="U76" s="124"/>
      <c r="V76" s="124"/>
      <c r="W76" s="125" t="s">
        <v>477</v>
      </c>
      <c r="X76" s="125"/>
      <c r="Y76" s="125"/>
      <c r="Z76" s="125"/>
      <c r="AA76" s="125"/>
      <c r="AB76" s="125"/>
      <c r="AC76" s="123" t="s">
        <v>1400</v>
      </c>
      <c r="AD76" s="124"/>
      <c r="AE76" s="124"/>
      <c r="AF76" s="124"/>
      <c r="AG76" s="124"/>
      <c r="AH76" s="131"/>
    </row>
    <row r="77" spans="1:34" ht="20.100000000000001" customHeight="1">
      <c r="A77" s="123" t="str">
        <f>基本資料!A34</f>
        <v>女孩房</v>
      </c>
      <c r="B77" s="124"/>
      <c r="C77" s="124"/>
      <c r="D77" s="124"/>
      <c r="E77" s="131"/>
      <c r="F77" s="123" t="s">
        <v>1291</v>
      </c>
      <c r="G77" s="124"/>
      <c r="H77" s="124"/>
      <c r="I77" s="124"/>
      <c r="J77" s="124"/>
      <c r="K77" s="124"/>
      <c r="L77" s="124"/>
      <c r="M77" s="131"/>
      <c r="N77" s="125" t="s">
        <v>1292</v>
      </c>
      <c r="O77" s="125"/>
      <c r="P77" s="125"/>
      <c r="Q77" s="125"/>
      <c r="R77" s="123" t="s">
        <v>1293</v>
      </c>
      <c r="S77" s="124"/>
      <c r="T77" s="124"/>
      <c r="U77" s="124"/>
      <c r="V77" s="124"/>
      <c r="W77" s="125" t="s">
        <v>477</v>
      </c>
      <c r="X77" s="125"/>
      <c r="Y77" s="125"/>
      <c r="Z77" s="125"/>
      <c r="AA77" s="125"/>
      <c r="AB77" s="125"/>
      <c r="AC77" s="123" t="s">
        <v>1400</v>
      </c>
      <c r="AD77" s="124"/>
      <c r="AE77" s="124"/>
      <c r="AF77" s="124"/>
      <c r="AG77" s="124"/>
      <c r="AH77" s="131"/>
    </row>
    <row r="78" spans="1:34" ht="20.100000000000001" customHeight="1">
      <c r="A78" s="123" t="str">
        <f>基本資料!A35</f>
        <v>女孩更衣室</v>
      </c>
      <c r="B78" s="124"/>
      <c r="C78" s="124"/>
      <c r="D78" s="124"/>
      <c r="E78" s="131"/>
      <c r="F78" s="123" t="s">
        <v>1291</v>
      </c>
      <c r="G78" s="124"/>
      <c r="H78" s="124"/>
      <c r="I78" s="124"/>
      <c r="J78" s="124"/>
      <c r="K78" s="124"/>
      <c r="L78" s="124"/>
      <c r="M78" s="131"/>
      <c r="N78" s="125" t="s">
        <v>1292</v>
      </c>
      <c r="O78" s="125"/>
      <c r="P78" s="125"/>
      <c r="Q78" s="125"/>
      <c r="R78" s="123" t="s">
        <v>1293</v>
      </c>
      <c r="S78" s="124"/>
      <c r="T78" s="124"/>
      <c r="U78" s="124"/>
      <c r="V78" s="124"/>
      <c r="W78" s="125" t="s">
        <v>477</v>
      </c>
      <c r="X78" s="125"/>
      <c r="Y78" s="125"/>
      <c r="Z78" s="125"/>
      <c r="AA78" s="125"/>
      <c r="AB78" s="125"/>
      <c r="AC78" s="123" t="s">
        <v>1400</v>
      </c>
      <c r="AD78" s="124"/>
      <c r="AE78" s="124"/>
      <c r="AF78" s="124"/>
      <c r="AG78" s="124"/>
      <c r="AH78" s="131"/>
    </row>
    <row r="79" spans="1:34" ht="20.100000000000001" customHeight="1">
      <c r="A79" s="123" t="str">
        <f>基本資料!A36</f>
        <v>男孩房</v>
      </c>
      <c r="B79" s="124"/>
      <c r="C79" s="124"/>
      <c r="D79" s="124"/>
      <c r="E79" s="131"/>
      <c r="F79" s="123" t="s">
        <v>1291</v>
      </c>
      <c r="G79" s="124"/>
      <c r="H79" s="124"/>
      <c r="I79" s="124"/>
      <c r="J79" s="124"/>
      <c r="K79" s="124"/>
      <c r="L79" s="124"/>
      <c r="M79" s="131"/>
      <c r="N79" s="125" t="s">
        <v>1292</v>
      </c>
      <c r="O79" s="125"/>
      <c r="P79" s="125"/>
      <c r="Q79" s="125"/>
      <c r="R79" s="123" t="s">
        <v>1293</v>
      </c>
      <c r="S79" s="124"/>
      <c r="T79" s="124"/>
      <c r="U79" s="124"/>
      <c r="V79" s="124"/>
      <c r="W79" s="125" t="s">
        <v>477</v>
      </c>
      <c r="X79" s="125"/>
      <c r="Y79" s="125"/>
      <c r="Z79" s="125"/>
      <c r="AA79" s="125"/>
      <c r="AB79" s="125"/>
      <c r="AC79" s="123" t="s">
        <v>1400</v>
      </c>
      <c r="AD79" s="124"/>
      <c r="AE79" s="124"/>
      <c r="AF79" s="124"/>
      <c r="AG79" s="124"/>
      <c r="AH79" s="131"/>
    </row>
    <row r="80" spans="1:34" ht="20.100000000000001" customHeight="1">
      <c r="A80" s="123" t="str">
        <f>基本資料!A37</f>
        <v>男孩更衣室</v>
      </c>
      <c r="B80" s="124"/>
      <c r="C80" s="124"/>
      <c r="D80" s="124"/>
      <c r="E80" s="131"/>
      <c r="F80" s="123" t="s">
        <v>1291</v>
      </c>
      <c r="G80" s="124"/>
      <c r="H80" s="124"/>
      <c r="I80" s="124"/>
      <c r="J80" s="124"/>
      <c r="K80" s="124"/>
      <c r="L80" s="124"/>
      <c r="M80" s="131"/>
      <c r="N80" s="125" t="s">
        <v>1292</v>
      </c>
      <c r="O80" s="125"/>
      <c r="P80" s="125"/>
      <c r="Q80" s="125"/>
      <c r="R80" s="123" t="s">
        <v>1293</v>
      </c>
      <c r="S80" s="124"/>
      <c r="T80" s="124"/>
      <c r="U80" s="124"/>
      <c r="V80" s="124"/>
      <c r="W80" s="125" t="s">
        <v>477</v>
      </c>
      <c r="X80" s="125"/>
      <c r="Y80" s="125"/>
      <c r="Z80" s="125"/>
      <c r="AA80" s="125"/>
      <c r="AB80" s="125"/>
      <c r="AC80" s="123" t="s">
        <v>1400</v>
      </c>
      <c r="AD80" s="124"/>
      <c r="AE80" s="124"/>
      <c r="AF80" s="124"/>
      <c r="AG80" s="124"/>
      <c r="AH80" s="131"/>
    </row>
    <row r="81" spans="1:34" ht="20.100000000000001" customHeight="1">
      <c r="A81" s="123" t="str">
        <f>基本資料!A47</f>
        <v>大盥洗室</v>
      </c>
      <c r="B81" s="124"/>
      <c r="C81" s="124"/>
      <c r="D81" s="124"/>
      <c r="E81" s="131"/>
      <c r="F81" s="123" t="s">
        <v>1291</v>
      </c>
      <c r="G81" s="124"/>
      <c r="H81" s="124"/>
      <c r="I81" s="124"/>
      <c r="J81" s="124"/>
      <c r="K81" s="124"/>
      <c r="L81" s="124"/>
      <c r="M81" s="131"/>
      <c r="N81" s="125" t="s">
        <v>1292</v>
      </c>
      <c r="O81" s="125"/>
      <c r="P81" s="125"/>
      <c r="Q81" s="125"/>
      <c r="R81" s="123" t="s">
        <v>1293</v>
      </c>
      <c r="S81" s="124"/>
      <c r="T81" s="124"/>
      <c r="U81" s="124"/>
      <c r="V81" s="124"/>
      <c r="W81" s="125" t="s">
        <v>477</v>
      </c>
      <c r="X81" s="125"/>
      <c r="Y81" s="125"/>
      <c r="Z81" s="125"/>
      <c r="AA81" s="125"/>
      <c r="AB81" s="125"/>
      <c r="AC81" s="123" t="s">
        <v>1400</v>
      </c>
      <c r="AD81" s="124"/>
      <c r="AE81" s="124"/>
      <c r="AF81" s="124"/>
      <c r="AG81" s="124"/>
      <c r="AH81" s="131"/>
    </row>
    <row r="82" spans="1:34" ht="20.100000000000001" customHeight="1">
      <c r="A82" s="123" t="str">
        <f>基本資料!A48</f>
        <v>小盥洗室</v>
      </c>
      <c r="B82" s="124"/>
      <c r="C82" s="124"/>
      <c r="D82" s="124"/>
      <c r="E82" s="131"/>
      <c r="F82" s="123" t="s">
        <v>1291</v>
      </c>
      <c r="G82" s="124"/>
      <c r="H82" s="124"/>
      <c r="I82" s="124"/>
      <c r="J82" s="124"/>
      <c r="K82" s="124"/>
      <c r="L82" s="124"/>
      <c r="M82" s="131"/>
      <c r="N82" s="125" t="s">
        <v>1292</v>
      </c>
      <c r="O82" s="125"/>
      <c r="P82" s="125"/>
      <c r="Q82" s="125"/>
      <c r="R82" s="123" t="s">
        <v>1293</v>
      </c>
      <c r="S82" s="124"/>
      <c r="T82" s="124"/>
      <c r="U82" s="124"/>
      <c r="V82" s="124"/>
      <c r="W82" s="125" t="s">
        <v>477</v>
      </c>
      <c r="X82" s="125"/>
      <c r="Y82" s="125"/>
      <c r="Z82" s="125"/>
      <c r="AA82" s="125"/>
      <c r="AB82" s="125"/>
      <c r="AC82" s="123" t="s">
        <v>1400</v>
      </c>
      <c r="AD82" s="124"/>
      <c r="AE82" s="124"/>
      <c r="AF82" s="124"/>
      <c r="AG82" s="124"/>
      <c r="AH82" s="131"/>
    </row>
    <row r="83" spans="1:34" s="5" customFormat="1" ht="20.100000000000001" customHeight="1">
      <c r="A83" s="123" t="str">
        <f>基本資料!A49</f>
        <v>衛生間</v>
      </c>
      <c r="B83" s="124"/>
      <c r="C83" s="124"/>
      <c r="D83" s="124"/>
      <c r="E83" s="131"/>
      <c r="F83" s="123" t="s">
        <v>1291</v>
      </c>
      <c r="G83" s="124"/>
      <c r="H83" s="124"/>
      <c r="I83" s="124"/>
      <c r="J83" s="124"/>
      <c r="K83" s="124"/>
      <c r="L83" s="124"/>
      <c r="M83" s="131"/>
      <c r="N83" s="125" t="s">
        <v>1292</v>
      </c>
      <c r="O83" s="125"/>
      <c r="P83" s="125"/>
      <c r="Q83" s="125"/>
      <c r="R83" s="123" t="s">
        <v>1293</v>
      </c>
      <c r="S83" s="124"/>
      <c r="T83" s="124"/>
      <c r="U83" s="124"/>
      <c r="V83" s="124"/>
      <c r="W83" s="125" t="s">
        <v>477</v>
      </c>
      <c r="X83" s="125"/>
      <c r="Y83" s="125"/>
      <c r="Z83" s="125"/>
      <c r="AA83" s="125"/>
      <c r="AB83" s="125"/>
      <c r="AC83" s="123" t="s">
        <v>1400</v>
      </c>
      <c r="AD83" s="124"/>
      <c r="AE83" s="124"/>
      <c r="AF83" s="124"/>
      <c r="AG83" s="124"/>
      <c r="AH83" s="131"/>
    </row>
    <row r="84" spans="1:34" ht="20.100000000000001" customHeight="1">
      <c r="A84" s="123" t="str">
        <f>基本資料!A50</f>
        <v>洗衣間</v>
      </c>
      <c r="B84" s="124"/>
      <c r="C84" s="124"/>
      <c r="D84" s="124"/>
      <c r="E84" s="131"/>
      <c r="F84" s="123" t="s">
        <v>1291</v>
      </c>
      <c r="G84" s="124"/>
      <c r="H84" s="124"/>
      <c r="I84" s="124"/>
      <c r="J84" s="124"/>
      <c r="K84" s="124"/>
      <c r="L84" s="124"/>
      <c r="M84" s="131"/>
      <c r="N84" s="125" t="s">
        <v>1292</v>
      </c>
      <c r="O84" s="125"/>
      <c r="P84" s="125"/>
      <c r="Q84" s="125"/>
      <c r="R84" s="123" t="s">
        <v>1293</v>
      </c>
      <c r="S84" s="124"/>
      <c r="T84" s="124"/>
      <c r="U84" s="124"/>
      <c r="V84" s="124"/>
      <c r="W84" s="125" t="s">
        <v>477</v>
      </c>
      <c r="X84" s="125"/>
      <c r="Y84" s="125"/>
      <c r="Z84" s="125"/>
      <c r="AA84" s="125"/>
      <c r="AB84" s="125"/>
      <c r="AC84" s="123" t="s">
        <v>1400</v>
      </c>
      <c r="AD84" s="124"/>
      <c r="AE84" s="124"/>
      <c r="AF84" s="124"/>
      <c r="AG84" s="124"/>
      <c r="AH84" s="131"/>
    </row>
    <row r="85" spans="1:34" s="5" customFormat="1" ht="20.100000000000001" customHeight="1">
      <c r="A85" s="123" t="str">
        <f>基本資料!A55</f>
        <v>主臥房陽台</v>
      </c>
      <c r="B85" s="124"/>
      <c r="C85" s="124"/>
      <c r="D85" s="124"/>
      <c r="E85" s="131"/>
      <c r="F85" s="123" t="s">
        <v>1291</v>
      </c>
      <c r="G85" s="124"/>
      <c r="H85" s="124"/>
      <c r="I85" s="124"/>
      <c r="J85" s="124"/>
      <c r="K85" s="124"/>
      <c r="L85" s="124"/>
      <c r="M85" s="131"/>
      <c r="N85" s="123" t="s">
        <v>1292</v>
      </c>
      <c r="O85" s="124"/>
      <c r="P85" s="124"/>
      <c r="Q85" s="131"/>
      <c r="R85" s="123" t="s">
        <v>1293</v>
      </c>
      <c r="S85" s="124"/>
      <c r="T85" s="124"/>
      <c r="U85" s="124"/>
      <c r="V85" s="124"/>
      <c r="W85" s="123" t="s">
        <v>477</v>
      </c>
      <c r="X85" s="124"/>
      <c r="Y85" s="124"/>
      <c r="Z85" s="124"/>
      <c r="AA85" s="124"/>
      <c r="AB85" s="131"/>
      <c r="AC85" s="123" t="s">
        <v>1400</v>
      </c>
      <c r="AD85" s="124"/>
      <c r="AE85" s="124"/>
      <c r="AF85" s="124"/>
      <c r="AG85" s="124"/>
      <c r="AH85" s="131"/>
    </row>
    <row r="86" spans="1:34" ht="20.100000000000001" customHeight="1">
      <c r="A86" s="123" t="str">
        <f>基本資料!A56</f>
        <v>男孩房陽台</v>
      </c>
      <c r="B86" s="124"/>
      <c r="C86" s="124"/>
      <c r="D86" s="124"/>
      <c r="E86" s="131"/>
      <c r="F86" s="123" t="s">
        <v>1291</v>
      </c>
      <c r="G86" s="124"/>
      <c r="H86" s="124"/>
      <c r="I86" s="124"/>
      <c r="J86" s="124"/>
      <c r="K86" s="124"/>
      <c r="L86" s="124"/>
      <c r="M86" s="131"/>
      <c r="N86" s="125" t="s">
        <v>1292</v>
      </c>
      <c r="O86" s="125"/>
      <c r="P86" s="125"/>
      <c r="Q86" s="125"/>
      <c r="R86" s="123" t="s">
        <v>1293</v>
      </c>
      <c r="S86" s="124"/>
      <c r="T86" s="124"/>
      <c r="U86" s="124"/>
      <c r="V86" s="124"/>
      <c r="W86" s="125" t="s">
        <v>477</v>
      </c>
      <c r="X86" s="125"/>
      <c r="Y86" s="125"/>
      <c r="Z86" s="125"/>
      <c r="AA86" s="125"/>
      <c r="AB86" s="125"/>
      <c r="AC86" s="123" t="s">
        <v>1400</v>
      </c>
      <c r="AD86" s="124"/>
      <c r="AE86" s="124"/>
      <c r="AF86" s="124"/>
      <c r="AG86" s="124"/>
      <c r="AH86" s="131"/>
    </row>
    <row r="87" spans="1:34" ht="20.100000000000001" customHeight="1">
      <c r="A87" s="119"/>
      <c r="B87" s="119"/>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row>
    <row r="88" spans="1:34" ht="20.100000000000001" customHeight="1">
      <c r="A88" s="127" t="s">
        <v>1294</v>
      </c>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9"/>
    </row>
    <row r="89" spans="1:34" ht="20.100000000000001" customHeight="1">
      <c r="A89" s="166" t="s">
        <v>871</v>
      </c>
      <c r="B89" s="166"/>
      <c r="C89" s="166"/>
      <c r="D89" s="166"/>
      <c r="E89" s="166"/>
      <c r="F89" s="166" t="s">
        <v>199</v>
      </c>
      <c r="G89" s="166"/>
      <c r="H89" s="166"/>
      <c r="I89" s="166"/>
      <c r="J89" s="166"/>
      <c r="K89" s="166"/>
      <c r="L89" s="166"/>
      <c r="M89" s="166"/>
      <c r="N89" s="167" t="s">
        <v>200</v>
      </c>
      <c r="O89" s="167"/>
      <c r="P89" s="167"/>
      <c r="Q89" s="167"/>
      <c r="R89" s="166" t="s">
        <v>879</v>
      </c>
      <c r="S89" s="166"/>
      <c r="T89" s="166"/>
      <c r="U89" s="166"/>
      <c r="V89" s="166"/>
      <c r="W89" s="167" t="s">
        <v>305</v>
      </c>
      <c r="X89" s="167"/>
      <c r="Y89" s="167"/>
      <c r="Z89" s="167"/>
      <c r="AA89" s="167"/>
      <c r="AB89" s="167"/>
      <c r="AC89" s="167" t="s">
        <v>880</v>
      </c>
      <c r="AD89" s="167"/>
      <c r="AE89" s="167"/>
      <c r="AF89" s="167"/>
      <c r="AG89" s="167"/>
      <c r="AH89" s="167"/>
    </row>
    <row r="90" spans="1:34" ht="15" customHeight="1" thickBot="1">
      <c r="A90" s="168" t="s">
        <v>101</v>
      </c>
      <c r="B90" s="168"/>
      <c r="C90" s="168"/>
      <c r="D90" s="168"/>
      <c r="E90" s="168"/>
      <c r="F90" s="168" t="s">
        <v>7</v>
      </c>
      <c r="G90" s="168"/>
      <c r="H90" s="168"/>
      <c r="I90" s="168"/>
      <c r="J90" s="168"/>
      <c r="K90" s="168"/>
      <c r="L90" s="168"/>
      <c r="M90" s="168"/>
      <c r="N90" s="168" t="s">
        <v>8</v>
      </c>
      <c r="O90" s="168"/>
      <c r="P90" s="168"/>
      <c r="Q90" s="168"/>
      <c r="R90" s="168" t="s">
        <v>11</v>
      </c>
      <c r="S90" s="168"/>
      <c r="T90" s="168"/>
      <c r="U90" s="168"/>
      <c r="V90" s="168"/>
      <c r="W90" s="168" t="s">
        <v>10</v>
      </c>
      <c r="X90" s="168"/>
      <c r="Y90" s="168"/>
      <c r="Z90" s="168"/>
      <c r="AA90" s="168"/>
      <c r="AB90" s="168"/>
      <c r="AC90" s="168" t="s">
        <v>9</v>
      </c>
      <c r="AD90" s="168"/>
      <c r="AE90" s="168"/>
      <c r="AF90" s="168"/>
      <c r="AG90" s="168"/>
      <c r="AH90" s="168"/>
    </row>
    <row r="91" spans="1:34" ht="20.100000000000001" customHeight="1">
      <c r="A91" s="123" t="str">
        <f>基本資料!A21</f>
        <v>外玄關</v>
      </c>
      <c r="B91" s="124"/>
      <c r="C91" s="124"/>
      <c r="D91" s="124"/>
      <c r="E91" s="131"/>
      <c r="F91" s="125" t="s">
        <v>1295</v>
      </c>
      <c r="G91" s="125"/>
      <c r="H91" s="125"/>
      <c r="I91" s="125"/>
      <c r="J91" s="125"/>
      <c r="K91" s="125"/>
      <c r="L91" s="125"/>
      <c r="M91" s="125"/>
      <c r="N91" s="125" t="s">
        <v>1292</v>
      </c>
      <c r="O91" s="125"/>
      <c r="P91" s="125"/>
      <c r="Q91" s="125"/>
      <c r="R91" s="125" t="s">
        <v>1293</v>
      </c>
      <c r="S91" s="125"/>
      <c r="T91" s="125"/>
      <c r="U91" s="125"/>
      <c r="V91" s="125"/>
      <c r="W91" s="125" t="s">
        <v>477</v>
      </c>
      <c r="X91" s="125"/>
      <c r="Y91" s="125"/>
      <c r="Z91" s="125"/>
      <c r="AA91" s="125"/>
      <c r="AB91" s="125"/>
      <c r="AC91" s="123" t="s">
        <v>1763</v>
      </c>
      <c r="AD91" s="124"/>
      <c r="AE91" s="124"/>
      <c r="AF91" s="124"/>
      <c r="AG91" s="124"/>
      <c r="AH91" s="131"/>
    </row>
    <row r="92" spans="1:34" ht="20.100000000000001" customHeight="1">
      <c r="A92" s="123" t="str">
        <f>基本資料!A22</f>
        <v>內玄關</v>
      </c>
      <c r="B92" s="124"/>
      <c r="C92" s="124"/>
      <c r="D92" s="124"/>
      <c r="E92" s="131"/>
      <c r="F92" s="125" t="s">
        <v>1295</v>
      </c>
      <c r="G92" s="125"/>
      <c r="H92" s="125"/>
      <c r="I92" s="125"/>
      <c r="J92" s="125"/>
      <c r="K92" s="125"/>
      <c r="L92" s="125"/>
      <c r="M92" s="125"/>
      <c r="N92" s="125" t="s">
        <v>1292</v>
      </c>
      <c r="O92" s="125"/>
      <c r="P92" s="125"/>
      <c r="Q92" s="125"/>
      <c r="R92" s="125" t="s">
        <v>1293</v>
      </c>
      <c r="S92" s="125"/>
      <c r="T92" s="125"/>
      <c r="U92" s="125"/>
      <c r="V92" s="125"/>
      <c r="W92" s="125" t="s">
        <v>477</v>
      </c>
      <c r="X92" s="125"/>
      <c r="Y92" s="125"/>
      <c r="Z92" s="125"/>
      <c r="AA92" s="125"/>
      <c r="AB92" s="125"/>
      <c r="AC92" s="123" t="s">
        <v>1763</v>
      </c>
      <c r="AD92" s="124"/>
      <c r="AE92" s="124"/>
      <c r="AF92" s="124"/>
      <c r="AG92" s="124"/>
      <c r="AH92" s="131"/>
    </row>
    <row r="93" spans="1:34" ht="20.100000000000001" customHeight="1">
      <c r="A93" s="123" t="str">
        <f>基本資料!A23</f>
        <v>儲藏室</v>
      </c>
      <c r="B93" s="124"/>
      <c r="C93" s="124"/>
      <c r="D93" s="124"/>
      <c r="E93" s="131"/>
      <c r="F93" s="125" t="s">
        <v>1295</v>
      </c>
      <c r="G93" s="125"/>
      <c r="H93" s="125"/>
      <c r="I93" s="125"/>
      <c r="J93" s="125"/>
      <c r="K93" s="125"/>
      <c r="L93" s="125"/>
      <c r="M93" s="125"/>
      <c r="N93" s="125" t="s">
        <v>1292</v>
      </c>
      <c r="O93" s="125"/>
      <c r="P93" s="125"/>
      <c r="Q93" s="125"/>
      <c r="R93" s="125" t="s">
        <v>1293</v>
      </c>
      <c r="S93" s="125"/>
      <c r="T93" s="125"/>
      <c r="U93" s="125"/>
      <c r="V93" s="125"/>
      <c r="W93" s="125" t="s">
        <v>477</v>
      </c>
      <c r="X93" s="125"/>
      <c r="Y93" s="125"/>
      <c r="Z93" s="125"/>
      <c r="AA93" s="125"/>
      <c r="AB93" s="125"/>
      <c r="AC93" s="123" t="s">
        <v>1763</v>
      </c>
      <c r="AD93" s="124"/>
      <c r="AE93" s="124"/>
      <c r="AF93" s="124"/>
      <c r="AG93" s="124"/>
      <c r="AH93" s="131"/>
    </row>
    <row r="94" spans="1:34" ht="20.100000000000001" customHeight="1">
      <c r="A94" s="123" t="str">
        <f>基本資料!A24</f>
        <v>客廳</v>
      </c>
      <c r="B94" s="124"/>
      <c r="C94" s="124"/>
      <c r="D94" s="124"/>
      <c r="E94" s="131"/>
      <c r="F94" s="125" t="s">
        <v>1295</v>
      </c>
      <c r="G94" s="125"/>
      <c r="H94" s="125"/>
      <c r="I94" s="125"/>
      <c r="J94" s="125"/>
      <c r="K94" s="125"/>
      <c r="L94" s="125"/>
      <c r="M94" s="125"/>
      <c r="N94" s="125" t="s">
        <v>1292</v>
      </c>
      <c r="O94" s="125"/>
      <c r="P94" s="125"/>
      <c r="Q94" s="125"/>
      <c r="R94" s="125" t="s">
        <v>1293</v>
      </c>
      <c r="S94" s="125"/>
      <c r="T94" s="125"/>
      <c r="U94" s="125"/>
      <c r="V94" s="125"/>
      <c r="W94" s="125" t="s">
        <v>477</v>
      </c>
      <c r="X94" s="125"/>
      <c r="Y94" s="125"/>
      <c r="Z94" s="125"/>
      <c r="AA94" s="125"/>
      <c r="AB94" s="125"/>
      <c r="AC94" s="123" t="s">
        <v>1763</v>
      </c>
      <c r="AD94" s="124"/>
      <c r="AE94" s="124"/>
      <c r="AF94" s="124"/>
      <c r="AG94" s="124"/>
      <c r="AH94" s="131"/>
    </row>
    <row r="95" spans="1:34" ht="20.100000000000001" customHeight="1">
      <c r="A95" s="123" t="str">
        <f>基本資料!A25</f>
        <v>餐廳</v>
      </c>
      <c r="B95" s="124"/>
      <c r="C95" s="124"/>
      <c r="D95" s="124"/>
      <c r="E95" s="131"/>
      <c r="F95" s="125" t="s">
        <v>1295</v>
      </c>
      <c r="G95" s="125"/>
      <c r="H95" s="125"/>
      <c r="I95" s="125"/>
      <c r="J95" s="125"/>
      <c r="K95" s="125"/>
      <c r="L95" s="125"/>
      <c r="M95" s="125"/>
      <c r="N95" s="125" t="s">
        <v>1292</v>
      </c>
      <c r="O95" s="125"/>
      <c r="P95" s="125"/>
      <c r="Q95" s="125"/>
      <c r="R95" s="125" t="s">
        <v>1293</v>
      </c>
      <c r="S95" s="125"/>
      <c r="T95" s="125"/>
      <c r="U95" s="125"/>
      <c r="V95" s="125"/>
      <c r="W95" s="125" t="s">
        <v>477</v>
      </c>
      <c r="X95" s="125"/>
      <c r="Y95" s="125"/>
      <c r="Z95" s="125"/>
      <c r="AA95" s="125"/>
      <c r="AB95" s="125"/>
      <c r="AC95" s="123" t="s">
        <v>1763</v>
      </c>
      <c r="AD95" s="124"/>
      <c r="AE95" s="124"/>
      <c r="AF95" s="124"/>
      <c r="AG95" s="124"/>
      <c r="AH95" s="131"/>
    </row>
    <row r="96" spans="1:34" ht="20.100000000000001" customHeight="1">
      <c r="A96" s="123" t="str">
        <f>基本資料!A26</f>
        <v>走道區</v>
      </c>
      <c r="B96" s="124"/>
      <c r="C96" s="124"/>
      <c r="D96" s="124"/>
      <c r="E96" s="131"/>
      <c r="F96" s="125" t="s">
        <v>1295</v>
      </c>
      <c r="G96" s="125"/>
      <c r="H96" s="125"/>
      <c r="I96" s="125"/>
      <c r="J96" s="125"/>
      <c r="K96" s="125"/>
      <c r="L96" s="125"/>
      <c r="M96" s="125"/>
      <c r="N96" s="125" t="s">
        <v>1292</v>
      </c>
      <c r="O96" s="125"/>
      <c r="P96" s="125"/>
      <c r="Q96" s="125"/>
      <c r="R96" s="125" t="s">
        <v>1293</v>
      </c>
      <c r="S96" s="125"/>
      <c r="T96" s="125"/>
      <c r="U96" s="125"/>
      <c r="V96" s="125"/>
      <c r="W96" s="125" t="s">
        <v>477</v>
      </c>
      <c r="X96" s="125"/>
      <c r="Y96" s="125"/>
      <c r="Z96" s="125"/>
      <c r="AA96" s="125"/>
      <c r="AB96" s="125"/>
      <c r="AC96" s="123" t="s">
        <v>1763</v>
      </c>
      <c r="AD96" s="124"/>
      <c r="AE96" s="124"/>
      <c r="AF96" s="124"/>
      <c r="AG96" s="124"/>
      <c r="AH96" s="131"/>
    </row>
    <row r="97" spans="1:46" ht="20.100000000000001" customHeight="1">
      <c r="A97" s="123" t="str">
        <f>基本資料!A27</f>
        <v>工作室</v>
      </c>
      <c r="B97" s="124"/>
      <c r="C97" s="124"/>
      <c r="D97" s="124"/>
      <c r="E97" s="131"/>
      <c r="F97" s="125" t="s">
        <v>1295</v>
      </c>
      <c r="G97" s="125"/>
      <c r="H97" s="125"/>
      <c r="I97" s="125"/>
      <c r="J97" s="125"/>
      <c r="K97" s="125"/>
      <c r="L97" s="125"/>
      <c r="M97" s="125"/>
      <c r="N97" s="125" t="s">
        <v>1292</v>
      </c>
      <c r="O97" s="125"/>
      <c r="P97" s="125"/>
      <c r="Q97" s="125"/>
      <c r="R97" s="125" t="s">
        <v>1293</v>
      </c>
      <c r="S97" s="125"/>
      <c r="T97" s="125"/>
      <c r="U97" s="125"/>
      <c r="V97" s="125"/>
      <c r="W97" s="125" t="s">
        <v>477</v>
      </c>
      <c r="X97" s="125"/>
      <c r="Y97" s="125"/>
      <c r="Z97" s="125"/>
      <c r="AA97" s="125"/>
      <c r="AB97" s="125"/>
      <c r="AC97" s="123" t="s">
        <v>1763</v>
      </c>
      <c r="AD97" s="124"/>
      <c r="AE97" s="124"/>
      <c r="AF97" s="124"/>
      <c r="AG97" s="124"/>
      <c r="AH97" s="131"/>
    </row>
    <row r="98" spans="1:46" ht="20.100000000000001" customHeight="1">
      <c r="A98" s="123" t="str">
        <f>基本資料!A32</f>
        <v>主臥房</v>
      </c>
      <c r="B98" s="124"/>
      <c r="C98" s="124"/>
      <c r="D98" s="124"/>
      <c r="E98" s="131"/>
      <c r="F98" s="125" t="s">
        <v>1295</v>
      </c>
      <c r="G98" s="125"/>
      <c r="H98" s="125"/>
      <c r="I98" s="125"/>
      <c r="J98" s="125"/>
      <c r="K98" s="125"/>
      <c r="L98" s="125"/>
      <c r="M98" s="125"/>
      <c r="N98" s="125" t="s">
        <v>1292</v>
      </c>
      <c r="O98" s="125"/>
      <c r="P98" s="125"/>
      <c r="Q98" s="125"/>
      <c r="R98" s="125" t="s">
        <v>1755</v>
      </c>
      <c r="S98" s="125"/>
      <c r="T98" s="125"/>
      <c r="U98" s="125"/>
      <c r="V98" s="125"/>
      <c r="W98" s="125" t="s">
        <v>477</v>
      </c>
      <c r="X98" s="125"/>
      <c r="Y98" s="125"/>
      <c r="Z98" s="125"/>
      <c r="AA98" s="125"/>
      <c r="AB98" s="125"/>
      <c r="AC98" s="123" t="s">
        <v>1756</v>
      </c>
      <c r="AD98" s="124"/>
      <c r="AE98" s="124"/>
      <c r="AF98" s="124"/>
      <c r="AG98" s="124"/>
      <c r="AH98" s="131"/>
    </row>
    <row r="99" spans="1:46" ht="20.100000000000001" customHeight="1">
      <c r="A99" s="123" t="s">
        <v>1761</v>
      </c>
      <c r="B99" s="124"/>
      <c r="C99" s="124"/>
      <c r="D99" s="124"/>
      <c r="E99" s="131"/>
      <c r="F99" s="125" t="s">
        <v>1295</v>
      </c>
      <c r="G99" s="125"/>
      <c r="H99" s="125"/>
      <c r="I99" s="125"/>
      <c r="J99" s="125"/>
      <c r="K99" s="125"/>
      <c r="L99" s="125"/>
      <c r="M99" s="125"/>
      <c r="N99" s="125" t="s">
        <v>1292</v>
      </c>
      <c r="O99" s="125"/>
      <c r="P99" s="125"/>
      <c r="Q99" s="125"/>
      <c r="R99" s="125" t="s">
        <v>1293</v>
      </c>
      <c r="S99" s="125"/>
      <c r="T99" s="125"/>
      <c r="U99" s="125"/>
      <c r="V99" s="125"/>
      <c r="W99" s="125" t="s">
        <v>477</v>
      </c>
      <c r="X99" s="125"/>
      <c r="Y99" s="125"/>
      <c r="Z99" s="125"/>
      <c r="AA99" s="125"/>
      <c r="AB99" s="125"/>
      <c r="AC99" s="123" t="s">
        <v>1757</v>
      </c>
      <c r="AD99" s="124"/>
      <c r="AE99" s="124"/>
      <c r="AF99" s="124"/>
      <c r="AG99" s="124"/>
      <c r="AH99" s="131"/>
    </row>
    <row r="100" spans="1:46" ht="20.100000000000001" customHeight="1">
      <c r="A100" s="123" t="str">
        <f>基本資料!A34</f>
        <v>女孩房</v>
      </c>
      <c r="B100" s="124"/>
      <c r="C100" s="124"/>
      <c r="D100" s="124"/>
      <c r="E100" s="131"/>
      <c r="F100" s="125" t="s">
        <v>1295</v>
      </c>
      <c r="G100" s="125"/>
      <c r="H100" s="125"/>
      <c r="I100" s="125"/>
      <c r="J100" s="125"/>
      <c r="K100" s="125"/>
      <c r="L100" s="125"/>
      <c r="M100" s="125"/>
      <c r="N100" s="125" t="s">
        <v>1292</v>
      </c>
      <c r="O100" s="125"/>
      <c r="P100" s="125"/>
      <c r="Q100" s="125"/>
      <c r="R100" s="125" t="s">
        <v>1758</v>
      </c>
      <c r="S100" s="125"/>
      <c r="T100" s="125"/>
      <c r="U100" s="125"/>
      <c r="V100" s="125"/>
      <c r="W100" s="125" t="s">
        <v>477</v>
      </c>
      <c r="X100" s="125"/>
      <c r="Y100" s="125"/>
      <c r="Z100" s="125"/>
      <c r="AA100" s="125"/>
      <c r="AB100" s="125"/>
      <c r="AC100" s="123" t="s">
        <v>1759</v>
      </c>
      <c r="AD100" s="124"/>
      <c r="AE100" s="124"/>
      <c r="AF100" s="124"/>
      <c r="AG100" s="124"/>
      <c r="AH100" s="131"/>
    </row>
    <row r="101" spans="1:46" ht="20.100000000000001" customHeight="1">
      <c r="A101" s="123" t="s">
        <v>1760</v>
      </c>
      <c r="B101" s="124"/>
      <c r="C101" s="124"/>
      <c r="D101" s="124"/>
      <c r="E101" s="131"/>
      <c r="F101" s="125" t="s">
        <v>1295</v>
      </c>
      <c r="G101" s="125"/>
      <c r="H101" s="125"/>
      <c r="I101" s="125"/>
      <c r="J101" s="125"/>
      <c r="K101" s="125"/>
      <c r="L101" s="125"/>
      <c r="M101" s="125"/>
      <c r="N101" s="125" t="s">
        <v>1292</v>
      </c>
      <c r="O101" s="125"/>
      <c r="P101" s="125"/>
      <c r="Q101" s="125"/>
      <c r="R101" s="125" t="s">
        <v>1293</v>
      </c>
      <c r="S101" s="125"/>
      <c r="T101" s="125"/>
      <c r="U101" s="125"/>
      <c r="V101" s="125"/>
      <c r="W101" s="125" t="s">
        <v>477</v>
      </c>
      <c r="X101" s="125"/>
      <c r="Y101" s="125"/>
      <c r="Z101" s="125"/>
      <c r="AA101" s="125"/>
      <c r="AB101" s="125"/>
      <c r="AC101" s="123" t="s">
        <v>1762</v>
      </c>
      <c r="AD101" s="124"/>
      <c r="AE101" s="124"/>
      <c r="AF101" s="124"/>
      <c r="AG101" s="124"/>
      <c r="AH101" s="131"/>
    </row>
    <row r="102" spans="1:46" ht="20.100000000000001" customHeight="1">
      <c r="A102" s="123" t="str">
        <f>基本資料!A35</f>
        <v>女孩更衣室</v>
      </c>
      <c r="B102" s="124"/>
      <c r="C102" s="124"/>
      <c r="D102" s="124"/>
      <c r="E102" s="131"/>
      <c r="F102" s="125" t="s">
        <v>1295</v>
      </c>
      <c r="G102" s="125"/>
      <c r="H102" s="125"/>
      <c r="I102" s="125"/>
      <c r="J102" s="125"/>
      <c r="K102" s="125"/>
      <c r="L102" s="125"/>
      <c r="M102" s="125"/>
      <c r="N102" s="125" t="s">
        <v>1292</v>
      </c>
      <c r="O102" s="125"/>
      <c r="P102" s="125"/>
      <c r="Q102" s="125"/>
      <c r="R102" s="125" t="s">
        <v>1293</v>
      </c>
      <c r="S102" s="125"/>
      <c r="T102" s="125"/>
      <c r="U102" s="125"/>
      <c r="V102" s="125"/>
      <c r="W102" s="125" t="s">
        <v>477</v>
      </c>
      <c r="X102" s="125"/>
      <c r="Y102" s="125"/>
      <c r="Z102" s="125"/>
      <c r="AA102" s="125"/>
      <c r="AB102" s="125"/>
      <c r="AC102" s="123" t="s">
        <v>1759</v>
      </c>
      <c r="AD102" s="124"/>
      <c r="AE102" s="124"/>
      <c r="AF102" s="124"/>
      <c r="AG102" s="124"/>
      <c r="AH102" s="131"/>
    </row>
    <row r="103" spans="1:46" ht="20.100000000000001" customHeight="1">
      <c r="A103" s="123" t="str">
        <f>基本資料!A36</f>
        <v>男孩房</v>
      </c>
      <c r="B103" s="124"/>
      <c r="C103" s="124"/>
      <c r="D103" s="124"/>
      <c r="E103" s="131"/>
      <c r="F103" s="125" t="s">
        <v>1295</v>
      </c>
      <c r="G103" s="125"/>
      <c r="H103" s="125"/>
      <c r="I103" s="125"/>
      <c r="J103" s="125"/>
      <c r="K103" s="125"/>
      <c r="L103" s="125"/>
      <c r="M103" s="125"/>
      <c r="N103" s="125" t="s">
        <v>1292</v>
      </c>
      <c r="O103" s="125"/>
      <c r="P103" s="125"/>
      <c r="Q103" s="125"/>
      <c r="R103" s="125" t="s">
        <v>1293</v>
      </c>
      <c r="S103" s="125"/>
      <c r="T103" s="125"/>
      <c r="U103" s="125"/>
      <c r="V103" s="125"/>
      <c r="W103" s="125" t="s">
        <v>477</v>
      </c>
      <c r="X103" s="125"/>
      <c r="Y103" s="125"/>
      <c r="Z103" s="125"/>
      <c r="AA103" s="125"/>
      <c r="AB103" s="125"/>
      <c r="AC103" s="123" t="s">
        <v>1763</v>
      </c>
      <c r="AD103" s="124"/>
      <c r="AE103" s="124"/>
      <c r="AF103" s="124"/>
      <c r="AG103" s="124"/>
      <c r="AH103" s="131"/>
    </row>
    <row r="104" spans="1:46" ht="20.100000000000001" customHeight="1">
      <c r="A104" s="123" t="str">
        <f>基本資料!A37</f>
        <v>男孩更衣室</v>
      </c>
      <c r="B104" s="124"/>
      <c r="C104" s="124"/>
      <c r="D104" s="124"/>
      <c r="E104" s="131"/>
      <c r="F104" s="125" t="s">
        <v>1295</v>
      </c>
      <c r="G104" s="125"/>
      <c r="H104" s="125"/>
      <c r="I104" s="125"/>
      <c r="J104" s="125"/>
      <c r="K104" s="125"/>
      <c r="L104" s="125"/>
      <c r="M104" s="125"/>
      <c r="N104" s="125" t="s">
        <v>1292</v>
      </c>
      <c r="O104" s="125"/>
      <c r="P104" s="125"/>
      <c r="Q104" s="125"/>
      <c r="R104" s="125" t="s">
        <v>1293</v>
      </c>
      <c r="S104" s="125"/>
      <c r="T104" s="125"/>
      <c r="U104" s="125"/>
      <c r="V104" s="125"/>
      <c r="W104" s="125" t="s">
        <v>477</v>
      </c>
      <c r="X104" s="125"/>
      <c r="Y104" s="125"/>
      <c r="Z104" s="125"/>
      <c r="AA104" s="125"/>
      <c r="AB104" s="125"/>
      <c r="AC104" s="123" t="s">
        <v>1763</v>
      </c>
      <c r="AD104" s="124"/>
      <c r="AE104" s="124"/>
      <c r="AF104" s="124"/>
      <c r="AG104" s="124"/>
      <c r="AH104" s="131"/>
    </row>
    <row r="105" spans="1:46" ht="20.100000000000001" customHeight="1">
      <c r="A105" s="123" t="str">
        <f>基本資料!A42</f>
        <v>廚房</v>
      </c>
      <c r="B105" s="124"/>
      <c r="C105" s="124"/>
      <c r="D105" s="124"/>
      <c r="E105" s="131"/>
      <c r="F105" s="125" t="s">
        <v>1295</v>
      </c>
      <c r="G105" s="125"/>
      <c r="H105" s="125"/>
      <c r="I105" s="125"/>
      <c r="J105" s="125"/>
      <c r="K105" s="125"/>
      <c r="L105" s="125"/>
      <c r="M105" s="125"/>
      <c r="N105" s="125" t="s">
        <v>1292</v>
      </c>
      <c r="O105" s="125"/>
      <c r="P105" s="125"/>
      <c r="Q105" s="125"/>
      <c r="R105" s="125" t="s">
        <v>1293</v>
      </c>
      <c r="S105" s="125"/>
      <c r="T105" s="125"/>
      <c r="U105" s="125"/>
      <c r="V105" s="125"/>
      <c r="W105" s="125" t="s">
        <v>477</v>
      </c>
      <c r="X105" s="125"/>
      <c r="Y105" s="125"/>
      <c r="Z105" s="125"/>
      <c r="AA105" s="125"/>
      <c r="AB105" s="125"/>
      <c r="AC105" s="123" t="s">
        <v>1763</v>
      </c>
      <c r="AD105" s="124"/>
      <c r="AE105" s="124"/>
      <c r="AF105" s="124"/>
      <c r="AG105" s="124"/>
      <c r="AH105" s="131"/>
    </row>
    <row r="106" spans="1:46" ht="20.100000000000001" customHeight="1">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row>
    <row r="107" spans="1:46" ht="20.100000000000001" customHeight="1">
      <c r="A107" s="127" t="s">
        <v>237</v>
      </c>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9"/>
      <c r="AJ107" s="17"/>
      <c r="AK107" s="17"/>
      <c r="AL107" s="8"/>
      <c r="AM107" s="8"/>
      <c r="AN107" s="8"/>
      <c r="AO107" s="8"/>
      <c r="AP107" s="8"/>
      <c r="AQ107" s="8"/>
      <c r="AR107" s="8"/>
      <c r="AS107" s="8"/>
      <c r="AT107" s="8"/>
    </row>
    <row r="108" spans="1:46" ht="20.100000000000001" customHeight="1">
      <c r="A108" s="106" t="s">
        <v>236</v>
      </c>
      <c r="B108" s="106"/>
      <c r="C108" s="106"/>
      <c r="D108" s="106"/>
      <c r="E108" s="106"/>
      <c r="F108" s="106" t="s">
        <v>1296</v>
      </c>
      <c r="G108" s="106"/>
      <c r="H108" s="106"/>
      <c r="I108" s="106"/>
      <c r="J108" s="106"/>
      <c r="K108" s="106"/>
      <c r="L108" s="106" t="s">
        <v>1297</v>
      </c>
      <c r="M108" s="106"/>
      <c r="N108" s="106"/>
      <c r="O108" s="106"/>
      <c r="P108" s="106"/>
      <c r="Q108" s="106"/>
      <c r="R108" s="106" t="s">
        <v>1298</v>
      </c>
      <c r="S108" s="106"/>
      <c r="T108" s="106"/>
      <c r="U108" s="106"/>
      <c r="V108" s="106"/>
      <c r="W108" s="106"/>
      <c r="X108" s="57"/>
      <c r="Y108" s="57"/>
      <c r="Z108" s="57"/>
      <c r="AA108" s="57"/>
      <c r="AB108" s="57"/>
      <c r="AC108" s="57"/>
      <c r="AD108" s="57"/>
      <c r="AE108" s="57"/>
      <c r="AF108" s="57"/>
      <c r="AG108" s="57"/>
      <c r="AH108" s="57"/>
      <c r="AI108" s="58"/>
      <c r="AJ108" s="17"/>
      <c r="AK108" s="17"/>
      <c r="AL108" s="8"/>
      <c r="AM108" s="8"/>
      <c r="AN108" s="8"/>
      <c r="AO108" s="8"/>
      <c r="AP108" s="8"/>
      <c r="AQ108" s="8"/>
      <c r="AR108" s="8"/>
      <c r="AS108" s="8"/>
      <c r="AT108" s="8"/>
    </row>
    <row r="109" spans="1:46" ht="20.100000000000001" customHeight="1">
      <c r="A109" s="106" t="s">
        <v>235</v>
      </c>
      <c r="B109" s="106"/>
      <c r="C109" s="106"/>
      <c r="D109" s="106"/>
      <c r="E109" s="106"/>
      <c r="F109" s="106" t="s">
        <v>1299</v>
      </c>
      <c r="G109" s="106"/>
      <c r="H109" s="106"/>
      <c r="I109" s="106" t="s">
        <v>1300</v>
      </c>
      <c r="J109" s="106"/>
      <c r="K109" s="106"/>
      <c r="L109" s="106" t="s">
        <v>1299</v>
      </c>
      <c r="M109" s="106"/>
      <c r="N109" s="106"/>
      <c r="O109" s="106" t="s">
        <v>1300</v>
      </c>
      <c r="P109" s="106"/>
      <c r="Q109" s="106"/>
      <c r="R109" s="106" t="s">
        <v>1299</v>
      </c>
      <c r="S109" s="106"/>
      <c r="T109" s="106"/>
      <c r="U109" s="106" t="s">
        <v>1300</v>
      </c>
      <c r="V109" s="106"/>
      <c r="W109" s="106"/>
      <c r="X109" s="57"/>
      <c r="Y109" s="57"/>
      <c r="Z109" s="57"/>
      <c r="AA109" s="57"/>
      <c r="AB109" s="57"/>
      <c r="AC109" s="57"/>
      <c r="AD109" s="57"/>
      <c r="AE109" s="57"/>
      <c r="AF109" s="57"/>
      <c r="AG109" s="57"/>
      <c r="AH109" s="57"/>
      <c r="AI109" s="58"/>
      <c r="AJ109" s="17"/>
      <c r="AK109" s="17"/>
      <c r="AL109" s="8"/>
      <c r="AM109" s="8"/>
      <c r="AN109" s="8"/>
      <c r="AO109" s="8"/>
      <c r="AP109" s="8"/>
      <c r="AQ109" s="8"/>
      <c r="AR109" s="8"/>
      <c r="AS109" s="8"/>
      <c r="AT109" s="8"/>
    </row>
    <row r="110" spans="1:46" ht="20.100000000000001" customHeight="1">
      <c r="A110" s="199" t="s">
        <v>1398</v>
      </c>
      <c r="B110" s="199"/>
      <c r="C110" s="199"/>
      <c r="D110" s="199"/>
      <c r="E110" s="199"/>
      <c r="F110" s="109">
        <f>VLOOKUP(A110,下拉式選單設定_勿更動勿編輯!$EM$12:$FI$25,6,0)</f>
        <v>400</v>
      </c>
      <c r="G110" s="109"/>
      <c r="H110" s="109"/>
      <c r="I110" s="109">
        <f>VLOOKUP(A110,下拉式選單設定_勿更動勿編輯!$EM$12:$FI$25,9,0)</f>
        <v>350</v>
      </c>
      <c r="J110" s="109"/>
      <c r="K110" s="109"/>
      <c r="L110" s="109">
        <f>VLOOKUP(A110,下拉式選單設定_勿更動勿編輯!$EM$12:$FI$25,12,0)</f>
        <v>430</v>
      </c>
      <c r="M110" s="109"/>
      <c r="N110" s="109"/>
      <c r="O110" s="109">
        <f>VLOOKUP(A110,下拉式選單設定_勿更動勿編輯!$EM$12:$FI$25,15,0)</f>
        <v>370</v>
      </c>
      <c r="P110" s="109"/>
      <c r="Q110" s="109"/>
      <c r="R110" s="109">
        <f>VLOOKUP(A110,下拉式選單設定_勿更動勿編輯!$EM$12:$FI$25,18,0)</f>
        <v>230</v>
      </c>
      <c r="S110" s="109"/>
      <c r="T110" s="109"/>
      <c r="U110" s="109">
        <f>VLOOKUP(A110,下拉式選單設定_勿更動勿編輯!$EM$12:$FI$25,21,0)</f>
        <v>200</v>
      </c>
      <c r="V110" s="109"/>
      <c r="W110" s="109"/>
      <c r="X110" s="57"/>
      <c r="Y110" s="57"/>
      <c r="Z110" s="57"/>
      <c r="AA110" s="57"/>
      <c r="AB110" s="57"/>
      <c r="AC110" s="57"/>
      <c r="AD110" s="57"/>
      <c r="AE110" s="57"/>
      <c r="AF110" s="57"/>
      <c r="AG110" s="57"/>
      <c r="AH110" s="57"/>
      <c r="AI110" s="58"/>
      <c r="AJ110" s="17"/>
      <c r="AK110" s="17"/>
      <c r="AL110" s="8"/>
      <c r="AM110" s="8"/>
      <c r="AN110" s="8"/>
      <c r="AO110" s="8"/>
      <c r="AP110" s="8"/>
      <c r="AQ110" s="8"/>
      <c r="AR110" s="8"/>
      <c r="AS110" s="8"/>
      <c r="AT110" s="8"/>
    </row>
    <row r="111" spans="1:46" ht="20.100000000000001"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7"/>
      <c r="AJ111" s="17"/>
      <c r="AK111" s="8"/>
      <c r="AL111" s="8"/>
      <c r="AM111" s="8"/>
      <c r="AN111" s="8"/>
      <c r="AO111" s="8"/>
      <c r="AP111" s="8"/>
      <c r="AQ111" s="8"/>
      <c r="AR111" s="8"/>
      <c r="AS111" s="8"/>
    </row>
    <row r="112" spans="1:46" s="5" customFormat="1" ht="20.100000000000001" customHeight="1">
      <c r="A112" s="127" t="s">
        <v>242</v>
      </c>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9"/>
      <c r="AI112" s="203" t="s">
        <v>196</v>
      </c>
      <c r="AJ112" s="112"/>
      <c r="AK112" s="112"/>
      <c r="AL112" s="112"/>
      <c r="AM112" s="112"/>
      <c r="AN112" s="112"/>
      <c r="AO112" s="112"/>
      <c r="AP112" s="115"/>
    </row>
    <row r="113" spans="1:42" s="5" customFormat="1" ht="20.100000000000001" customHeight="1">
      <c r="A113" s="166" t="s">
        <v>304</v>
      </c>
      <c r="B113" s="166"/>
      <c r="C113" s="166"/>
      <c r="D113" s="166"/>
      <c r="E113" s="166"/>
      <c r="F113" s="179" t="s">
        <v>199</v>
      </c>
      <c r="G113" s="196"/>
      <c r="H113" s="196"/>
      <c r="I113" s="196"/>
      <c r="J113" s="196"/>
      <c r="K113" s="196"/>
      <c r="L113" s="196"/>
      <c r="M113" s="197"/>
      <c r="N113" s="166" t="s">
        <v>200</v>
      </c>
      <c r="O113" s="166"/>
      <c r="P113" s="166"/>
      <c r="Q113" s="166"/>
      <c r="R113" s="166" t="s">
        <v>879</v>
      </c>
      <c r="S113" s="166"/>
      <c r="T113" s="166"/>
      <c r="U113" s="166"/>
      <c r="V113" s="166"/>
      <c r="W113" s="166" t="s">
        <v>305</v>
      </c>
      <c r="X113" s="166"/>
      <c r="Y113" s="166"/>
      <c r="Z113" s="166"/>
      <c r="AA113" s="166"/>
      <c r="AB113" s="166"/>
      <c r="AC113" s="166" t="s">
        <v>880</v>
      </c>
      <c r="AD113" s="166"/>
      <c r="AE113" s="166"/>
      <c r="AF113" s="166"/>
      <c r="AG113" s="166"/>
      <c r="AH113" s="166"/>
      <c r="AI113" s="166" t="s">
        <v>197</v>
      </c>
      <c r="AJ113" s="166"/>
      <c r="AK113" s="166"/>
      <c r="AL113" s="166"/>
      <c r="AM113" s="172" t="s">
        <v>1095</v>
      </c>
      <c r="AN113" s="172"/>
      <c r="AO113" s="172"/>
      <c r="AP113" s="172"/>
    </row>
    <row r="114" spans="1:42" s="5" customFormat="1" ht="15" customHeight="1" thickBot="1">
      <c r="A114" s="168" t="s">
        <v>1</v>
      </c>
      <c r="B114" s="168"/>
      <c r="C114" s="168"/>
      <c r="D114" s="168"/>
      <c r="E114" s="168"/>
      <c r="F114" s="182" t="s">
        <v>7</v>
      </c>
      <c r="G114" s="183"/>
      <c r="H114" s="183"/>
      <c r="I114" s="183"/>
      <c r="J114" s="183"/>
      <c r="K114" s="183"/>
      <c r="L114" s="183"/>
      <c r="M114" s="195"/>
      <c r="N114" s="168" t="s">
        <v>8</v>
      </c>
      <c r="O114" s="168"/>
      <c r="P114" s="168"/>
      <c r="Q114" s="168"/>
      <c r="R114" s="168" t="s">
        <v>11</v>
      </c>
      <c r="S114" s="168"/>
      <c r="T114" s="168"/>
      <c r="U114" s="168"/>
      <c r="V114" s="168"/>
      <c r="W114" s="168" t="s">
        <v>10</v>
      </c>
      <c r="X114" s="168"/>
      <c r="Y114" s="168"/>
      <c r="Z114" s="168"/>
      <c r="AA114" s="168"/>
      <c r="AB114" s="168"/>
      <c r="AC114" s="168" t="s">
        <v>9</v>
      </c>
      <c r="AD114" s="168"/>
      <c r="AE114" s="168"/>
      <c r="AF114" s="168"/>
      <c r="AG114" s="168"/>
      <c r="AH114" s="168"/>
      <c r="AI114" s="168" t="s">
        <v>18</v>
      </c>
      <c r="AJ114" s="168"/>
      <c r="AK114" s="168"/>
      <c r="AL114" s="168"/>
      <c r="AM114" s="173" t="s">
        <v>59</v>
      </c>
      <c r="AN114" s="173"/>
      <c r="AO114" s="173"/>
      <c r="AP114" s="173"/>
    </row>
    <row r="115" spans="1:42" ht="20.100000000000001" customHeight="1">
      <c r="A115" s="123" t="str">
        <f>基本資料!A43</f>
        <v>廚房/茶水間</v>
      </c>
      <c r="B115" s="124"/>
      <c r="C115" s="124"/>
      <c r="D115" s="124"/>
      <c r="E115" s="131"/>
      <c r="F115" s="123" t="str">
        <f>VLOOKUP(W115,下拉式選單設定_勿更動勿編輯!$IG$2:$JI$33,7,0)</f>
        <v>彈性防水層施作</v>
      </c>
      <c r="G115" s="124"/>
      <c r="H115" s="124"/>
      <c r="I115" s="124"/>
      <c r="J115" s="124"/>
      <c r="K115" s="124"/>
      <c r="L115" s="124"/>
      <c r="M115" s="131"/>
      <c r="N115" s="125" t="str">
        <f>VLOOKUP(W115,下拉式選單設定_勿更動勿編輯!$IG$2:$JI$33,15,0)</f>
        <v>塗刷式</v>
      </c>
      <c r="O115" s="125"/>
      <c r="P115" s="125"/>
      <c r="Q115" s="125"/>
      <c r="R115" s="123" t="str">
        <f>VLOOKUP(W115,下拉式選單設定_勿更動勿編輯!$IG$2:$JI$33,19,0)</f>
        <v>金星</v>
      </c>
      <c r="S115" s="124"/>
      <c r="T115" s="124"/>
      <c r="U115" s="124"/>
      <c r="V115" s="124"/>
      <c r="W115" s="181" t="s">
        <v>195</v>
      </c>
      <c r="X115" s="181"/>
      <c r="Y115" s="181"/>
      <c r="Z115" s="181"/>
      <c r="AA115" s="181"/>
      <c r="AB115" s="181"/>
      <c r="AC115" s="125" t="s">
        <v>279</v>
      </c>
      <c r="AD115" s="125"/>
      <c r="AE115" s="125"/>
      <c r="AF115" s="125"/>
      <c r="AG115" s="125"/>
      <c r="AH115" s="125"/>
      <c r="AI115" s="125">
        <f>VLOOKUP(W115,下拉式選單設定_勿更動勿編輯!$IG$2:$JI$33,24,0)</f>
        <v>500</v>
      </c>
      <c r="AJ115" s="125"/>
      <c r="AK115" s="125"/>
      <c r="AL115" s="125"/>
      <c r="AM115" s="200">
        <f>VLOOKUP(W115,下拉式選單設定_勿更動勿編輯!$IG$2:$JI$33,27,0)</f>
        <v>400</v>
      </c>
      <c r="AN115" s="200"/>
      <c r="AO115" s="200"/>
      <c r="AP115" s="200"/>
    </row>
    <row r="116" spans="1:42" ht="20.100000000000001" customHeight="1">
      <c r="A116" s="123" t="str">
        <f>基本資料!A51</f>
        <v>全室盥洗空間</v>
      </c>
      <c r="B116" s="124"/>
      <c r="C116" s="124"/>
      <c r="D116" s="124"/>
      <c r="E116" s="131"/>
      <c r="F116" s="123" t="str">
        <f>VLOOKUP(W116,下拉式選單設定_勿更動勿編輯!$IG$2:$JI$33,7,0)</f>
        <v>彈性防水層施作</v>
      </c>
      <c r="G116" s="124"/>
      <c r="H116" s="124"/>
      <c r="I116" s="124"/>
      <c r="J116" s="124"/>
      <c r="K116" s="124"/>
      <c r="L116" s="124"/>
      <c r="M116" s="131"/>
      <c r="N116" s="125" t="str">
        <f>VLOOKUP(W116,下拉式選單設定_勿更動勿編輯!$IG$2:$JI$33,15,0)</f>
        <v>塗刷式</v>
      </c>
      <c r="O116" s="125"/>
      <c r="P116" s="125"/>
      <c r="Q116" s="125"/>
      <c r="R116" s="123" t="str">
        <f>VLOOKUP(W116,下拉式選單設定_勿更動勿編輯!$IG$2:$JI$33,19,0)</f>
        <v>金星</v>
      </c>
      <c r="S116" s="124"/>
      <c r="T116" s="124"/>
      <c r="U116" s="124"/>
      <c r="V116" s="124"/>
      <c r="W116" s="181" t="s">
        <v>195</v>
      </c>
      <c r="X116" s="181"/>
      <c r="Y116" s="181"/>
      <c r="Z116" s="181"/>
      <c r="AA116" s="181"/>
      <c r="AB116" s="181"/>
      <c r="AC116" s="125" t="s">
        <v>279</v>
      </c>
      <c r="AD116" s="125"/>
      <c r="AE116" s="125"/>
      <c r="AF116" s="125"/>
      <c r="AG116" s="125"/>
      <c r="AH116" s="125"/>
      <c r="AI116" s="125">
        <f>VLOOKUP(W116,下拉式選單設定_勿更動勿編輯!$IG$2:$JI$33,24,0)</f>
        <v>500</v>
      </c>
      <c r="AJ116" s="125"/>
      <c r="AK116" s="125"/>
      <c r="AL116" s="125"/>
      <c r="AM116" s="200">
        <f>VLOOKUP(W116,下拉式選單設定_勿更動勿編輯!$IG$2:$JI$33,27,0)</f>
        <v>400</v>
      </c>
      <c r="AN116" s="200"/>
      <c r="AO116" s="200"/>
      <c r="AP116" s="200"/>
    </row>
    <row r="117" spans="1:42" ht="20.100000000000001" customHeight="1">
      <c r="A117" s="123" t="str">
        <f>基本資料!A57</f>
        <v>全室陽台</v>
      </c>
      <c r="B117" s="124"/>
      <c r="C117" s="124"/>
      <c r="D117" s="124"/>
      <c r="E117" s="131"/>
      <c r="F117" s="123" t="str">
        <f>VLOOKUP(W117,下拉式選單設定_勿更動勿編輯!$IG$2:$JI$33,7,0)</f>
        <v>彈性防水層施作</v>
      </c>
      <c r="G117" s="124"/>
      <c r="H117" s="124"/>
      <c r="I117" s="124"/>
      <c r="J117" s="124"/>
      <c r="K117" s="124"/>
      <c r="L117" s="124"/>
      <c r="M117" s="131"/>
      <c r="N117" s="125" t="str">
        <f>VLOOKUP(W117,下拉式選單設定_勿更動勿編輯!$IG$2:$JI$33,15,0)</f>
        <v>塗刷式</v>
      </c>
      <c r="O117" s="125"/>
      <c r="P117" s="125"/>
      <c r="Q117" s="125"/>
      <c r="R117" s="123" t="str">
        <f>VLOOKUP(W117,下拉式選單設定_勿更動勿編輯!$IG$2:$JI$33,19,0)</f>
        <v>金星</v>
      </c>
      <c r="S117" s="124"/>
      <c r="T117" s="124"/>
      <c r="U117" s="124"/>
      <c r="V117" s="124"/>
      <c r="W117" s="181" t="s">
        <v>195</v>
      </c>
      <c r="X117" s="181"/>
      <c r="Y117" s="181"/>
      <c r="Z117" s="181"/>
      <c r="AA117" s="181"/>
      <c r="AB117" s="181"/>
      <c r="AC117" s="125" t="s">
        <v>279</v>
      </c>
      <c r="AD117" s="125"/>
      <c r="AE117" s="125"/>
      <c r="AF117" s="125"/>
      <c r="AG117" s="125"/>
      <c r="AH117" s="125"/>
      <c r="AI117" s="125">
        <f>VLOOKUP(W117,下拉式選單設定_勿更動勿編輯!$IG$2:$JI$33,24,0)</f>
        <v>500</v>
      </c>
      <c r="AJ117" s="125"/>
      <c r="AK117" s="125"/>
      <c r="AL117" s="125"/>
      <c r="AM117" s="200">
        <f>VLOOKUP(W117,下拉式選單設定_勿更動勿編輯!$IG$2:$JI$33,27,0)</f>
        <v>400</v>
      </c>
      <c r="AN117" s="200"/>
      <c r="AO117" s="200"/>
      <c r="AP117" s="200"/>
    </row>
    <row r="118" spans="1:42" ht="20.100000000000001" customHeight="1">
      <c r="A118" s="123" t="s">
        <v>1928</v>
      </c>
      <c r="B118" s="124"/>
      <c r="C118" s="124"/>
      <c r="D118" s="124"/>
      <c r="E118" s="131"/>
      <c r="F118" s="123" t="str">
        <f>VLOOKUP(W118,下拉式選單設定_勿更動勿編輯!$IG$2:$JI$33,7,0)</f>
        <v>彈性防水層施作</v>
      </c>
      <c r="G118" s="124"/>
      <c r="H118" s="124"/>
      <c r="I118" s="124"/>
      <c r="J118" s="124"/>
      <c r="K118" s="124"/>
      <c r="L118" s="124"/>
      <c r="M118" s="131"/>
      <c r="N118" s="125" t="str">
        <f>VLOOKUP(W118,下拉式選單設定_勿更動勿編輯!$IG$2:$JI$33,15,0)</f>
        <v>塗刷式</v>
      </c>
      <c r="O118" s="125"/>
      <c r="P118" s="125"/>
      <c r="Q118" s="125"/>
      <c r="R118" s="123" t="str">
        <f>VLOOKUP(W118,下拉式選單設定_勿更動勿編輯!$IG$2:$JI$33,19,0)</f>
        <v>金星</v>
      </c>
      <c r="S118" s="124"/>
      <c r="T118" s="124"/>
      <c r="U118" s="124"/>
      <c r="V118" s="124"/>
      <c r="W118" s="181" t="s">
        <v>195</v>
      </c>
      <c r="X118" s="181"/>
      <c r="Y118" s="181"/>
      <c r="Z118" s="181"/>
      <c r="AA118" s="181"/>
      <c r="AB118" s="181"/>
      <c r="AC118" s="125" t="s">
        <v>279</v>
      </c>
      <c r="AD118" s="125"/>
      <c r="AE118" s="125"/>
      <c r="AF118" s="125"/>
      <c r="AG118" s="125"/>
      <c r="AH118" s="125"/>
      <c r="AI118" s="125">
        <v>1000</v>
      </c>
      <c r="AJ118" s="125"/>
      <c r="AK118" s="125"/>
      <c r="AL118" s="125"/>
      <c r="AM118" s="200">
        <v>800</v>
      </c>
      <c r="AN118" s="200"/>
      <c r="AO118" s="200"/>
      <c r="AP118" s="200"/>
    </row>
    <row r="119" spans="1:42" ht="20.100000000000001" customHeight="1"/>
    <row r="120" spans="1:42" ht="20.100000000000001" customHeight="1"/>
    <row r="121" spans="1:42" ht="20.100000000000001" customHeight="1"/>
    <row r="122" spans="1:42" ht="20.100000000000001" customHeight="1"/>
    <row r="123" spans="1:42" ht="20.100000000000001" customHeight="1"/>
    <row r="124" spans="1:42" ht="20.100000000000001" customHeight="1"/>
    <row r="125" spans="1:42" ht="20.100000000000001" customHeight="1"/>
    <row r="126" spans="1:42" ht="20.100000000000001" customHeight="1"/>
    <row r="127" spans="1:42" ht="20.100000000000001" customHeight="1"/>
    <row r="128" spans="1:42"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sheetData>
  <mergeCells count="949">
    <mergeCell ref="AX50:AY50"/>
    <mergeCell ref="AQ51:AT51"/>
    <mergeCell ref="AQ54:AT54"/>
    <mergeCell ref="AU30:AW30"/>
    <mergeCell ref="AX51:AY51"/>
    <mergeCell ref="AI47:AL47"/>
    <mergeCell ref="AU37:AW37"/>
    <mergeCell ref="AM38:AP38"/>
    <mergeCell ref="AQ39:AT39"/>
    <mergeCell ref="AX42:AY42"/>
    <mergeCell ref="AM37:AP37"/>
    <mergeCell ref="AQ52:AT52"/>
    <mergeCell ref="AU32:AW32"/>
    <mergeCell ref="AX39:AY39"/>
    <mergeCell ref="AI39:AL39"/>
    <mergeCell ref="AI49:AL49"/>
    <mergeCell ref="AI45:AL45"/>
    <mergeCell ref="AI48:AL48"/>
    <mergeCell ref="AQ40:AT40"/>
    <mergeCell ref="AI38:AL38"/>
    <mergeCell ref="AM45:AP45"/>
    <mergeCell ref="AU51:AW51"/>
    <mergeCell ref="AU40:AW40"/>
    <mergeCell ref="AI33:AL33"/>
    <mergeCell ref="AQ55:AT55"/>
    <mergeCell ref="AQ56:AT56"/>
    <mergeCell ref="AU39:AW39"/>
    <mergeCell ref="AQ53:AT53"/>
    <mergeCell ref="AI113:AL113"/>
    <mergeCell ref="AU55:AW55"/>
    <mergeCell ref="AU58:AW58"/>
    <mergeCell ref="AQ62:AT62"/>
    <mergeCell ref="AQ61:AT61"/>
    <mergeCell ref="AI60:AL60"/>
    <mergeCell ref="AM60:AP60"/>
    <mergeCell ref="AU52:AW52"/>
    <mergeCell ref="AI112:AP112"/>
    <mergeCell ref="AM56:AP56"/>
    <mergeCell ref="AM53:AP53"/>
    <mergeCell ref="AU56:AW56"/>
    <mergeCell ref="AU57:AW57"/>
    <mergeCell ref="L108:Q108"/>
    <mergeCell ref="F104:M104"/>
    <mergeCell ref="N104:Q104"/>
    <mergeCell ref="W98:AB98"/>
    <mergeCell ref="AC103:AH103"/>
    <mergeCell ref="AC101:AH101"/>
    <mergeCell ref="W103:AB103"/>
    <mergeCell ref="R100:V100"/>
    <mergeCell ref="R95:V95"/>
    <mergeCell ref="R90:V90"/>
    <mergeCell ref="R94:V94"/>
    <mergeCell ref="F103:M103"/>
    <mergeCell ref="N103:Q103"/>
    <mergeCell ref="W58:AB58"/>
    <mergeCell ref="AC55:AH55"/>
    <mergeCell ref="N55:Q55"/>
    <mergeCell ref="AM57:AP57"/>
    <mergeCell ref="AU61:AW61"/>
    <mergeCell ref="N102:Q102"/>
    <mergeCell ref="A77:E77"/>
    <mergeCell ref="F75:M75"/>
    <mergeCell ref="N74:Q74"/>
    <mergeCell ref="A96:E96"/>
    <mergeCell ref="A102:E102"/>
    <mergeCell ref="N90:Q90"/>
    <mergeCell ref="A99:E99"/>
    <mergeCell ref="AM115:AP115"/>
    <mergeCell ref="A103:E103"/>
    <mergeCell ref="A101:E101"/>
    <mergeCell ref="A86:E86"/>
    <mergeCell ref="F86:M86"/>
    <mergeCell ref="F83:M83"/>
    <mergeCell ref="F84:M84"/>
    <mergeCell ref="A81:E81"/>
    <mergeCell ref="F96:M96"/>
    <mergeCell ref="A91:E91"/>
    <mergeCell ref="A100:E100"/>
    <mergeCell ref="A98:E98"/>
    <mergeCell ref="F98:M98"/>
    <mergeCell ref="A79:E79"/>
    <mergeCell ref="A83:E83"/>
    <mergeCell ref="A72:E72"/>
    <mergeCell ref="A69:E69"/>
    <mergeCell ref="A68:E68"/>
    <mergeCell ref="A71:E71"/>
    <mergeCell ref="F74:M74"/>
    <mergeCell ref="F101:M101"/>
    <mergeCell ref="N101:Q101"/>
    <mergeCell ref="F94:M94"/>
    <mergeCell ref="W100:AB100"/>
    <mergeCell ref="AC100:AH100"/>
    <mergeCell ref="AM19:AP19"/>
    <mergeCell ref="R31:V31"/>
    <mergeCell ref="R33:V33"/>
    <mergeCell ref="R41:V41"/>
    <mergeCell ref="F37:M37"/>
    <mergeCell ref="N67:Q67"/>
    <mergeCell ref="W59:AB59"/>
    <mergeCell ref="F59:M59"/>
    <mergeCell ref="N77:Q77"/>
    <mergeCell ref="AI40:AL40"/>
    <mergeCell ref="AM21:AP21"/>
    <mergeCell ref="N62:Q62"/>
    <mergeCell ref="N75:Q75"/>
    <mergeCell ref="AI44:AL44"/>
    <mergeCell ref="N92:Q92"/>
    <mergeCell ref="AC14:AH14"/>
    <mergeCell ref="AC31:AH31"/>
    <mergeCell ref="A93:E93"/>
    <mergeCell ref="A90:E90"/>
    <mergeCell ref="A65:E65"/>
    <mergeCell ref="A59:E59"/>
    <mergeCell ref="A50:E50"/>
    <mergeCell ref="A67:E67"/>
    <mergeCell ref="N100:Q100"/>
    <mergeCell ref="F100:M100"/>
    <mergeCell ref="R70:V70"/>
    <mergeCell ref="AM50:AP50"/>
    <mergeCell ref="N70:Q70"/>
    <mergeCell ref="N68:Q68"/>
    <mergeCell ref="F65:M65"/>
    <mergeCell ref="AC72:AH72"/>
    <mergeCell ref="F72:M72"/>
    <mergeCell ref="N73:Q73"/>
    <mergeCell ref="R74:V74"/>
    <mergeCell ref="F71:M71"/>
    <mergeCell ref="F67:M67"/>
    <mergeCell ref="F69:M69"/>
    <mergeCell ref="AC96:AH96"/>
    <mergeCell ref="AI5:AP5"/>
    <mergeCell ref="AM13:AP13"/>
    <mergeCell ref="AM14:AP14"/>
    <mergeCell ref="AM9:AP9"/>
    <mergeCell ref="AM10:AP10"/>
    <mergeCell ref="AM15:AP15"/>
    <mergeCell ref="AM16:AP16"/>
    <mergeCell ref="AI18:AL18"/>
    <mergeCell ref="AM6:AP6"/>
    <mergeCell ref="AM7:AP7"/>
    <mergeCell ref="AI6:AL6"/>
    <mergeCell ref="AI8:AL8"/>
    <mergeCell ref="AM8:AP8"/>
    <mergeCell ref="AI16:AL16"/>
    <mergeCell ref="AI10:AL10"/>
    <mergeCell ref="AM12:AP12"/>
    <mergeCell ref="AI9:AL9"/>
    <mergeCell ref="AI17:AL17"/>
    <mergeCell ref="AI11:AL11"/>
    <mergeCell ref="AI14:AL14"/>
    <mergeCell ref="AM17:AP17"/>
    <mergeCell ref="AM118:AP118"/>
    <mergeCell ref="AC113:AH113"/>
    <mergeCell ref="AC117:AH117"/>
    <mergeCell ref="AM113:AP113"/>
    <mergeCell ref="W114:AB114"/>
    <mergeCell ref="AI117:AL117"/>
    <mergeCell ref="N114:Q114"/>
    <mergeCell ref="N115:Q115"/>
    <mergeCell ref="R115:V115"/>
    <mergeCell ref="W117:AB117"/>
    <mergeCell ref="W115:AB115"/>
    <mergeCell ref="AC115:AH115"/>
    <mergeCell ref="AC114:AH114"/>
    <mergeCell ref="AI114:AL114"/>
    <mergeCell ref="AM114:AP114"/>
    <mergeCell ref="AM117:AP117"/>
    <mergeCell ref="AC116:AH116"/>
    <mergeCell ref="AI116:AL116"/>
    <mergeCell ref="N113:Q113"/>
    <mergeCell ref="R113:V113"/>
    <mergeCell ref="AC118:AH118"/>
    <mergeCell ref="AI118:AL118"/>
    <mergeCell ref="AM116:AP116"/>
    <mergeCell ref="AI115:AL115"/>
    <mergeCell ref="A114:E114"/>
    <mergeCell ref="F114:M114"/>
    <mergeCell ref="R108:W108"/>
    <mergeCell ref="O110:Q110"/>
    <mergeCell ref="I109:K109"/>
    <mergeCell ref="L109:N109"/>
    <mergeCell ref="O109:Q109"/>
    <mergeCell ref="R109:T109"/>
    <mergeCell ref="F113:M113"/>
    <mergeCell ref="W113:AB113"/>
    <mergeCell ref="A109:E109"/>
    <mergeCell ref="F109:H109"/>
    <mergeCell ref="R114:V114"/>
    <mergeCell ref="A111:AH111"/>
    <mergeCell ref="F110:H110"/>
    <mergeCell ref="I110:K110"/>
    <mergeCell ref="L110:N110"/>
    <mergeCell ref="R110:T110"/>
    <mergeCell ref="U110:W110"/>
    <mergeCell ref="A112:AH112"/>
    <mergeCell ref="A110:E110"/>
    <mergeCell ref="A113:E113"/>
    <mergeCell ref="U109:W109"/>
    <mergeCell ref="A108:E108"/>
    <mergeCell ref="A118:E118"/>
    <mergeCell ref="F118:M118"/>
    <mergeCell ref="R117:V117"/>
    <mergeCell ref="N118:Q118"/>
    <mergeCell ref="R118:V118"/>
    <mergeCell ref="W118:AB118"/>
    <mergeCell ref="A115:E115"/>
    <mergeCell ref="F115:M115"/>
    <mergeCell ref="A117:E117"/>
    <mergeCell ref="F117:M117"/>
    <mergeCell ref="N117:Q117"/>
    <mergeCell ref="A116:E116"/>
    <mergeCell ref="F116:M116"/>
    <mergeCell ref="N116:Q116"/>
    <mergeCell ref="R116:V116"/>
    <mergeCell ref="W116:AB116"/>
    <mergeCell ref="AZ62:BC62"/>
    <mergeCell ref="W65:AB65"/>
    <mergeCell ref="AI63:BK63"/>
    <mergeCell ref="A73:E73"/>
    <mergeCell ref="AM62:AP62"/>
    <mergeCell ref="F53:M53"/>
    <mergeCell ref="F57:M57"/>
    <mergeCell ref="BH62:BK62"/>
    <mergeCell ref="AX62:AY62"/>
    <mergeCell ref="AU62:AW62"/>
    <mergeCell ref="AQ57:AT57"/>
    <mergeCell ref="BD54:BG54"/>
    <mergeCell ref="AM55:AP55"/>
    <mergeCell ref="W70:AB70"/>
    <mergeCell ref="R66:V66"/>
    <mergeCell ref="AC61:AH61"/>
    <mergeCell ref="W68:AB68"/>
    <mergeCell ref="A66:E66"/>
    <mergeCell ref="A62:E62"/>
    <mergeCell ref="AC59:AH59"/>
    <mergeCell ref="AC54:AH54"/>
    <mergeCell ref="AC67:AH67"/>
    <mergeCell ref="AU53:AW53"/>
    <mergeCell ref="AX53:AY53"/>
    <mergeCell ref="BH45:BK45"/>
    <mergeCell ref="AQ49:AT49"/>
    <mergeCell ref="AZ49:BC49"/>
    <mergeCell ref="AZ44:BC44"/>
    <mergeCell ref="AZ47:BC47"/>
    <mergeCell ref="AZ46:BC46"/>
    <mergeCell ref="AQ43:AT43"/>
    <mergeCell ref="BH46:BK46"/>
    <mergeCell ref="BD45:BG45"/>
    <mergeCell ref="AX44:AY44"/>
    <mergeCell ref="AU46:AW46"/>
    <mergeCell ref="AX47:AY47"/>
    <mergeCell ref="AX46:AY46"/>
    <mergeCell ref="AU48:AW48"/>
    <mergeCell ref="AX48:AY48"/>
    <mergeCell ref="BH48:BK48"/>
    <mergeCell ref="BH44:BK44"/>
    <mergeCell ref="AX45:AY45"/>
    <mergeCell ref="AX43:AY43"/>
    <mergeCell ref="AU44:AW44"/>
    <mergeCell ref="BD43:BG43"/>
    <mergeCell ref="AZ43:BC43"/>
    <mergeCell ref="AU43:AW43"/>
    <mergeCell ref="BD52:BG52"/>
    <mergeCell ref="AX52:AY52"/>
    <mergeCell ref="AZ52:BC52"/>
    <mergeCell ref="AM46:AP46"/>
    <mergeCell ref="AC9:AH9"/>
    <mergeCell ref="AC19:AH19"/>
    <mergeCell ref="W17:AB17"/>
    <mergeCell ref="AI15:AL15"/>
    <mergeCell ref="W11:AB11"/>
    <mergeCell ref="W16:AB16"/>
    <mergeCell ref="BD48:BG48"/>
    <mergeCell ref="AX40:AY40"/>
    <mergeCell ref="AI43:AL43"/>
    <mergeCell ref="AI42:AL42"/>
    <mergeCell ref="AU31:AW31"/>
    <mergeCell ref="AM11:AP11"/>
    <mergeCell ref="AI21:AL21"/>
    <mergeCell ref="AM18:AP18"/>
    <mergeCell ref="AI12:AL12"/>
    <mergeCell ref="W19:AB19"/>
    <mergeCell ref="W21:AB21"/>
    <mergeCell ref="AC21:AH21"/>
    <mergeCell ref="W22:AB22"/>
    <mergeCell ref="AC22:AH22"/>
    <mergeCell ref="BD56:BG56"/>
    <mergeCell ref="AQ42:AT42"/>
    <mergeCell ref="N69:Q69"/>
    <mergeCell ref="BH28:BK28"/>
    <mergeCell ref="BH29:BK29"/>
    <mergeCell ref="BD28:BG28"/>
    <mergeCell ref="AZ28:BC28"/>
    <mergeCell ref="BH30:BK30"/>
    <mergeCell ref="AI28:AL28"/>
    <mergeCell ref="AM28:AP28"/>
    <mergeCell ref="AQ29:AT29"/>
    <mergeCell ref="AU29:AW29"/>
    <mergeCell ref="AX30:AY30"/>
    <mergeCell ref="AM29:AP29"/>
    <mergeCell ref="AZ30:BC30"/>
    <mergeCell ref="AZ29:BC29"/>
    <mergeCell ref="BD29:BG29"/>
    <mergeCell ref="BD30:BG30"/>
    <mergeCell ref="BD50:BG50"/>
    <mergeCell ref="AZ50:BC50"/>
    <mergeCell ref="BH41:BK41"/>
    <mergeCell ref="AQ45:AT45"/>
    <mergeCell ref="BH53:BK53"/>
    <mergeCell ref="N54:Q54"/>
    <mergeCell ref="A94:E94"/>
    <mergeCell ref="AC76:AH76"/>
    <mergeCell ref="A92:E92"/>
    <mergeCell ref="F91:M91"/>
    <mergeCell ref="A82:E82"/>
    <mergeCell ref="A95:E95"/>
    <mergeCell ref="F82:M82"/>
    <mergeCell ref="A54:E54"/>
    <mergeCell ref="A56:E56"/>
    <mergeCell ref="W56:AB56"/>
    <mergeCell ref="N61:Q61"/>
    <mergeCell ref="A55:E55"/>
    <mergeCell ref="N65:Q65"/>
    <mergeCell ref="A63:AH63"/>
    <mergeCell ref="W66:AB66"/>
    <mergeCell ref="AC66:AH66"/>
    <mergeCell ref="AC60:AH60"/>
    <mergeCell ref="F62:M62"/>
    <mergeCell ref="A61:E61"/>
    <mergeCell ref="A85:E85"/>
    <mergeCell ref="A89:E89"/>
    <mergeCell ref="A84:E84"/>
    <mergeCell ref="AC79:AH79"/>
    <mergeCell ref="N53:Q53"/>
    <mergeCell ref="R55:V55"/>
    <mergeCell ref="AC53:AH53"/>
    <mergeCell ref="F55:M55"/>
    <mergeCell ref="W55:AB55"/>
    <mergeCell ref="N58:Q58"/>
    <mergeCell ref="AC57:AH57"/>
    <mergeCell ref="R54:V54"/>
    <mergeCell ref="R56:V56"/>
    <mergeCell ref="N56:Q56"/>
    <mergeCell ref="W57:AB57"/>
    <mergeCell ref="W54:AB54"/>
    <mergeCell ref="W53:AB53"/>
    <mergeCell ref="AZ57:BC57"/>
    <mergeCell ref="R57:V57"/>
    <mergeCell ref="F60:M60"/>
    <mergeCell ref="R61:V61"/>
    <mergeCell ref="A70:E70"/>
    <mergeCell ref="F70:M70"/>
    <mergeCell ref="F66:M66"/>
    <mergeCell ref="W62:AB62"/>
    <mergeCell ref="R67:V67"/>
    <mergeCell ref="AC62:AH62"/>
    <mergeCell ref="AC69:AH69"/>
    <mergeCell ref="AC68:AH68"/>
    <mergeCell ref="AC65:AH65"/>
    <mergeCell ref="W61:AB61"/>
    <mergeCell ref="R65:V65"/>
    <mergeCell ref="R68:V68"/>
    <mergeCell ref="R62:V62"/>
    <mergeCell ref="A64:AH64"/>
    <mergeCell ref="R69:V69"/>
    <mergeCell ref="AQ60:AT60"/>
    <mergeCell ref="A60:E60"/>
    <mergeCell ref="F61:M61"/>
    <mergeCell ref="W67:AB67"/>
    <mergeCell ref="N66:Q66"/>
    <mergeCell ref="BD59:BG59"/>
    <mergeCell ref="BH51:BK51"/>
    <mergeCell ref="BD51:BG51"/>
    <mergeCell ref="BD46:BG46"/>
    <mergeCell ref="AU45:AW45"/>
    <mergeCell ref="BH61:BK61"/>
    <mergeCell ref="F58:M58"/>
    <mergeCell ref="N60:Q60"/>
    <mergeCell ref="R60:V60"/>
    <mergeCell ref="AC56:AH56"/>
    <mergeCell ref="AM61:AP61"/>
    <mergeCell ref="AZ56:BC56"/>
    <mergeCell ref="BH54:BK54"/>
    <mergeCell ref="W60:AB60"/>
    <mergeCell ref="R59:V59"/>
    <mergeCell ref="F54:M54"/>
    <mergeCell ref="N59:Q59"/>
    <mergeCell ref="R58:V58"/>
    <mergeCell ref="F56:M56"/>
    <mergeCell ref="N57:Q57"/>
    <mergeCell ref="AM59:AP59"/>
    <mergeCell ref="AI59:AL59"/>
    <mergeCell ref="BD57:BG57"/>
    <mergeCell ref="AX58:AY58"/>
    <mergeCell ref="BD55:BG55"/>
    <mergeCell ref="BD47:BG47"/>
    <mergeCell ref="A53:E53"/>
    <mergeCell ref="A57:E57"/>
    <mergeCell ref="F50:M50"/>
    <mergeCell ref="A58:E58"/>
    <mergeCell ref="BH60:BK60"/>
    <mergeCell ref="AU60:AW60"/>
    <mergeCell ref="BD38:BG38"/>
    <mergeCell ref="AZ41:BC41"/>
    <mergeCell ref="AU41:AW41"/>
    <mergeCell ref="AZ53:BC53"/>
    <mergeCell ref="AZ48:BC48"/>
    <mergeCell ref="AZ45:BC45"/>
    <mergeCell ref="AZ40:BC40"/>
    <mergeCell ref="AZ58:BC58"/>
    <mergeCell ref="AU54:AW54"/>
    <mergeCell ref="AX54:AY54"/>
    <mergeCell ref="BD49:BG49"/>
    <mergeCell ref="BH52:BK52"/>
    <mergeCell ref="BD44:BG44"/>
    <mergeCell ref="AU50:AW50"/>
    <mergeCell ref="AZ55:BC55"/>
    <mergeCell ref="BH50:BK50"/>
    <mergeCell ref="BH58:BK58"/>
    <mergeCell ref="BH47:BK47"/>
    <mergeCell ref="AQ59:AT59"/>
    <mergeCell ref="AZ51:BC51"/>
    <mergeCell ref="AX56:AY56"/>
    <mergeCell ref="AZ54:BC54"/>
    <mergeCell ref="AX57:AY57"/>
    <mergeCell ref="AM47:AP47"/>
    <mergeCell ref="AM48:AP48"/>
    <mergeCell ref="AU49:AW49"/>
    <mergeCell ref="AU59:AW59"/>
    <mergeCell ref="AZ59:BC59"/>
    <mergeCell ref="AX59:AY59"/>
    <mergeCell ref="BH55:BK55"/>
    <mergeCell ref="BH49:BK49"/>
    <mergeCell ref="BH56:BK56"/>
    <mergeCell ref="AM52:AP52"/>
    <mergeCell ref="AQ48:AT48"/>
    <mergeCell ref="AQ47:AT47"/>
    <mergeCell ref="BH57:BK57"/>
    <mergeCell ref="BH59:BK59"/>
    <mergeCell ref="BD53:BG53"/>
    <mergeCell ref="AX49:AY49"/>
    <mergeCell ref="BD58:BG58"/>
    <mergeCell ref="AC77:AH77"/>
    <mergeCell ref="AC74:AH74"/>
    <mergeCell ref="BD62:BG62"/>
    <mergeCell ref="AI34:AY34"/>
    <mergeCell ref="AM44:AP44"/>
    <mergeCell ref="AX55:AY55"/>
    <mergeCell ref="AZ39:BC39"/>
    <mergeCell ref="AQ46:AT46"/>
    <mergeCell ref="AQ44:AT44"/>
    <mergeCell ref="AX38:AY38"/>
    <mergeCell ref="AU47:AW47"/>
    <mergeCell ref="AZ34:BC34"/>
    <mergeCell ref="AQ50:AT50"/>
    <mergeCell ref="AX61:AY61"/>
    <mergeCell ref="AZ61:BC61"/>
    <mergeCell ref="BD61:BG61"/>
    <mergeCell ref="AQ58:AT58"/>
    <mergeCell ref="AX60:AY60"/>
    <mergeCell ref="AZ60:BC60"/>
    <mergeCell ref="BD60:BG60"/>
    <mergeCell ref="AI41:AL41"/>
    <mergeCell ref="AM49:AP49"/>
    <mergeCell ref="AC50:AH50"/>
    <mergeCell ref="AC38:AH38"/>
    <mergeCell ref="F78:M78"/>
    <mergeCell ref="W69:AB69"/>
    <mergeCell ref="F68:M68"/>
    <mergeCell ref="W92:AB92"/>
    <mergeCell ref="R85:V85"/>
    <mergeCell ref="W85:AB85"/>
    <mergeCell ref="A80:E80"/>
    <mergeCell ref="N76:Q76"/>
    <mergeCell ref="F76:M76"/>
    <mergeCell ref="A76:E76"/>
    <mergeCell ref="N71:Q71"/>
    <mergeCell ref="A74:E74"/>
    <mergeCell ref="N80:Q80"/>
    <mergeCell ref="N89:Q89"/>
    <mergeCell ref="N82:Q82"/>
    <mergeCell ref="F73:M73"/>
    <mergeCell ref="A75:E75"/>
    <mergeCell ref="N72:Q72"/>
    <mergeCell ref="A78:E78"/>
    <mergeCell ref="N78:Q78"/>
    <mergeCell ref="A88:AH88"/>
    <mergeCell ref="AC81:AH81"/>
    <mergeCell ref="R84:V84"/>
    <mergeCell ref="F81:M81"/>
    <mergeCell ref="F80:M80"/>
    <mergeCell ref="N86:Q86"/>
    <mergeCell ref="N93:Q93"/>
    <mergeCell ref="W89:AB89"/>
    <mergeCell ref="W90:AB90"/>
    <mergeCell ref="N84:Q84"/>
    <mergeCell ref="W79:AB79"/>
    <mergeCell ref="R86:V86"/>
    <mergeCell ref="R91:V91"/>
    <mergeCell ref="N79:Q79"/>
    <mergeCell ref="N91:Q91"/>
    <mergeCell ref="R92:V92"/>
    <mergeCell ref="R93:V93"/>
    <mergeCell ref="F90:M90"/>
    <mergeCell ref="F85:M85"/>
    <mergeCell ref="AC6:AH6"/>
    <mergeCell ref="R6:V6"/>
    <mergeCell ref="A7:E7"/>
    <mergeCell ref="A8:E8"/>
    <mergeCell ref="A11:E11"/>
    <mergeCell ref="W10:AB10"/>
    <mergeCell ref="F7:M7"/>
    <mergeCell ref="A12:E12"/>
    <mergeCell ref="R15:V15"/>
    <mergeCell ref="F15:M15"/>
    <mergeCell ref="N12:Q12"/>
    <mergeCell ref="N15:Q15"/>
    <mergeCell ref="W15:AB15"/>
    <mergeCell ref="W8:AB8"/>
    <mergeCell ref="R8:V8"/>
    <mergeCell ref="A13:E13"/>
    <mergeCell ref="A14:E14"/>
    <mergeCell ref="A9:E9"/>
    <mergeCell ref="A10:E10"/>
    <mergeCell ref="A15:E15"/>
    <mergeCell ref="R7:V7"/>
    <mergeCell ref="F13:M13"/>
    <mergeCell ref="AC11:AH11"/>
    <mergeCell ref="R14:V14"/>
    <mergeCell ref="AC17:AH17"/>
    <mergeCell ref="A24:E24"/>
    <mergeCell ref="A19:E19"/>
    <mergeCell ref="A20:E20"/>
    <mergeCell ref="N17:Q17"/>
    <mergeCell ref="A17:E17"/>
    <mergeCell ref="R17:V17"/>
    <mergeCell ref="F17:M17"/>
    <mergeCell ref="A1:N1"/>
    <mergeCell ref="O1:P1"/>
    <mergeCell ref="Q1:Y1"/>
    <mergeCell ref="Z1:AH1"/>
    <mergeCell ref="A3:AH3"/>
    <mergeCell ref="A5:AH5"/>
    <mergeCell ref="A2:N2"/>
    <mergeCell ref="N6:Q6"/>
    <mergeCell ref="W6:AB6"/>
    <mergeCell ref="F6:M6"/>
    <mergeCell ref="Q2:Y2"/>
    <mergeCell ref="Z2:AH2"/>
    <mergeCell ref="A6:E6"/>
    <mergeCell ref="A4:E4"/>
    <mergeCell ref="F4:AH4"/>
    <mergeCell ref="O2:P2"/>
    <mergeCell ref="A21:E21"/>
    <mergeCell ref="N20:Q20"/>
    <mergeCell ref="F21:M21"/>
    <mergeCell ref="N16:Q16"/>
    <mergeCell ref="N13:Q13"/>
    <mergeCell ref="N7:Q7"/>
    <mergeCell ref="N8:Q8"/>
    <mergeCell ref="AI7:AL7"/>
    <mergeCell ref="AC16:AH16"/>
    <mergeCell ref="F14:M14"/>
    <mergeCell ref="F16:M16"/>
    <mergeCell ref="AI13:AL13"/>
    <mergeCell ref="R16:V16"/>
    <mergeCell ref="W13:AB13"/>
    <mergeCell ref="W14:AB14"/>
    <mergeCell ref="N10:Q10"/>
    <mergeCell ref="W7:AB7"/>
    <mergeCell ref="AC7:AH7"/>
    <mergeCell ref="F8:M8"/>
    <mergeCell ref="AC8:AH8"/>
    <mergeCell ref="N9:Q9"/>
    <mergeCell ref="F10:M10"/>
    <mergeCell ref="F9:M9"/>
    <mergeCell ref="R13:V13"/>
    <mergeCell ref="N14:Q14"/>
    <mergeCell ref="F19:M19"/>
    <mergeCell ref="N19:Q19"/>
    <mergeCell ref="F18:M18"/>
    <mergeCell ref="F12:M12"/>
    <mergeCell ref="N11:Q11"/>
    <mergeCell ref="R12:V12"/>
    <mergeCell ref="A28:E28"/>
    <mergeCell ref="AI19:AL19"/>
    <mergeCell ref="AC23:AH23"/>
    <mergeCell ref="W18:AB18"/>
    <mergeCell ref="R18:V18"/>
    <mergeCell ref="N18:Q18"/>
    <mergeCell ref="F23:M23"/>
    <mergeCell ref="N23:Q23"/>
    <mergeCell ref="N24:Q24"/>
    <mergeCell ref="A26:AH26"/>
    <mergeCell ref="R24:V24"/>
    <mergeCell ref="R25:V25"/>
    <mergeCell ref="R23:V23"/>
    <mergeCell ref="A25:E25"/>
    <mergeCell ref="F25:M25"/>
    <mergeCell ref="F24:M24"/>
    <mergeCell ref="F20:M20"/>
    <mergeCell ref="R9:V9"/>
    <mergeCell ref="W9:AB9"/>
    <mergeCell ref="AC12:AH12"/>
    <mergeCell ref="AI22:AL22"/>
    <mergeCell ref="W12:AB12"/>
    <mergeCell ref="N21:Q21"/>
    <mergeCell ref="AC20:AH20"/>
    <mergeCell ref="AC18:AH18"/>
    <mergeCell ref="A16:E16"/>
    <mergeCell ref="A18:E18"/>
    <mergeCell ref="R19:V19"/>
    <mergeCell ref="R10:V10"/>
    <mergeCell ref="AC10:AH10"/>
    <mergeCell ref="AC15:AH15"/>
    <mergeCell ref="F11:M11"/>
    <mergeCell ref="AC13:AH13"/>
    <mergeCell ref="R11:V11"/>
    <mergeCell ref="AI20:AL20"/>
    <mergeCell ref="F22:M22"/>
    <mergeCell ref="N22:Q22"/>
    <mergeCell ref="R21:V21"/>
    <mergeCell ref="W20:AB20"/>
    <mergeCell ref="R20:V20"/>
    <mergeCell ref="A22:E22"/>
    <mergeCell ref="R22:V22"/>
    <mergeCell ref="W24:AB24"/>
    <mergeCell ref="A33:E33"/>
    <mergeCell ref="A30:E30"/>
    <mergeCell ref="A29:E29"/>
    <mergeCell ref="N31:Q31"/>
    <mergeCell ref="F31:M31"/>
    <mergeCell ref="A31:E31"/>
    <mergeCell ref="AC33:AH33"/>
    <mergeCell ref="N32:Q32"/>
    <mergeCell ref="F29:M29"/>
    <mergeCell ref="N29:Q29"/>
    <mergeCell ref="R29:V29"/>
    <mergeCell ref="W29:AB29"/>
    <mergeCell ref="AC29:AH29"/>
    <mergeCell ref="AC30:AH30"/>
    <mergeCell ref="W30:AB30"/>
    <mergeCell ref="N30:Q30"/>
    <mergeCell ref="F30:M30"/>
    <mergeCell ref="AC32:AH32"/>
    <mergeCell ref="A32:E32"/>
    <mergeCell ref="F32:M32"/>
    <mergeCell ref="R32:V32"/>
    <mergeCell ref="W32:AB32"/>
    <mergeCell ref="AI30:AL30"/>
    <mergeCell ref="A34:E34"/>
    <mergeCell ref="AQ31:AT31"/>
    <mergeCell ref="AM31:AP31"/>
    <mergeCell ref="BD34:BG34"/>
    <mergeCell ref="AZ31:BC31"/>
    <mergeCell ref="AX31:AY31"/>
    <mergeCell ref="AX37:AY37"/>
    <mergeCell ref="AZ37:BC37"/>
    <mergeCell ref="AZ33:BC33"/>
    <mergeCell ref="A36:AH36"/>
    <mergeCell ref="A35:AH35"/>
    <mergeCell ref="R37:V37"/>
    <mergeCell ref="AI35:BK35"/>
    <mergeCell ref="AI37:AL37"/>
    <mergeCell ref="BH34:BK34"/>
    <mergeCell ref="AZ32:BC32"/>
    <mergeCell ref="AI36:BK36"/>
    <mergeCell ref="BH32:BK32"/>
    <mergeCell ref="BH33:BK33"/>
    <mergeCell ref="BD32:BG32"/>
    <mergeCell ref="BD33:BG33"/>
    <mergeCell ref="W34:AB34"/>
    <mergeCell ref="BH31:BK31"/>
    <mergeCell ref="BD31:BG31"/>
    <mergeCell ref="AM20:AP20"/>
    <mergeCell ref="F34:M34"/>
    <mergeCell ref="AQ32:AT32"/>
    <mergeCell ref="AM32:AP32"/>
    <mergeCell ref="AM33:AP33"/>
    <mergeCell ref="AX33:AY33"/>
    <mergeCell ref="AQ33:AT33"/>
    <mergeCell ref="AI32:AL32"/>
    <mergeCell ref="AX32:AY32"/>
    <mergeCell ref="F33:M33"/>
    <mergeCell ref="R34:V34"/>
    <mergeCell ref="AU33:AW33"/>
    <mergeCell ref="N33:Q33"/>
    <mergeCell ref="AC34:AH34"/>
    <mergeCell ref="N34:Q34"/>
    <mergeCell ref="AM22:AP22"/>
    <mergeCell ref="AQ28:AT28"/>
    <mergeCell ref="AU28:AW28"/>
    <mergeCell ref="R30:V30"/>
    <mergeCell ref="W33:AB33"/>
    <mergeCell ref="AI31:AL31"/>
    <mergeCell ref="R28:V28"/>
    <mergeCell ref="AI29:AL29"/>
    <mergeCell ref="AX28:AY28"/>
    <mergeCell ref="W23:AB23"/>
    <mergeCell ref="W31:AB31"/>
    <mergeCell ref="AX29:AY29"/>
    <mergeCell ref="AQ30:AT30"/>
    <mergeCell ref="AM30:AP30"/>
    <mergeCell ref="W25:AB25"/>
    <mergeCell ref="AC25:AH25"/>
    <mergeCell ref="AC28:AH28"/>
    <mergeCell ref="AM25:AP25"/>
    <mergeCell ref="AI25:AL25"/>
    <mergeCell ref="AI27:BK27"/>
    <mergeCell ref="AI26:BK26"/>
    <mergeCell ref="AI23:AL23"/>
    <mergeCell ref="AM23:AP23"/>
    <mergeCell ref="AI24:AL24"/>
    <mergeCell ref="AM24:AP24"/>
    <mergeCell ref="A27:AH27"/>
    <mergeCell ref="A23:E23"/>
    <mergeCell ref="N25:Q25"/>
    <mergeCell ref="AC24:AH24"/>
    <mergeCell ref="N28:Q28"/>
    <mergeCell ref="F28:M28"/>
    <mergeCell ref="W28:AB28"/>
    <mergeCell ref="W37:AB37"/>
    <mergeCell ref="W50:AB50"/>
    <mergeCell ref="F51:M51"/>
    <mergeCell ref="AC41:AH41"/>
    <mergeCell ref="N49:Q49"/>
    <mergeCell ref="F49:M49"/>
    <mergeCell ref="R46:V46"/>
    <mergeCell ref="AC49:AH49"/>
    <mergeCell ref="F41:M41"/>
    <mergeCell ref="N39:Q39"/>
    <mergeCell ref="F39:M39"/>
    <mergeCell ref="N48:Q48"/>
    <mergeCell ref="F44:M44"/>
    <mergeCell ref="AC48:AH48"/>
    <mergeCell ref="W44:AB44"/>
    <mergeCell ref="F42:M42"/>
    <mergeCell ref="F46:M46"/>
    <mergeCell ref="F38:M38"/>
    <mergeCell ref="AC37:AH37"/>
    <mergeCell ref="N40:Q40"/>
    <mergeCell ref="AC40:AH40"/>
    <mergeCell ref="N50:Q50"/>
    <mergeCell ref="AC44:AH44"/>
    <mergeCell ref="F43:M43"/>
    <mergeCell ref="A41:E41"/>
    <mergeCell ref="A38:E38"/>
    <mergeCell ref="R38:V38"/>
    <mergeCell ref="N41:Q41"/>
    <mergeCell ref="F40:M40"/>
    <mergeCell ref="N42:Q42"/>
    <mergeCell ref="N37:Q37"/>
    <mergeCell ref="A39:E39"/>
    <mergeCell ref="R39:V39"/>
    <mergeCell ref="R42:V42"/>
    <mergeCell ref="A40:E40"/>
    <mergeCell ref="A42:E42"/>
    <mergeCell ref="A37:E37"/>
    <mergeCell ref="N38:Q38"/>
    <mergeCell ref="R40:V40"/>
    <mergeCell ref="N46:Q46"/>
    <mergeCell ref="R44:V44"/>
    <mergeCell ref="A44:E44"/>
    <mergeCell ref="A48:E48"/>
    <mergeCell ref="A45:E45"/>
    <mergeCell ref="F48:M48"/>
    <mergeCell ref="A47:E47"/>
    <mergeCell ref="R51:V51"/>
    <mergeCell ref="A52:E52"/>
    <mergeCell ref="W38:AB38"/>
    <mergeCell ref="W39:AB39"/>
    <mergeCell ref="W41:AB41"/>
    <mergeCell ref="W42:AB42"/>
    <mergeCell ref="N43:Q43"/>
    <mergeCell ref="R43:V43"/>
    <mergeCell ref="A43:E43"/>
    <mergeCell ref="F52:M52"/>
    <mergeCell ref="N52:Q52"/>
    <mergeCell ref="W52:AB52"/>
    <mergeCell ref="N47:Q47"/>
    <mergeCell ref="W45:AB45"/>
    <mergeCell ref="F47:M47"/>
    <mergeCell ref="N45:Q45"/>
    <mergeCell ref="R52:V52"/>
    <mergeCell ref="N51:Q51"/>
    <mergeCell ref="A51:E51"/>
    <mergeCell ref="A49:E49"/>
    <mergeCell ref="N44:Q44"/>
    <mergeCell ref="F45:M45"/>
    <mergeCell ref="R45:V45"/>
    <mergeCell ref="W46:AB46"/>
    <mergeCell ref="A46:E46"/>
    <mergeCell ref="W49:AB49"/>
    <mergeCell ref="AC42:AH42"/>
    <mergeCell ref="W40:AB40"/>
    <mergeCell ref="AC39:AH39"/>
    <mergeCell ref="W43:AB43"/>
    <mergeCell ref="AC43:AH43"/>
    <mergeCell ref="AI46:AL46"/>
    <mergeCell ref="W51:AB51"/>
    <mergeCell ref="R53:V53"/>
    <mergeCell ref="R47:V47"/>
    <mergeCell ref="R48:V48"/>
    <mergeCell ref="W48:AB48"/>
    <mergeCell ref="W47:AB47"/>
    <mergeCell ref="AC45:AH45"/>
    <mergeCell ref="AC47:AH47"/>
    <mergeCell ref="R49:V49"/>
    <mergeCell ref="R50:V50"/>
    <mergeCell ref="AC46:AH46"/>
    <mergeCell ref="AI50:AL50"/>
    <mergeCell ref="AC51:AH51"/>
    <mergeCell ref="BH39:BK39"/>
    <mergeCell ref="BH43:BK43"/>
    <mergeCell ref="BD37:BG37"/>
    <mergeCell ref="AM40:AP40"/>
    <mergeCell ref="AQ37:AT37"/>
    <mergeCell ref="AQ38:AT38"/>
    <mergeCell ref="AU38:AW38"/>
    <mergeCell ref="AU42:AW42"/>
    <mergeCell ref="BD40:BG40"/>
    <mergeCell ref="BD39:BG39"/>
    <mergeCell ref="BD41:BG41"/>
    <mergeCell ref="AM42:AP42"/>
    <mergeCell ref="BH37:BK37"/>
    <mergeCell ref="AX41:AY41"/>
    <mergeCell ref="AQ41:AT41"/>
    <mergeCell ref="AM39:AP39"/>
    <mergeCell ref="BH38:BK38"/>
    <mergeCell ref="BD42:BG42"/>
    <mergeCell ref="AZ38:BC38"/>
    <mergeCell ref="BH42:BK42"/>
    <mergeCell ref="AM43:AP43"/>
    <mergeCell ref="BH40:BK40"/>
    <mergeCell ref="AM41:AP41"/>
    <mergeCell ref="AZ42:BC42"/>
    <mergeCell ref="AC84:AH84"/>
    <mergeCell ref="AC85:AH85"/>
    <mergeCell ref="W71:AB71"/>
    <mergeCell ref="R80:V80"/>
    <mergeCell ref="W82:AB82"/>
    <mergeCell ref="AC82:AH82"/>
    <mergeCell ref="W78:AB78"/>
    <mergeCell ref="W80:AB80"/>
    <mergeCell ref="R76:V76"/>
    <mergeCell ref="R78:V78"/>
    <mergeCell ref="AC73:AH73"/>
    <mergeCell ref="R71:V71"/>
    <mergeCell ref="AC80:AH80"/>
    <mergeCell ref="R81:V81"/>
    <mergeCell ref="R72:V72"/>
    <mergeCell ref="R73:V73"/>
    <mergeCell ref="R77:V77"/>
    <mergeCell ref="W74:AB74"/>
    <mergeCell ref="W72:AB72"/>
    <mergeCell ref="W77:AB77"/>
    <mergeCell ref="W81:AB81"/>
    <mergeCell ref="AC78:AH78"/>
    <mergeCell ref="AC75:AH75"/>
    <mergeCell ref="R79:V79"/>
    <mergeCell ref="AC71:AH71"/>
    <mergeCell ref="AI62:AL62"/>
    <mergeCell ref="AI54:AL54"/>
    <mergeCell ref="AI52:AL52"/>
    <mergeCell ref="AI61:AL61"/>
    <mergeCell ref="AM51:AP51"/>
    <mergeCell ref="AI51:AL51"/>
    <mergeCell ref="AC70:AH70"/>
    <mergeCell ref="AC58:AH58"/>
    <mergeCell ref="AI53:AL53"/>
    <mergeCell ref="AM58:AP58"/>
    <mergeCell ref="AI55:AL55"/>
    <mergeCell ref="AI58:AL58"/>
    <mergeCell ref="AM54:AP54"/>
    <mergeCell ref="AI57:AL57"/>
    <mergeCell ref="AI56:AL56"/>
    <mergeCell ref="AC52:AH52"/>
    <mergeCell ref="A104:E104"/>
    <mergeCell ref="A97:E97"/>
    <mergeCell ref="W73:AB73"/>
    <mergeCell ref="R75:V75"/>
    <mergeCell ref="W75:AB75"/>
    <mergeCell ref="W76:AB76"/>
    <mergeCell ref="N81:Q81"/>
    <mergeCell ref="N98:Q98"/>
    <mergeCell ref="R97:V97"/>
    <mergeCell ref="W84:AB84"/>
    <mergeCell ref="W97:AB97"/>
    <mergeCell ref="N97:Q97"/>
    <mergeCell ref="N94:Q94"/>
    <mergeCell ref="W91:AB91"/>
    <mergeCell ref="W93:AB93"/>
    <mergeCell ref="R89:V89"/>
    <mergeCell ref="W83:AB83"/>
    <mergeCell ref="R82:V82"/>
    <mergeCell ref="R83:V83"/>
    <mergeCell ref="W94:AB94"/>
    <mergeCell ref="W95:AB95"/>
    <mergeCell ref="W86:AB86"/>
    <mergeCell ref="F77:M77"/>
    <mergeCell ref="F79:M79"/>
    <mergeCell ref="AC83:AH83"/>
    <mergeCell ref="F99:M99"/>
    <mergeCell ref="F93:M93"/>
    <mergeCell ref="F97:M97"/>
    <mergeCell ref="R98:V98"/>
    <mergeCell ref="AC102:AH102"/>
    <mergeCell ref="W104:AB104"/>
    <mergeCell ref="N105:Q105"/>
    <mergeCell ref="AC99:AH99"/>
    <mergeCell ref="AC98:AH98"/>
    <mergeCell ref="AC93:AH93"/>
    <mergeCell ref="AC94:AH94"/>
    <mergeCell ref="R105:V105"/>
    <mergeCell ref="F89:M89"/>
    <mergeCell ref="N83:Q83"/>
    <mergeCell ref="N99:Q99"/>
    <mergeCell ref="N85:Q85"/>
    <mergeCell ref="A87:AH87"/>
    <mergeCell ref="N95:Q95"/>
    <mergeCell ref="R99:V99"/>
    <mergeCell ref="F105:M105"/>
    <mergeCell ref="AC86:AH86"/>
    <mergeCell ref="AC89:AH89"/>
    <mergeCell ref="AC90:AH90"/>
    <mergeCell ref="F108:K108"/>
    <mergeCell ref="F95:M95"/>
    <mergeCell ref="F92:M92"/>
    <mergeCell ref="AC91:AH91"/>
    <mergeCell ref="AC97:AH97"/>
    <mergeCell ref="AC95:AH95"/>
    <mergeCell ref="W96:AB96"/>
    <mergeCell ref="R96:V96"/>
    <mergeCell ref="N96:Q96"/>
    <mergeCell ref="AC105:AH105"/>
    <mergeCell ref="AC92:AH92"/>
    <mergeCell ref="R101:V101"/>
    <mergeCell ref="R104:V104"/>
    <mergeCell ref="F102:M102"/>
    <mergeCell ref="R102:V102"/>
    <mergeCell ref="W102:AB102"/>
    <mergeCell ref="W101:AB101"/>
    <mergeCell ref="AC104:AH104"/>
    <mergeCell ref="R103:V103"/>
    <mergeCell ref="W105:AB105"/>
    <mergeCell ref="W99:AB99"/>
    <mergeCell ref="A106:AH106"/>
    <mergeCell ref="A105:E105"/>
    <mergeCell ref="A107:AI107"/>
  </mergeCells>
  <phoneticPr fontId="2" type="noConversion"/>
  <dataValidations count="6">
    <dataValidation type="list" allowBlank="1" showInputMessage="1" showErrorMessage="1" sqref="F34:M34" xr:uid="{00000000-0002-0000-0100-000000000000}">
      <formula1>踢腳板清單</formula1>
    </dataValidation>
    <dataValidation type="list" allowBlank="1" showInputMessage="1" showErrorMessage="1" sqref="W115:AB118" xr:uid="{00000000-0002-0000-0100-000001000000}">
      <formula1>防水規格型號</formula1>
    </dataValidation>
    <dataValidation type="list" allowBlank="1" showInputMessage="1" showErrorMessage="1" sqref="A110:E110" xr:uid="{00000000-0002-0000-0100-000004000000}">
      <formula1>油漆等級分類</formula1>
    </dataValidation>
    <dataValidation type="list" allowBlank="1" showInputMessage="1" showErrorMessage="1" sqref="F8:M25" xr:uid="{00000000-0002-0000-0100-000003000000}">
      <formula1>天花項目清單</formula1>
    </dataValidation>
    <dataValidation type="list" allowBlank="1" showInputMessage="1" showErrorMessage="1" sqref="F30:M33" xr:uid="{00000000-0002-0000-0100-000002000000}">
      <formula1>壁磚項目清單</formula1>
    </dataValidation>
    <dataValidation type="list" allowBlank="1" showInputMessage="1" showErrorMessage="1" sqref="F39:M47 F48:M62" xr:uid="{00000000-0002-0000-0100-000005000000}">
      <formula1>地坪項目清單</formula1>
    </dataValidation>
  </dataValidations>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C206"/>
  <sheetViews>
    <sheetView workbookViewId="0">
      <selection activeCell="F14" sqref="F14:M14"/>
    </sheetView>
  </sheetViews>
  <sheetFormatPr defaultColWidth="2.75" defaultRowHeight="16.5"/>
  <cols>
    <col min="1" max="16384" width="2.75" style="4"/>
  </cols>
  <sheetData>
    <row r="1" spans="1:68" ht="35.1" customHeight="1">
      <c r="A1" s="135" t="s">
        <v>87</v>
      </c>
      <c r="B1" s="135"/>
      <c r="C1" s="135"/>
      <c r="D1" s="135"/>
      <c r="E1" s="135"/>
      <c r="F1" s="135"/>
      <c r="G1" s="135"/>
      <c r="H1" s="135"/>
      <c r="I1" s="135"/>
      <c r="J1" s="135"/>
      <c r="K1" s="135"/>
      <c r="L1" s="135"/>
      <c r="M1" s="135"/>
      <c r="N1" s="136"/>
      <c r="O1" s="136"/>
      <c r="P1" s="137" t="s">
        <v>88</v>
      </c>
      <c r="Q1" s="137"/>
      <c r="R1" s="137"/>
      <c r="S1" s="137"/>
      <c r="T1" s="137"/>
      <c r="U1" s="137"/>
      <c r="V1" s="137"/>
      <c r="W1" s="137"/>
      <c r="X1" s="137"/>
      <c r="Y1" s="138" t="s">
        <v>94</v>
      </c>
      <c r="Z1" s="138"/>
      <c r="AA1" s="138"/>
      <c r="AB1" s="138"/>
      <c r="AC1" s="138"/>
      <c r="AD1" s="138"/>
      <c r="AE1" s="138"/>
      <c r="AF1" s="138"/>
      <c r="AG1" s="138"/>
      <c r="AH1" s="138"/>
    </row>
    <row r="2" spans="1:68" ht="26.1" customHeight="1">
      <c r="A2" s="139" t="s">
        <v>4</v>
      </c>
      <c r="B2" s="139"/>
      <c r="C2" s="139"/>
      <c r="D2" s="139"/>
      <c r="E2" s="139"/>
      <c r="F2" s="139"/>
      <c r="G2" s="139"/>
      <c r="H2" s="139"/>
      <c r="I2" s="139"/>
      <c r="J2" s="139"/>
      <c r="K2" s="139"/>
      <c r="L2" s="139"/>
      <c r="M2" s="139"/>
      <c r="N2" s="111"/>
      <c r="O2" s="111"/>
      <c r="P2" s="140" t="s">
        <v>5</v>
      </c>
      <c r="Q2" s="140"/>
      <c r="R2" s="140"/>
      <c r="S2" s="140"/>
      <c r="T2" s="140"/>
      <c r="U2" s="140"/>
      <c r="V2" s="140"/>
      <c r="W2" s="140"/>
      <c r="X2" s="140"/>
      <c r="Y2" s="141" t="s">
        <v>83</v>
      </c>
      <c r="Z2" s="141"/>
      <c r="AA2" s="141"/>
      <c r="AB2" s="141"/>
      <c r="AC2" s="141"/>
      <c r="AD2" s="141"/>
      <c r="AE2" s="141"/>
      <c r="AF2" s="141"/>
      <c r="AG2" s="141"/>
      <c r="AH2" s="141"/>
    </row>
    <row r="3" spans="1:68"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68" ht="24.95" customHeight="1">
      <c r="A4" s="188" t="s">
        <v>89</v>
      </c>
      <c r="B4" s="188"/>
      <c r="C4" s="188"/>
      <c r="D4" s="188"/>
      <c r="E4" s="153" t="str">
        <f>基本資料!F4</f>
        <v>台北市 松山區 民權東路 許公館裝修工程</v>
      </c>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68" ht="20.100000000000001" customHeight="1">
      <c r="A5" s="127" t="s">
        <v>1260</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9"/>
      <c r="AI5" s="143" t="s">
        <v>192</v>
      </c>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row>
    <row r="6" spans="1:68" s="2" customFormat="1" ht="20.100000000000001" customHeight="1">
      <c r="A6" s="166" t="s">
        <v>871</v>
      </c>
      <c r="B6" s="166"/>
      <c r="C6" s="166"/>
      <c r="D6" s="166"/>
      <c r="E6" s="166"/>
      <c r="F6" s="166" t="s">
        <v>199</v>
      </c>
      <c r="G6" s="166"/>
      <c r="H6" s="166"/>
      <c r="I6" s="166"/>
      <c r="J6" s="166"/>
      <c r="K6" s="166"/>
      <c r="L6" s="166"/>
      <c r="M6" s="166"/>
      <c r="N6" s="167" t="s">
        <v>200</v>
      </c>
      <c r="O6" s="167"/>
      <c r="P6" s="167"/>
      <c r="Q6" s="167"/>
      <c r="R6" s="166" t="s">
        <v>879</v>
      </c>
      <c r="S6" s="166"/>
      <c r="T6" s="166"/>
      <c r="U6" s="166"/>
      <c r="V6" s="166"/>
      <c r="W6" s="167" t="s">
        <v>305</v>
      </c>
      <c r="X6" s="167"/>
      <c r="Y6" s="167"/>
      <c r="Z6" s="167"/>
      <c r="AA6" s="167"/>
      <c r="AB6" s="167"/>
      <c r="AC6" s="167" t="s">
        <v>880</v>
      </c>
      <c r="AD6" s="167"/>
      <c r="AE6" s="167"/>
      <c r="AF6" s="167"/>
      <c r="AG6" s="167"/>
      <c r="AH6" s="167"/>
      <c r="AI6" s="166" t="s">
        <v>1092</v>
      </c>
      <c r="AJ6" s="166"/>
      <c r="AK6" s="166"/>
      <c r="AL6" s="166" t="s">
        <v>1093</v>
      </c>
      <c r="AM6" s="166"/>
      <c r="AN6" s="166"/>
      <c r="AO6" s="166"/>
      <c r="AP6" s="166" t="s">
        <v>197</v>
      </c>
      <c r="AQ6" s="166"/>
      <c r="AR6" s="166"/>
      <c r="AS6" s="172" t="s">
        <v>1094</v>
      </c>
      <c r="AT6" s="172"/>
      <c r="AU6" s="172"/>
      <c r="AV6" s="172"/>
      <c r="AW6" s="172" t="s">
        <v>1095</v>
      </c>
      <c r="AX6" s="172"/>
      <c r="AY6" s="172"/>
      <c r="AZ6" s="172" t="s">
        <v>856</v>
      </c>
      <c r="BA6" s="172"/>
      <c r="BB6" s="172"/>
      <c r="BC6" s="172"/>
      <c r="BD6" s="172"/>
      <c r="BE6" s="172"/>
      <c r="BF6" s="172"/>
      <c r="BG6" s="172"/>
      <c r="BH6" s="172"/>
      <c r="BI6" s="172"/>
      <c r="BJ6" s="172"/>
      <c r="BK6" s="172"/>
      <c r="BL6" s="172"/>
      <c r="BM6" s="172"/>
      <c r="BN6" s="172"/>
      <c r="BO6" s="172"/>
      <c r="BP6" s="172"/>
    </row>
    <row r="7" spans="1:68" s="3" customFormat="1" ht="15" customHeight="1" thickBot="1">
      <c r="A7" s="168" t="s">
        <v>101</v>
      </c>
      <c r="B7" s="168"/>
      <c r="C7" s="168"/>
      <c r="D7" s="168"/>
      <c r="E7" s="168"/>
      <c r="F7" s="168" t="s">
        <v>7</v>
      </c>
      <c r="G7" s="168"/>
      <c r="H7" s="168"/>
      <c r="I7" s="168"/>
      <c r="J7" s="168"/>
      <c r="K7" s="168"/>
      <c r="L7" s="168"/>
      <c r="M7" s="168"/>
      <c r="N7" s="168" t="s">
        <v>8</v>
      </c>
      <c r="O7" s="168"/>
      <c r="P7" s="168"/>
      <c r="Q7" s="168"/>
      <c r="R7" s="168" t="s">
        <v>11</v>
      </c>
      <c r="S7" s="168"/>
      <c r="T7" s="168"/>
      <c r="U7" s="168"/>
      <c r="V7" s="168"/>
      <c r="W7" s="168" t="s">
        <v>10</v>
      </c>
      <c r="X7" s="168"/>
      <c r="Y7" s="168"/>
      <c r="Z7" s="168"/>
      <c r="AA7" s="168"/>
      <c r="AB7" s="168"/>
      <c r="AC7" s="168" t="s">
        <v>9</v>
      </c>
      <c r="AD7" s="168"/>
      <c r="AE7" s="168"/>
      <c r="AF7" s="168"/>
      <c r="AG7" s="168"/>
      <c r="AH7" s="168"/>
      <c r="AI7" s="168" t="s">
        <v>60</v>
      </c>
      <c r="AJ7" s="168"/>
      <c r="AK7" s="168"/>
      <c r="AL7" s="168" t="s">
        <v>58</v>
      </c>
      <c r="AM7" s="168"/>
      <c r="AN7" s="168"/>
      <c r="AO7" s="168"/>
      <c r="AP7" s="168" t="s">
        <v>57</v>
      </c>
      <c r="AQ7" s="168"/>
      <c r="AR7" s="168"/>
      <c r="AS7" s="173" t="s">
        <v>61</v>
      </c>
      <c r="AT7" s="173"/>
      <c r="AU7" s="173"/>
      <c r="AV7" s="173"/>
      <c r="AW7" s="173" t="s">
        <v>59</v>
      </c>
      <c r="AX7" s="173"/>
      <c r="AY7" s="173"/>
      <c r="AZ7" s="173" t="s">
        <v>62</v>
      </c>
      <c r="BA7" s="173"/>
      <c r="BB7" s="173"/>
      <c r="BC7" s="173"/>
      <c r="BD7" s="173"/>
      <c r="BE7" s="173"/>
      <c r="BF7" s="173"/>
      <c r="BG7" s="173"/>
      <c r="BH7" s="173"/>
      <c r="BI7" s="173"/>
      <c r="BJ7" s="173"/>
      <c r="BK7" s="173"/>
      <c r="BL7" s="173"/>
      <c r="BM7" s="173"/>
      <c r="BN7" s="173"/>
      <c r="BO7" s="173"/>
      <c r="BP7" s="173"/>
    </row>
    <row r="8" spans="1:68" ht="20.100000000000001" customHeight="1">
      <c r="A8" s="125" t="str">
        <f>基本資料!A42</f>
        <v>廚房</v>
      </c>
      <c r="B8" s="125"/>
      <c r="C8" s="125"/>
      <c r="D8" s="125"/>
      <c r="E8" s="125"/>
      <c r="F8" s="176" t="s">
        <v>1927</v>
      </c>
      <c r="G8" s="177"/>
      <c r="H8" s="177"/>
      <c r="I8" s="177"/>
      <c r="J8" s="177"/>
      <c r="K8" s="177"/>
      <c r="L8" s="177"/>
      <c r="M8" s="178"/>
      <c r="N8" s="125" t="s">
        <v>1261</v>
      </c>
      <c r="O8" s="125"/>
      <c r="P8" s="125"/>
      <c r="Q8" s="125"/>
      <c r="R8" s="125" t="s">
        <v>1262</v>
      </c>
      <c r="S8" s="125"/>
      <c r="T8" s="125"/>
      <c r="U8" s="125"/>
      <c r="V8" s="125"/>
      <c r="W8" s="151" t="str">
        <f>VLOOKUP(F8,下拉式選單設定_勿更動勿編輯!$Q$2:$AJ$26,9,0)</f>
        <v>大和器</v>
      </c>
      <c r="X8" s="151"/>
      <c r="Y8" s="151"/>
      <c r="Z8" s="151"/>
      <c r="AA8" s="151"/>
      <c r="AB8" s="151"/>
      <c r="AC8" s="125" t="s">
        <v>1263</v>
      </c>
      <c r="AD8" s="125"/>
      <c r="AE8" s="125"/>
      <c r="AF8" s="125"/>
      <c r="AG8" s="125"/>
      <c r="AH8" s="125"/>
      <c r="AI8" s="125"/>
      <c r="AJ8" s="125"/>
      <c r="AK8" s="125"/>
      <c r="AL8" s="206"/>
      <c r="AM8" s="206"/>
      <c r="AN8" s="206"/>
      <c r="AO8" s="206"/>
      <c r="AP8" s="151">
        <f>VLOOKUP(F8,下拉式選單設定_勿更動勿編輯!$Q$2:$AJ$26,15,0)</f>
        <v>1080</v>
      </c>
      <c r="AQ8" s="151"/>
      <c r="AR8" s="151"/>
      <c r="AS8" s="207"/>
      <c r="AT8" s="207"/>
      <c r="AU8" s="207"/>
      <c r="AV8" s="207"/>
      <c r="AW8" s="208">
        <f>VLOOKUP(F8,下拉式選單設定_勿更動勿編輯!$Q$2:$AJ$26,18,0)</f>
        <v>900</v>
      </c>
      <c r="AX8" s="208"/>
      <c r="AY8" s="208"/>
      <c r="AZ8" s="200"/>
      <c r="BA8" s="200"/>
      <c r="BB8" s="200"/>
      <c r="BC8" s="200"/>
      <c r="BD8" s="200"/>
      <c r="BE8" s="200"/>
      <c r="BF8" s="200"/>
      <c r="BG8" s="200"/>
      <c r="BH8" s="200"/>
      <c r="BI8" s="200"/>
      <c r="BJ8" s="200"/>
      <c r="BK8" s="200"/>
      <c r="BL8" s="200"/>
      <c r="BM8" s="200"/>
      <c r="BN8" s="200"/>
      <c r="BO8" s="200"/>
      <c r="BP8" s="200"/>
    </row>
    <row r="9" spans="1:68" ht="20.100000000000001" customHeight="1">
      <c r="A9" s="125" t="s">
        <v>2018</v>
      </c>
      <c r="B9" s="125"/>
      <c r="C9" s="125"/>
      <c r="D9" s="125"/>
      <c r="E9" s="125"/>
      <c r="F9" s="176" t="s">
        <v>2129</v>
      </c>
      <c r="G9" s="177"/>
      <c r="H9" s="177"/>
      <c r="I9" s="177"/>
      <c r="J9" s="177"/>
      <c r="K9" s="177"/>
      <c r="L9" s="177"/>
      <c r="M9" s="178"/>
      <c r="N9" s="125" t="s">
        <v>1261</v>
      </c>
      <c r="O9" s="125"/>
      <c r="P9" s="125"/>
      <c r="Q9" s="125"/>
      <c r="R9" s="125" t="s">
        <v>1262</v>
      </c>
      <c r="S9" s="125"/>
      <c r="T9" s="125"/>
      <c r="U9" s="125"/>
      <c r="V9" s="125"/>
      <c r="W9" s="151" t="str">
        <f>VLOOKUP(F9,下拉式選單設定_勿更動勿編輯!$Q$2:$AJ$26,9,0)</f>
        <v>大和器</v>
      </c>
      <c r="X9" s="151"/>
      <c r="Y9" s="151"/>
      <c r="Z9" s="151"/>
      <c r="AA9" s="151"/>
      <c r="AB9" s="151"/>
      <c r="AC9" s="125" t="s">
        <v>1263</v>
      </c>
      <c r="AD9" s="125"/>
      <c r="AE9" s="125"/>
      <c r="AF9" s="125"/>
      <c r="AG9" s="125"/>
      <c r="AH9" s="125"/>
      <c r="AI9" s="125"/>
      <c r="AJ9" s="125"/>
      <c r="AK9" s="125"/>
      <c r="AL9" s="206"/>
      <c r="AM9" s="206"/>
      <c r="AN9" s="206"/>
      <c r="AO9" s="206"/>
      <c r="AP9" s="151">
        <f>VLOOKUP(F9,下拉式選單設定_勿更動勿編輯!$Q$2:$AJ$26,15,0)</f>
        <v>750</v>
      </c>
      <c r="AQ9" s="151"/>
      <c r="AR9" s="151"/>
      <c r="AS9" s="207"/>
      <c r="AT9" s="207"/>
      <c r="AU9" s="207"/>
      <c r="AV9" s="207"/>
      <c r="AW9" s="208">
        <f>VLOOKUP(F9,下拉式選單設定_勿更動勿編輯!$Q$2:$AJ$26,18,0)</f>
        <v>600</v>
      </c>
      <c r="AX9" s="208"/>
      <c r="AY9" s="208"/>
      <c r="AZ9" s="200"/>
      <c r="BA9" s="200"/>
      <c r="BB9" s="200"/>
      <c r="BC9" s="200"/>
      <c r="BD9" s="200"/>
      <c r="BE9" s="200"/>
      <c r="BF9" s="200"/>
      <c r="BG9" s="200"/>
      <c r="BH9" s="200"/>
      <c r="BI9" s="200"/>
      <c r="BJ9" s="200"/>
      <c r="BK9" s="200"/>
      <c r="BL9" s="200"/>
      <c r="BM9" s="200"/>
      <c r="BN9" s="200"/>
      <c r="BO9" s="200"/>
      <c r="BP9" s="200"/>
    </row>
    <row r="10" spans="1:68" ht="20.100000000000001" customHeight="1">
      <c r="A10" s="125" t="str">
        <f>基本資料!A25</f>
        <v>餐廳</v>
      </c>
      <c r="B10" s="125"/>
      <c r="C10" s="125"/>
      <c r="D10" s="125"/>
      <c r="E10" s="125"/>
      <c r="F10" s="176" t="s">
        <v>1264</v>
      </c>
      <c r="G10" s="177"/>
      <c r="H10" s="177"/>
      <c r="I10" s="177"/>
      <c r="J10" s="177"/>
      <c r="K10" s="177"/>
      <c r="L10" s="177"/>
      <c r="M10" s="178"/>
      <c r="N10" s="125" t="s">
        <v>1261</v>
      </c>
      <c r="O10" s="125"/>
      <c r="P10" s="125"/>
      <c r="Q10" s="125"/>
      <c r="R10" s="125" t="s">
        <v>1262</v>
      </c>
      <c r="S10" s="125"/>
      <c r="T10" s="125"/>
      <c r="U10" s="125"/>
      <c r="V10" s="125"/>
      <c r="W10" s="151" t="str">
        <f>VLOOKUP(F10,下拉式選單設定_勿更動勿編輯!$Q$2:$AJ$26,9,0)</f>
        <v>大和器</v>
      </c>
      <c r="X10" s="151"/>
      <c r="Y10" s="151"/>
      <c r="Z10" s="151"/>
      <c r="AA10" s="151"/>
      <c r="AB10" s="151"/>
      <c r="AC10" s="125" t="s">
        <v>1263</v>
      </c>
      <c r="AD10" s="125"/>
      <c r="AE10" s="125"/>
      <c r="AF10" s="125"/>
      <c r="AG10" s="125"/>
      <c r="AH10" s="125"/>
      <c r="AI10" s="125"/>
      <c r="AJ10" s="125"/>
      <c r="AK10" s="125"/>
      <c r="AL10" s="206"/>
      <c r="AM10" s="206"/>
      <c r="AN10" s="206"/>
      <c r="AO10" s="206"/>
      <c r="AP10" s="151">
        <f>VLOOKUP(F10,下拉式選單設定_勿更動勿編輯!$Q$2:$AJ$26,15,0)</f>
        <v>1200</v>
      </c>
      <c r="AQ10" s="151"/>
      <c r="AR10" s="151"/>
      <c r="AS10" s="207"/>
      <c r="AT10" s="207"/>
      <c r="AU10" s="207"/>
      <c r="AV10" s="207"/>
      <c r="AW10" s="208">
        <f>VLOOKUP(F10,下拉式選單設定_勿更動勿編輯!$Q$2:$AJ$26,18,0)</f>
        <v>1000</v>
      </c>
      <c r="AX10" s="208"/>
      <c r="AY10" s="208"/>
      <c r="AZ10" s="200"/>
      <c r="BA10" s="200"/>
      <c r="BB10" s="200"/>
      <c r="BC10" s="200"/>
      <c r="BD10" s="200"/>
      <c r="BE10" s="200"/>
      <c r="BF10" s="200"/>
      <c r="BG10" s="200"/>
      <c r="BH10" s="200"/>
      <c r="BI10" s="200"/>
      <c r="BJ10" s="200"/>
      <c r="BK10" s="200"/>
      <c r="BL10" s="200"/>
      <c r="BM10" s="200"/>
      <c r="BN10" s="200"/>
      <c r="BO10" s="200"/>
      <c r="BP10" s="200"/>
    </row>
    <row r="11" spans="1:68" ht="20.100000000000001" customHeight="1">
      <c r="A11" s="125" t="str">
        <f>基本資料!A32</f>
        <v>主臥房</v>
      </c>
      <c r="B11" s="125"/>
      <c r="C11" s="125"/>
      <c r="D11" s="125"/>
      <c r="E11" s="125"/>
      <c r="F11" s="176" t="s">
        <v>1264</v>
      </c>
      <c r="G11" s="177"/>
      <c r="H11" s="177"/>
      <c r="I11" s="177"/>
      <c r="J11" s="177"/>
      <c r="K11" s="177"/>
      <c r="L11" s="177"/>
      <c r="M11" s="178"/>
      <c r="N11" s="125" t="s">
        <v>1261</v>
      </c>
      <c r="O11" s="125"/>
      <c r="P11" s="125"/>
      <c r="Q11" s="125"/>
      <c r="R11" s="125" t="s">
        <v>1262</v>
      </c>
      <c r="S11" s="125"/>
      <c r="T11" s="125"/>
      <c r="U11" s="125"/>
      <c r="V11" s="125"/>
      <c r="W11" s="151" t="str">
        <f>VLOOKUP(F11,下拉式選單設定_勿更動勿編輯!$Q$2:$AJ$26,9,0)</f>
        <v>大和器</v>
      </c>
      <c r="X11" s="151"/>
      <c r="Y11" s="151"/>
      <c r="Z11" s="151"/>
      <c r="AA11" s="151"/>
      <c r="AB11" s="151"/>
      <c r="AC11" s="125" t="s">
        <v>1263</v>
      </c>
      <c r="AD11" s="125"/>
      <c r="AE11" s="125"/>
      <c r="AF11" s="125"/>
      <c r="AG11" s="125"/>
      <c r="AH11" s="125"/>
      <c r="AI11" s="125"/>
      <c r="AJ11" s="125"/>
      <c r="AK11" s="125"/>
      <c r="AL11" s="206"/>
      <c r="AM11" s="206"/>
      <c r="AN11" s="206"/>
      <c r="AO11" s="206"/>
      <c r="AP11" s="151">
        <f>VLOOKUP(F11,下拉式選單設定_勿更動勿編輯!$Q$2:$AJ$26,15,0)</f>
        <v>1200</v>
      </c>
      <c r="AQ11" s="151"/>
      <c r="AR11" s="151"/>
      <c r="AS11" s="207"/>
      <c r="AT11" s="207"/>
      <c r="AU11" s="207"/>
      <c r="AV11" s="207"/>
      <c r="AW11" s="208">
        <f>VLOOKUP(F11,下拉式選單設定_勿更動勿編輯!$Q$2:$AJ$26,18,0)</f>
        <v>1000</v>
      </c>
      <c r="AX11" s="208"/>
      <c r="AY11" s="208"/>
      <c r="AZ11" s="200"/>
      <c r="BA11" s="200"/>
      <c r="BB11" s="200"/>
      <c r="BC11" s="200"/>
      <c r="BD11" s="200"/>
      <c r="BE11" s="200"/>
      <c r="BF11" s="200"/>
      <c r="BG11" s="200"/>
      <c r="BH11" s="200"/>
      <c r="BI11" s="200"/>
      <c r="BJ11" s="200"/>
      <c r="BK11" s="200"/>
      <c r="BL11" s="200"/>
      <c r="BM11" s="200"/>
      <c r="BN11" s="200"/>
      <c r="BO11" s="200"/>
      <c r="BP11" s="200"/>
    </row>
    <row r="12" spans="1:68" ht="20.100000000000001" customHeight="1">
      <c r="A12" s="125" t="str">
        <f>基本資料!A34</f>
        <v>女孩房</v>
      </c>
      <c r="B12" s="125"/>
      <c r="C12" s="125"/>
      <c r="D12" s="125"/>
      <c r="E12" s="125"/>
      <c r="F12" s="176" t="s">
        <v>1927</v>
      </c>
      <c r="G12" s="177"/>
      <c r="H12" s="177"/>
      <c r="I12" s="177"/>
      <c r="J12" s="177"/>
      <c r="K12" s="177"/>
      <c r="L12" s="177"/>
      <c r="M12" s="178"/>
      <c r="N12" s="125" t="s">
        <v>1261</v>
      </c>
      <c r="O12" s="125"/>
      <c r="P12" s="125"/>
      <c r="Q12" s="125"/>
      <c r="R12" s="125" t="s">
        <v>1262</v>
      </c>
      <c r="S12" s="125"/>
      <c r="T12" s="125"/>
      <c r="U12" s="125"/>
      <c r="V12" s="125"/>
      <c r="W12" s="151" t="str">
        <f>VLOOKUP(F12,下拉式選單設定_勿更動勿編輯!$Q$2:$AJ$26,9,0)</f>
        <v>大和器</v>
      </c>
      <c r="X12" s="151"/>
      <c r="Y12" s="151"/>
      <c r="Z12" s="151"/>
      <c r="AA12" s="151"/>
      <c r="AB12" s="151"/>
      <c r="AC12" s="125" t="s">
        <v>1263</v>
      </c>
      <c r="AD12" s="125"/>
      <c r="AE12" s="125"/>
      <c r="AF12" s="125"/>
      <c r="AG12" s="125"/>
      <c r="AH12" s="125"/>
      <c r="AI12" s="125"/>
      <c r="AJ12" s="125"/>
      <c r="AK12" s="125"/>
      <c r="AL12" s="206"/>
      <c r="AM12" s="206"/>
      <c r="AN12" s="206"/>
      <c r="AO12" s="206"/>
      <c r="AP12" s="151">
        <f>VLOOKUP(F12,下拉式選單設定_勿更動勿編輯!$Q$2:$AJ$26,15,0)</f>
        <v>1080</v>
      </c>
      <c r="AQ12" s="151"/>
      <c r="AR12" s="151"/>
      <c r="AS12" s="207"/>
      <c r="AT12" s="207"/>
      <c r="AU12" s="207"/>
      <c r="AV12" s="207"/>
      <c r="AW12" s="208">
        <f>VLOOKUP(F12,下拉式選單設定_勿更動勿編輯!$Q$2:$AJ$26,18,0)</f>
        <v>900</v>
      </c>
      <c r="AX12" s="208"/>
      <c r="AY12" s="208"/>
      <c r="AZ12" s="200"/>
      <c r="BA12" s="200"/>
      <c r="BB12" s="200"/>
      <c r="BC12" s="200"/>
      <c r="BD12" s="200"/>
      <c r="BE12" s="200"/>
      <c r="BF12" s="200"/>
      <c r="BG12" s="200"/>
      <c r="BH12" s="200"/>
      <c r="BI12" s="200"/>
      <c r="BJ12" s="200"/>
      <c r="BK12" s="200"/>
      <c r="BL12" s="200"/>
      <c r="BM12" s="200"/>
      <c r="BN12" s="200"/>
      <c r="BO12" s="200"/>
      <c r="BP12" s="200"/>
    </row>
    <row r="13" spans="1:68" ht="20.100000000000001" customHeight="1">
      <c r="A13" s="125" t="s">
        <v>2127</v>
      </c>
      <c r="B13" s="125"/>
      <c r="C13" s="125"/>
      <c r="D13" s="125"/>
      <c r="E13" s="125"/>
      <c r="F13" s="176" t="s">
        <v>2126</v>
      </c>
      <c r="G13" s="177"/>
      <c r="H13" s="177"/>
      <c r="I13" s="177"/>
      <c r="J13" s="177"/>
      <c r="K13" s="177"/>
      <c r="L13" s="177"/>
      <c r="M13" s="178"/>
      <c r="N13" s="125" t="s">
        <v>1261</v>
      </c>
      <c r="O13" s="125"/>
      <c r="P13" s="125"/>
      <c r="Q13" s="125"/>
      <c r="R13" s="125" t="s">
        <v>1262</v>
      </c>
      <c r="S13" s="125"/>
      <c r="T13" s="125"/>
      <c r="U13" s="125"/>
      <c r="V13" s="125"/>
      <c r="W13" s="151" t="str">
        <f>VLOOKUP(F13,下拉式選單設定_勿更動勿編輯!$Q$2:$AJ$26,9,0)</f>
        <v>大和器</v>
      </c>
      <c r="X13" s="151"/>
      <c r="Y13" s="151"/>
      <c r="Z13" s="151"/>
      <c r="AA13" s="151"/>
      <c r="AB13" s="151"/>
      <c r="AC13" s="125" t="s">
        <v>1263</v>
      </c>
      <c r="AD13" s="125"/>
      <c r="AE13" s="125"/>
      <c r="AF13" s="125"/>
      <c r="AG13" s="125"/>
      <c r="AH13" s="125"/>
      <c r="AI13" s="125"/>
      <c r="AJ13" s="125"/>
      <c r="AK13" s="125"/>
      <c r="AL13" s="206"/>
      <c r="AM13" s="206"/>
      <c r="AN13" s="206"/>
      <c r="AO13" s="206"/>
      <c r="AP13" s="151">
        <f>VLOOKUP(F13,下拉式選單設定_勿更動勿編輯!$Q$2:$AJ$26,15,0)</f>
        <v>805</v>
      </c>
      <c r="AQ13" s="151"/>
      <c r="AR13" s="151"/>
      <c r="AS13" s="207"/>
      <c r="AT13" s="207"/>
      <c r="AU13" s="207"/>
      <c r="AV13" s="207"/>
      <c r="AW13" s="208">
        <f>VLOOKUP(F13,下拉式選單設定_勿更動勿編輯!$Q$2:$AJ$26,18,0)</f>
        <v>670</v>
      </c>
      <c r="AX13" s="208"/>
      <c r="AY13" s="208"/>
      <c r="AZ13" s="200"/>
      <c r="BA13" s="200"/>
      <c r="BB13" s="200"/>
      <c r="BC13" s="200"/>
      <c r="BD13" s="200"/>
      <c r="BE13" s="200"/>
      <c r="BF13" s="200"/>
      <c r="BG13" s="200"/>
      <c r="BH13" s="200"/>
      <c r="BI13" s="200"/>
      <c r="BJ13" s="200"/>
      <c r="BK13" s="200"/>
      <c r="BL13" s="200"/>
      <c r="BM13" s="200"/>
      <c r="BN13" s="200"/>
      <c r="BO13" s="200"/>
      <c r="BP13" s="200"/>
    </row>
    <row r="14" spans="1:68" ht="20.100000000000001" customHeight="1">
      <c r="A14" s="125" t="s">
        <v>2019</v>
      </c>
      <c r="B14" s="125"/>
      <c r="C14" s="125"/>
      <c r="D14" s="125"/>
      <c r="E14" s="125"/>
      <c r="F14" s="176" t="s">
        <v>2129</v>
      </c>
      <c r="G14" s="177"/>
      <c r="H14" s="177"/>
      <c r="I14" s="177"/>
      <c r="J14" s="177"/>
      <c r="K14" s="177"/>
      <c r="L14" s="177"/>
      <c r="M14" s="178"/>
      <c r="N14" s="125" t="s">
        <v>1261</v>
      </c>
      <c r="O14" s="125"/>
      <c r="P14" s="125"/>
      <c r="Q14" s="125"/>
      <c r="R14" s="125" t="s">
        <v>1262</v>
      </c>
      <c r="S14" s="125"/>
      <c r="T14" s="125"/>
      <c r="U14" s="125"/>
      <c r="V14" s="125"/>
      <c r="W14" s="151" t="str">
        <f>VLOOKUP(F14,下拉式選單設定_勿更動勿編輯!$Q$2:$AJ$26,9,0)</f>
        <v>大和器</v>
      </c>
      <c r="X14" s="151"/>
      <c r="Y14" s="151"/>
      <c r="Z14" s="151"/>
      <c r="AA14" s="151"/>
      <c r="AB14" s="151"/>
      <c r="AC14" s="125" t="s">
        <v>1263</v>
      </c>
      <c r="AD14" s="125"/>
      <c r="AE14" s="125"/>
      <c r="AF14" s="125"/>
      <c r="AG14" s="125"/>
      <c r="AH14" s="125"/>
      <c r="AI14" s="125"/>
      <c r="AJ14" s="125"/>
      <c r="AK14" s="125"/>
      <c r="AL14" s="206"/>
      <c r="AM14" s="206"/>
      <c r="AN14" s="206"/>
      <c r="AO14" s="206"/>
      <c r="AP14" s="151">
        <f>VLOOKUP(F14,下拉式選單設定_勿更動勿編輯!$Q$2:$AJ$26,15,0)</f>
        <v>750</v>
      </c>
      <c r="AQ14" s="151"/>
      <c r="AR14" s="151"/>
      <c r="AS14" s="207"/>
      <c r="AT14" s="207"/>
      <c r="AU14" s="207"/>
      <c r="AV14" s="207"/>
      <c r="AW14" s="208">
        <f>VLOOKUP(F14,下拉式選單設定_勿更動勿編輯!$Q$2:$AJ$26,18,0)</f>
        <v>600</v>
      </c>
      <c r="AX14" s="208"/>
      <c r="AY14" s="208"/>
      <c r="AZ14" s="200"/>
      <c r="BA14" s="200"/>
      <c r="BB14" s="200"/>
      <c r="BC14" s="200"/>
      <c r="BD14" s="200"/>
      <c r="BE14" s="200"/>
      <c r="BF14" s="200"/>
      <c r="BG14" s="200"/>
      <c r="BH14" s="200"/>
      <c r="BI14" s="200"/>
      <c r="BJ14" s="200"/>
      <c r="BK14" s="200"/>
      <c r="BL14" s="200"/>
      <c r="BM14" s="200"/>
      <c r="BN14" s="200"/>
      <c r="BO14" s="200"/>
      <c r="BP14" s="200"/>
    </row>
    <row r="15" spans="1:68" ht="20.100000000000001" customHeight="1">
      <c r="A15" s="125" t="str">
        <f>基本資料!A36</f>
        <v>男孩房</v>
      </c>
      <c r="B15" s="125"/>
      <c r="C15" s="125"/>
      <c r="D15" s="125"/>
      <c r="E15" s="125"/>
      <c r="F15" s="176" t="s">
        <v>1264</v>
      </c>
      <c r="G15" s="177"/>
      <c r="H15" s="177"/>
      <c r="I15" s="177"/>
      <c r="J15" s="177"/>
      <c r="K15" s="177"/>
      <c r="L15" s="177"/>
      <c r="M15" s="178"/>
      <c r="N15" s="125" t="s">
        <v>1261</v>
      </c>
      <c r="O15" s="125"/>
      <c r="P15" s="125"/>
      <c r="Q15" s="125"/>
      <c r="R15" s="125" t="s">
        <v>1262</v>
      </c>
      <c r="S15" s="125"/>
      <c r="T15" s="125"/>
      <c r="U15" s="125"/>
      <c r="V15" s="125"/>
      <c r="W15" s="151" t="str">
        <f>VLOOKUP(F15,下拉式選單設定_勿更動勿編輯!$Q$2:$AJ$26,9,0)</f>
        <v>大和器</v>
      </c>
      <c r="X15" s="151"/>
      <c r="Y15" s="151"/>
      <c r="Z15" s="151"/>
      <c r="AA15" s="151"/>
      <c r="AB15" s="151"/>
      <c r="AC15" s="125" t="s">
        <v>1263</v>
      </c>
      <c r="AD15" s="125"/>
      <c r="AE15" s="125"/>
      <c r="AF15" s="125"/>
      <c r="AG15" s="125"/>
      <c r="AH15" s="125"/>
      <c r="AI15" s="125"/>
      <c r="AJ15" s="125"/>
      <c r="AK15" s="125"/>
      <c r="AL15" s="206"/>
      <c r="AM15" s="206"/>
      <c r="AN15" s="206"/>
      <c r="AO15" s="206"/>
      <c r="AP15" s="151">
        <f>VLOOKUP(F15,下拉式選單設定_勿更動勿編輯!$Q$2:$AJ$26,15,0)</f>
        <v>1200</v>
      </c>
      <c r="AQ15" s="151"/>
      <c r="AR15" s="151"/>
      <c r="AS15" s="207"/>
      <c r="AT15" s="207"/>
      <c r="AU15" s="207"/>
      <c r="AV15" s="207"/>
      <c r="AW15" s="208">
        <f>VLOOKUP(F15,下拉式選單設定_勿更動勿編輯!$Q$2:$AJ$26,18,0)</f>
        <v>1000</v>
      </c>
      <c r="AX15" s="208"/>
      <c r="AY15" s="208"/>
      <c r="AZ15" s="200"/>
      <c r="BA15" s="200"/>
      <c r="BB15" s="200"/>
      <c r="BC15" s="200"/>
      <c r="BD15" s="200"/>
      <c r="BE15" s="200"/>
      <c r="BF15" s="200"/>
      <c r="BG15" s="200"/>
      <c r="BH15" s="200"/>
      <c r="BI15" s="200"/>
      <c r="BJ15" s="200"/>
      <c r="BK15" s="200"/>
      <c r="BL15" s="200"/>
      <c r="BM15" s="200"/>
      <c r="BN15" s="200"/>
      <c r="BO15" s="200"/>
      <c r="BP15" s="200"/>
    </row>
    <row r="16" spans="1:68" ht="20.100000000000001" customHeight="1">
      <c r="A16" s="125" t="s">
        <v>2020</v>
      </c>
      <c r="B16" s="125"/>
      <c r="C16" s="125"/>
      <c r="D16" s="125"/>
      <c r="E16" s="125"/>
      <c r="F16" s="176" t="s">
        <v>2129</v>
      </c>
      <c r="G16" s="177"/>
      <c r="H16" s="177"/>
      <c r="I16" s="177"/>
      <c r="J16" s="177"/>
      <c r="K16" s="177"/>
      <c r="L16" s="177"/>
      <c r="M16" s="178"/>
      <c r="N16" s="125" t="s">
        <v>1261</v>
      </c>
      <c r="O16" s="125"/>
      <c r="P16" s="125"/>
      <c r="Q16" s="125"/>
      <c r="R16" s="125" t="s">
        <v>1262</v>
      </c>
      <c r="S16" s="125"/>
      <c r="T16" s="125"/>
      <c r="U16" s="125"/>
      <c r="V16" s="125"/>
      <c r="W16" s="151" t="str">
        <f>VLOOKUP(F16,下拉式選單設定_勿更動勿編輯!$Q$2:$AJ$26,9,0)</f>
        <v>大和器</v>
      </c>
      <c r="X16" s="151"/>
      <c r="Y16" s="151"/>
      <c r="Z16" s="151"/>
      <c r="AA16" s="151"/>
      <c r="AB16" s="151"/>
      <c r="AC16" s="125" t="s">
        <v>1263</v>
      </c>
      <c r="AD16" s="125"/>
      <c r="AE16" s="125"/>
      <c r="AF16" s="125"/>
      <c r="AG16" s="125"/>
      <c r="AH16" s="125"/>
      <c r="AI16" s="125"/>
      <c r="AJ16" s="125"/>
      <c r="AK16" s="125"/>
      <c r="AL16" s="206"/>
      <c r="AM16" s="206"/>
      <c r="AN16" s="206"/>
      <c r="AO16" s="206"/>
      <c r="AP16" s="151">
        <f>VLOOKUP(F16,下拉式選單設定_勿更動勿編輯!$Q$2:$AJ$26,15,0)</f>
        <v>750</v>
      </c>
      <c r="AQ16" s="151"/>
      <c r="AR16" s="151"/>
      <c r="AS16" s="207"/>
      <c r="AT16" s="207"/>
      <c r="AU16" s="207"/>
      <c r="AV16" s="207"/>
      <c r="AW16" s="208">
        <f>VLOOKUP(F16,下拉式選單設定_勿更動勿編輯!$Q$2:$AJ$26,18,0)</f>
        <v>600</v>
      </c>
      <c r="AX16" s="208"/>
      <c r="AY16" s="208"/>
      <c r="AZ16" s="200"/>
      <c r="BA16" s="200"/>
      <c r="BB16" s="200"/>
      <c r="BC16" s="200"/>
      <c r="BD16" s="200"/>
      <c r="BE16" s="200"/>
      <c r="BF16" s="200"/>
      <c r="BG16" s="200"/>
      <c r="BH16" s="200"/>
      <c r="BI16" s="200"/>
      <c r="BJ16" s="200"/>
      <c r="BK16" s="200"/>
      <c r="BL16" s="200"/>
      <c r="BM16" s="200"/>
      <c r="BN16" s="200"/>
      <c r="BO16" s="200"/>
      <c r="BP16" s="200"/>
    </row>
    <row r="17" spans="1:103" ht="20.100000000000001" customHeight="1">
      <c r="A17" s="125" t="s">
        <v>318</v>
      </c>
      <c r="B17" s="125"/>
      <c r="C17" s="125"/>
      <c r="D17" s="125"/>
      <c r="E17" s="125"/>
      <c r="F17" s="176" t="s">
        <v>1806</v>
      </c>
      <c r="G17" s="177"/>
      <c r="H17" s="177"/>
      <c r="I17" s="177"/>
      <c r="J17" s="177"/>
      <c r="K17" s="177"/>
      <c r="L17" s="177"/>
      <c r="M17" s="178"/>
      <c r="N17" s="125" t="str">
        <f>VLOOKUP(F17,下拉式選單設定_勿更動勿編輯!$AL$2:$BN$25,9,0)</f>
        <v>耐候PC</v>
      </c>
      <c r="O17" s="125"/>
      <c r="P17" s="125"/>
      <c r="Q17" s="125"/>
      <c r="R17" s="125" t="str">
        <f>VLOOKUP(F17,下拉式選單設定_勿更動勿編輯!$AL$2:$BN$25,13,0)</f>
        <v>尚亞</v>
      </c>
      <c r="S17" s="125"/>
      <c r="T17" s="125"/>
      <c r="U17" s="125"/>
      <c r="V17" s="125"/>
      <c r="W17" s="125" t="str">
        <f>VLOOKUP(F17,下拉式選單設定_勿更動勿編輯!$AL$2:$BN$25,18,0)</f>
        <v>3㎜顆粒PC板</v>
      </c>
      <c r="X17" s="125"/>
      <c r="Y17" s="125"/>
      <c r="Z17" s="125"/>
      <c r="AA17" s="125"/>
      <c r="AB17" s="125"/>
      <c r="AC17" s="125" t="s">
        <v>1809</v>
      </c>
      <c r="AD17" s="125"/>
      <c r="AE17" s="125"/>
      <c r="AF17" s="125"/>
      <c r="AG17" s="125"/>
      <c r="AH17" s="125"/>
      <c r="AI17" s="125"/>
      <c r="AJ17" s="125"/>
      <c r="AK17" s="125"/>
      <c r="AL17" s="206"/>
      <c r="AM17" s="206"/>
      <c r="AN17" s="206"/>
      <c r="AO17" s="206"/>
      <c r="AP17" s="125">
        <f>VLOOKUP(F17,下拉式選單設定_勿更動勿編輯!$AL$2:$BN$25,24,0)</f>
        <v>625</v>
      </c>
      <c r="AQ17" s="125"/>
      <c r="AR17" s="125"/>
      <c r="AS17" s="207"/>
      <c r="AT17" s="207"/>
      <c r="AU17" s="207"/>
      <c r="AV17" s="207"/>
      <c r="AW17" s="200">
        <f>VLOOKUP(F17,下拉式選單設定_勿更動勿編輯!$AL$2:$BN$25,27,0)</f>
        <v>520</v>
      </c>
      <c r="AX17" s="200"/>
      <c r="AY17" s="200"/>
      <c r="AZ17" s="200"/>
      <c r="BA17" s="200"/>
      <c r="BB17" s="200"/>
      <c r="BC17" s="200"/>
      <c r="BD17" s="200"/>
      <c r="BE17" s="200"/>
      <c r="BF17" s="200"/>
      <c r="BG17" s="200"/>
      <c r="BH17" s="200"/>
      <c r="BI17" s="200"/>
      <c r="BJ17" s="200"/>
      <c r="BK17" s="200"/>
      <c r="BL17" s="200"/>
      <c r="BM17" s="200"/>
      <c r="BN17" s="200"/>
      <c r="BO17" s="200"/>
      <c r="BP17" s="200"/>
    </row>
    <row r="18" spans="1:103" ht="20.100000000000001" customHeight="1">
      <c r="A18" s="125" t="s">
        <v>318</v>
      </c>
      <c r="B18" s="125"/>
      <c r="C18" s="125"/>
      <c r="D18" s="125"/>
      <c r="E18" s="125"/>
      <c r="F18" s="176" t="s">
        <v>1807</v>
      </c>
      <c r="G18" s="177"/>
      <c r="H18" s="177"/>
      <c r="I18" s="177"/>
      <c r="J18" s="177"/>
      <c r="K18" s="177"/>
      <c r="L18" s="177"/>
      <c r="M18" s="178"/>
      <c r="N18" s="125" t="str">
        <f>VLOOKUP(F18,下拉式選單設定_勿更動勿編輯!$AL$2:$BN$25,9,0)</f>
        <v>穿梭管</v>
      </c>
      <c r="O18" s="125"/>
      <c r="P18" s="125"/>
      <c r="Q18" s="125"/>
      <c r="R18" s="125" t="str">
        <f>VLOOKUP(F18,下拉式選單設定_勿更動勿編輯!$AL$2:$BN$25,13,0)</f>
        <v>大吉</v>
      </c>
      <c r="S18" s="125"/>
      <c r="T18" s="125"/>
      <c r="U18" s="125"/>
      <c r="V18" s="125"/>
      <c r="W18" s="125" t="str">
        <f>VLOOKUP(F18,下拉式選單設定_勿更動勿編輯!$AL$2:$BN$25,18,0)</f>
        <v>O型鋁穿梭管</v>
      </c>
      <c r="X18" s="125"/>
      <c r="Y18" s="125"/>
      <c r="Z18" s="125"/>
      <c r="AA18" s="125"/>
      <c r="AB18" s="125"/>
      <c r="AC18" s="125" t="s">
        <v>1263</v>
      </c>
      <c r="AD18" s="125"/>
      <c r="AE18" s="125"/>
      <c r="AF18" s="125"/>
      <c r="AG18" s="125"/>
      <c r="AH18" s="125"/>
      <c r="AI18" s="125"/>
      <c r="AJ18" s="125"/>
      <c r="AK18" s="125"/>
      <c r="AL18" s="206"/>
      <c r="AM18" s="206"/>
      <c r="AN18" s="206"/>
      <c r="AO18" s="206"/>
      <c r="AP18" s="125">
        <f>VLOOKUP(F18,下拉式選單設定_勿更動勿編輯!$AL$2:$BN$25,24,0)</f>
        <v>310</v>
      </c>
      <c r="AQ18" s="125"/>
      <c r="AR18" s="125"/>
      <c r="AS18" s="207"/>
      <c r="AT18" s="207"/>
      <c r="AU18" s="207"/>
      <c r="AV18" s="207"/>
      <c r="AW18" s="200">
        <f>VLOOKUP(F18,下拉式選單設定_勿更動勿編輯!$AL$2:$BN$25,27,0)</f>
        <v>260</v>
      </c>
      <c r="AX18" s="200"/>
      <c r="AY18" s="200"/>
      <c r="AZ18" s="200"/>
      <c r="BA18" s="200"/>
      <c r="BB18" s="200"/>
      <c r="BC18" s="200"/>
      <c r="BD18" s="200"/>
      <c r="BE18" s="200"/>
      <c r="BF18" s="200"/>
      <c r="BG18" s="200"/>
      <c r="BH18" s="200"/>
      <c r="BI18" s="200"/>
      <c r="BJ18" s="200"/>
      <c r="BK18" s="200"/>
      <c r="BL18" s="200"/>
      <c r="BM18" s="200"/>
      <c r="BN18" s="200"/>
      <c r="BO18" s="200"/>
      <c r="BP18" s="200"/>
    </row>
    <row r="19" spans="1:103" ht="20.100000000000001" customHeight="1">
      <c r="A19" s="125" t="s">
        <v>563</v>
      </c>
      <c r="B19" s="125"/>
      <c r="C19" s="125"/>
      <c r="D19" s="125"/>
      <c r="E19" s="125"/>
      <c r="F19" s="123" t="s">
        <v>1744</v>
      </c>
      <c r="G19" s="124"/>
      <c r="H19" s="124"/>
      <c r="I19" s="124"/>
      <c r="J19" s="124"/>
      <c r="K19" s="124"/>
      <c r="L19" s="124"/>
      <c r="M19" s="131"/>
      <c r="N19" s="125" t="s">
        <v>1745</v>
      </c>
      <c r="O19" s="125"/>
      <c r="P19" s="125"/>
      <c r="Q19" s="125"/>
      <c r="R19" s="125" t="s">
        <v>1746</v>
      </c>
      <c r="S19" s="125"/>
      <c r="T19" s="125"/>
      <c r="U19" s="125"/>
      <c r="V19" s="125"/>
      <c r="W19" s="125" t="s">
        <v>1747</v>
      </c>
      <c r="X19" s="125"/>
      <c r="Y19" s="125"/>
      <c r="Z19" s="125"/>
      <c r="AA19" s="125"/>
      <c r="AB19" s="125"/>
      <c r="AC19" s="125" t="s">
        <v>55</v>
      </c>
      <c r="AD19" s="125"/>
      <c r="AE19" s="125"/>
      <c r="AF19" s="125"/>
      <c r="AG19" s="125"/>
      <c r="AH19" s="125"/>
      <c r="AI19" s="125">
        <v>108000</v>
      </c>
      <c r="AJ19" s="125"/>
      <c r="AK19" s="125"/>
      <c r="AL19" s="109">
        <v>1</v>
      </c>
      <c r="AM19" s="109"/>
      <c r="AN19" s="109"/>
      <c r="AO19" s="109"/>
      <c r="AP19" s="125">
        <f>ROUNDUP(AL19*AI19,0)</f>
        <v>108000</v>
      </c>
      <c r="AQ19" s="125"/>
      <c r="AR19" s="125"/>
      <c r="AS19" s="170">
        <v>0.8</v>
      </c>
      <c r="AT19" s="170"/>
      <c r="AU19" s="170"/>
      <c r="AV19" s="170"/>
      <c r="AW19" s="200">
        <f>ROUNDUP(AS19*AI19,0)</f>
        <v>86400</v>
      </c>
      <c r="AX19" s="200"/>
      <c r="AY19" s="200"/>
      <c r="AZ19" s="200" t="s">
        <v>1751</v>
      </c>
      <c r="BA19" s="200"/>
      <c r="BB19" s="200"/>
      <c r="BC19" s="200"/>
      <c r="BD19" s="200"/>
      <c r="BE19" s="200"/>
      <c r="BF19" s="200"/>
      <c r="BG19" s="200"/>
      <c r="BH19" s="200"/>
      <c r="BI19" s="200"/>
      <c r="BJ19" s="200"/>
      <c r="BK19" s="200"/>
      <c r="BL19" s="200"/>
      <c r="BM19" s="200"/>
      <c r="BN19" s="200"/>
      <c r="BO19" s="200"/>
      <c r="BP19" s="200"/>
    </row>
    <row r="20" spans="1:103" ht="20.100000000000001" customHeight="1">
      <c r="A20" s="125" t="str">
        <f>A19</f>
        <v>工作室</v>
      </c>
      <c r="B20" s="125"/>
      <c r="C20" s="125"/>
      <c r="D20" s="125"/>
      <c r="E20" s="125"/>
      <c r="F20" s="123" t="s">
        <v>1749</v>
      </c>
      <c r="G20" s="124"/>
      <c r="H20" s="124"/>
      <c r="I20" s="124"/>
      <c r="J20" s="124"/>
      <c r="K20" s="124"/>
      <c r="L20" s="124"/>
      <c r="M20" s="131"/>
      <c r="N20" s="125" t="s">
        <v>1745</v>
      </c>
      <c r="O20" s="125"/>
      <c r="P20" s="125"/>
      <c r="Q20" s="125"/>
      <c r="R20" s="125" t="s">
        <v>279</v>
      </c>
      <c r="S20" s="125"/>
      <c r="T20" s="125"/>
      <c r="U20" s="125"/>
      <c r="V20" s="125"/>
      <c r="W20" s="125" t="s">
        <v>279</v>
      </c>
      <c r="X20" s="125"/>
      <c r="Y20" s="125"/>
      <c r="Z20" s="125"/>
      <c r="AA20" s="125"/>
      <c r="AB20" s="125"/>
      <c r="AC20" s="125" t="s">
        <v>279</v>
      </c>
      <c r="AD20" s="125"/>
      <c r="AE20" s="125"/>
      <c r="AF20" s="125"/>
      <c r="AG20" s="125"/>
      <c r="AH20" s="125"/>
      <c r="AI20" s="125">
        <v>0</v>
      </c>
      <c r="AJ20" s="125"/>
      <c r="AK20" s="125"/>
      <c r="AL20" s="109">
        <v>0.7</v>
      </c>
      <c r="AM20" s="109"/>
      <c r="AN20" s="109"/>
      <c r="AO20" s="109"/>
      <c r="AP20" s="125">
        <f>ROUNDUP(AL20*AI20,0)</f>
        <v>0</v>
      </c>
      <c r="AQ20" s="125"/>
      <c r="AR20" s="125"/>
      <c r="AS20" s="170">
        <v>0.5</v>
      </c>
      <c r="AT20" s="170"/>
      <c r="AU20" s="170"/>
      <c r="AV20" s="170"/>
      <c r="AW20" s="200">
        <f>ROUNDUP(AS20*AI20,0)</f>
        <v>0</v>
      </c>
      <c r="AX20" s="200"/>
      <c r="AY20" s="200"/>
      <c r="AZ20" s="200" t="s">
        <v>1753</v>
      </c>
      <c r="BA20" s="200"/>
      <c r="BB20" s="200"/>
      <c r="BC20" s="200"/>
      <c r="BD20" s="200"/>
      <c r="BE20" s="200"/>
      <c r="BF20" s="200"/>
      <c r="BG20" s="200"/>
      <c r="BH20" s="200"/>
      <c r="BI20" s="200"/>
      <c r="BJ20" s="200"/>
      <c r="BK20" s="200"/>
      <c r="BL20" s="200"/>
      <c r="BM20" s="200"/>
      <c r="BN20" s="200"/>
      <c r="BO20" s="200"/>
      <c r="BP20" s="200"/>
    </row>
    <row r="21" spans="1:103" ht="20.100000000000001" customHeight="1">
      <c r="A21" s="125" t="s">
        <v>281</v>
      </c>
      <c r="B21" s="125"/>
      <c r="C21" s="125"/>
      <c r="D21" s="125"/>
      <c r="E21" s="125"/>
      <c r="F21" s="123" t="s">
        <v>1742</v>
      </c>
      <c r="G21" s="124"/>
      <c r="H21" s="124"/>
      <c r="I21" s="124"/>
      <c r="J21" s="124"/>
      <c r="K21" s="124"/>
      <c r="L21" s="124"/>
      <c r="M21" s="131"/>
      <c r="N21" s="125" t="s">
        <v>1261</v>
      </c>
      <c r="O21" s="125"/>
      <c r="P21" s="125"/>
      <c r="Q21" s="125"/>
      <c r="R21" s="125" t="s">
        <v>1743</v>
      </c>
      <c r="S21" s="125"/>
      <c r="T21" s="125"/>
      <c r="U21" s="125"/>
      <c r="V21" s="125"/>
      <c r="W21" s="125" t="s">
        <v>1748</v>
      </c>
      <c r="X21" s="125"/>
      <c r="Y21" s="125"/>
      <c r="Z21" s="125"/>
      <c r="AA21" s="125"/>
      <c r="AB21" s="125"/>
      <c r="AC21" s="125" t="s">
        <v>55</v>
      </c>
      <c r="AD21" s="125"/>
      <c r="AE21" s="125"/>
      <c r="AF21" s="125"/>
      <c r="AG21" s="125"/>
      <c r="AH21" s="125"/>
      <c r="AI21" s="125">
        <v>145250</v>
      </c>
      <c r="AJ21" s="125"/>
      <c r="AK21" s="125"/>
      <c r="AL21" s="109">
        <v>1</v>
      </c>
      <c r="AM21" s="109"/>
      <c r="AN21" s="109"/>
      <c r="AO21" s="109"/>
      <c r="AP21" s="125">
        <f>ROUNDUP(AL21*AI21,0)</f>
        <v>145250</v>
      </c>
      <c r="AQ21" s="125"/>
      <c r="AR21" s="125"/>
      <c r="AS21" s="170">
        <v>0.8</v>
      </c>
      <c r="AT21" s="170"/>
      <c r="AU21" s="170"/>
      <c r="AV21" s="170"/>
      <c r="AW21" s="200">
        <f>ROUNDUP(AS21*AI21,0)</f>
        <v>116200</v>
      </c>
      <c r="AX21" s="200"/>
      <c r="AY21" s="200"/>
      <c r="AZ21" s="200" t="s">
        <v>1750</v>
      </c>
      <c r="BA21" s="200"/>
      <c r="BB21" s="200"/>
      <c r="BC21" s="200"/>
      <c r="BD21" s="200"/>
      <c r="BE21" s="200"/>
      <c r="BF21" s="200"/>
      <c r="BG21" s="200"/>
      <c r="BH21" s="200"/>
      <c r="BI21" s="200"/>
      <c r="BJ21" s="200"/>
      <c r="BK21" s="200"/>
      <c r="BL21" s="200"/>
      <c r="BM21" s="200"/>
      <c r="BN21" s="200"/>
      <c r="BO21" s="200"/>
      <c r="BP21" s="200"/>
    </row>
    <row r="22" spans="1:103" ht="20.100000000000001" customHeight="1">
      <c r="A22" s="125" t="str">
        <f>A21</f>
        <v>玄關</v>
      </c>
      <c r="B22" s="125"/>
      <c r="C22" s="125"/>
      <c r="D22" s="125"/>
      <c r="E22" s="125"/>
      <c r="F22" s="123" t="s">
        <v>1265</v>
      </c>
      <c r="G22" s="124"/>
      <c r="H22" s="124"/>
      <c r="I22" s="124"/>
      <c r="J22" s="124"/>
      <c r="K22" s="124"/>
      <c r="L22" s="124"/>
      <c r="M22" s="131"/>
      <c r="N22" s="125" t="s">
        <v>1808</v>
      </c>
      <c r="O22" s="125"/>
      <c r="P22" s="125"/>
      <c r="Q22" s="125"/>
      <c r="R22" s="125" t="s">
        <v>1851</v>
      </c>
      <c r="S22" s="125"/>
      <c r="T22" s="125"/>
      <c r="U22" s="125"/>
      <c r="V22" s="125"/>
      <c r="W22" s="125" t="s">
        <v>1852</v>
      </c>
      <c r="X22" s="125"/>
      <c r="Y22" s="125"/>
      <c r="Z22" s="125"/>
      <c r="AA22" s="125"/>
      <c r="AB22" s="125"/>
      <c r="AC22" s="125" t="s">
        <v>915</v>
      </c>
      <c r="AD22" s="125"/>
      <c r="AE22" s="125"/>
      <c r="AF22" s="125"/>
      <c r="AG22" s="125"/>
      <c r="AH22" s="125"/>
      <c r="AI22" s="125">
        <v>20000</v>
      </c>
      <c r="AJ22" s="125"/>
      <c r="AK22" s="125"/>
      <c r="AL22" s="109">
        <v>0.85</v>
      </c>
      <c r="AM22" s="109"/>
      <c r="AN22" s="109"/>
      <c r="AO22" s="109"/>
      <c r="AP22" s="125">
        <f>ROUNDUP(AL22*AI22,0)</f>
        <v>17000</v>
      </c>
      <c r="AQ22" s="125"/>
      <c r="AR22" s="125"/>
      <c r="AS22" s="170">
        <v>0.7</v>
      </c>
      <c r="AT22" s="170"/>
      <c r="AU22" s="170"/>
      <c r="AV22" s="170"/>
      <c r="AW22" s="200">
        <f>ROUNDUP(AS22*AI22,0)</f>
        <v>14000</v>
      </c>
      <c r="AX22" s="200"/>
      <c r="AY22" s="200"/>
      <c r="AZ22" s="200" t="s">
        <v>1752</v>
      </c>
      <c r="BA22" s="200"/>
      <c r="BB22" s="200"/>
      <c r="BC22" s="200"/>
      <c r="BD22" s="200"/>
      <c r="BE22" s="200"/>
      <c r="BF22" s="200"/>
      <c r="BG22" s="200"/>
      <c r="BH22" s="200"/>
      <c r="BI22" s="200"/>
      <c r="BJ22" s="200"/>
      <c r="BK22" s="200"/>
      <c r="BL22" s="200"/>
      <c r="BM22" s="200"/>
      <c r="BN22" s="200"/>
      <c r="BO22" s="200"/>
      <c r="BP22" s="200"/>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row>
    <row r="23" spans="1:103" ht="20.100000000000001" customHeight="1">
      <c r="A23" s="125" t="s">
        <v>281</v>
      </c>
      <c r="B23" s="125"/>
      <c r="C23" s="125"/>
      <c r="D23" s="125"/>
      <c r="E23" s="125"/>
      <c r="F23" s="123" t="s">
        <v>283</v>
      </c>
      <c r="G23" s="124"/>
      <c r="H23" s="124"/>
      <c r="I23" s="124"/>
      <c r="J23" s="124"/>
      <c r="K23" s="124"/>
      <c r="L23" s="124"/>
      <c r="M23" s="131"/>
      <c r="N23" s="125" t="s">
        <v>280</v>
      </c>
      <c r="O23" s="125"/>
      <c r="P23" s="125"/>
      <c r="Q23" s="125"/>
      <c r="R23" s="125" t="s">
        <v>279</v>
      </c>
      <c r="S23" s="125"/>
      <c r="T23" s="125"/>
      <c r="U23" s="125"/>
      <c r="V23" s="125"/>
      <c r="W23" s="125" t="s">
        <v>280</v>
      </c>
      <c r="X23" s="125"/>
      <c r="Y23" s="125"/>
      <c r="Z23" s="125"/>
      <c r="AA23" s="125"/>
      <c r="AB23" s="125"/>
      <c r="AC23" s="125" t="s">
        <v>1120</v>
      </c>
      <c r="AD23" s="125"/>
      <c r="AE23" s="125"/>
      <c r="AF23" s="125"/>
      <c r="AG23" s="125"/>
      <c r="AH23" s="125"/>
      <c r="AI23" s="125"/>
      <c r="AJ23" s="125"/>
      <c r="AK23" s="125"/>
      <c r="AL23" s="125"/>
      <c r="AM23" s="125"/>
      <c r="AN23" s="125"/>
      <c r="AO23" s="125"/>
      <c r="AP23" s="125">
        <v>300</v>
      </c>
      <c r="AQ23" s="125"/>
      <c r="AR23" s="125"/>
      <c r="AS23" s="170"/>
      <c r="AT23" s="170"/>
      <c r="AU23" s="170"/>
      <c r="AV23" s="170"/>
      <c r="AW23" s="200">
        <v>250</v>
      </c>
      <c r="AX23" s="200"/>
      <c r="AY23" s="200"/>
      <c r="AZ23" s="200" t="s">
        <v>1754</v>
      </c>
      <c r="BA23" s="200"/>
      <c r="BB23" s="200"/>
      <c r="BC23" s="200"/>
      <c r="BD23" s="200"/>
      <c r="BE23" s="200"/>
      <c r="BF23" s="200"/>
      <c r="BG23" s="200"/>
      <c r="BH23" s="200"/>
      <c r="BI23" s="200"/>
      <c r="BJ23" s="200"/>
      <c r="BK23" s="200"/>
      <c r="BL23" s="200"/>
      <c r="BM23" s="200"/>
      <c r="BN23" s="200"/>
      <c r="BO23" s="200"/>
      <c r="BP23" s="200"/>
    </row>
    <row r="24" spans="1:103" ht="20.100000000000001" customHeight="1">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row>
    <row r="25" spans="1:103" ht="20.100000000000001" customHeight="1">
      <c r="A25" s="127" t="s">
        <v>1266</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9"/>
      <c r="AI25" s="143" t="s">
        <v>192</v>
      </c>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row>
    <row r="26" spans="1:103" ht="20.100000000000001" customHeight="1">
      <c r="A26" s="204" t="s">
        <v>871</v>
      </c>
      <c r="B26" s="204"/>
      <c r="C26" s="204"/>
      <c r="D26" s="204"/>
      <c r="E26" s="204"/>
      <c r="F26" s="204" t="s">
        <v>199</v>
      </c>
      <c r="G26" s="204"/>
      <c r="H26" s="204"/>
      <c r="I26" s="204"/>
      <c r="J26" s="204"/>
      <c r="K26" s="204"/>
      <c r="L26" s="204"/>
      <c r="M26" s="204"/>
      <c r="N26" s="205" t="s">
        <v>200</v>
      </c>
      <c r="O26" s="205"/>
      <c r="P26" s="205"/>
      <c r="Q26" s="205"/>
      <c r="R26" s="204" t="s">
        <v>879</v>
      </c>
      <c r="S26" s="204"/>
      <c r="T26" s="204"/>
      <c r="U26" s="204"/>
      <c r="V26" s="204"/>
      <c r="W26" s="205" t="s">
        <v>305</v>
      </c>
      <c r="X26" s="205"/>
      <c r="Y26" s="205"/>
      <c r="Z26" s="205"/>
      <c r="AA26" s="205"/>
      <c r="AB26" s="205"/>
      <c r="AC26" s="205" t="s">
        <v>880</v>
      </c>
      <c r="AD26" s="205"/>
      <c r="AE26" s="205"/>
      <c r="AF26" s="205"/>
      <c r="AG26" s="205"/>
      <c r="AH26" s="205"/>
      <c r="AI26" s="166" t="s">
        <v>1092</v>
      </c>
      <c r="AJ26" s="166"/>
      <c r="AK26" s="166"/>
      <c r="AL26" s="166" t="s">
        <v>1093</v>
      </c>
      <c r="AM26" s="166"/>
      <c r="AN26" s="166"/>
      <c r="AO26" s="166"/>
      <c r="AP26" s="166" t="s">
        <v>197</v>
      </c>
      <c r="AQ26" s="166"/>
      <c r="AR26" s="166"/>
      <c r="AS26" s="172" t="s">
        <v>1094</v>
      </c>
      <c r="AT26" s="172"/>
      <c r="AU26" s="172"/>
      <c r="AV26" s="172"/>
      <c r="AW26" s="172" t="s">
        <v>1095</v>
      </c>
      <c r="AX26" s="172"/>
      <c r="AY26" s="172"/>
      <c r="AZ26" s="172" t="s">
        <v>856</v>
      </c>
      <c r="BA26" s="172"/>
      <c r="BB26" s="172"/>
      <c r="BC26" s="172"/>
      <c r="BD26" s="172"/>
      <c r="BE26" s="172"/>
      <c r="BF26" s="172"/>
      <c r="BG26" s="172"/>
      <c r="BH26" s="172"/>
      <c r="BI26" s="172"/>
      <c r="BJ26" s="172"/>
      <c r="BK26" s="172"/>
      <c r="BL26" s="172"/>
      <c r="BM26" s="172"/>
      <c r="BN26" s="172"/>
      <c r="BO26" s="172"/>
      <c r="BP26" s="172"/>
    </row>
    <row r="27" spans="1:103" ht="15" customHeight="1" thickBot="1">
      <c r="A27" s="168" t="s">
        <v>101</v>
      </c>
      <c r="B27" s="168"/>
      <c r="C27" s="168"/>
      <c r="D27" s="168"/>
      <c r="E27" s="168"/>
      <c r="F27" s="168" t="s">
        <v>7</v>
      </c>
      <c r="G27" s="168"/>
      <c r="H27" s="168"/>
      <c r="I27" s="168"/>
      <c r="J27" s="168"/>
      <c r="K27" s="168"/>
      <c r="L27" s="168"/>
      <c r="M27" s="168"/>
      <c r="N27" s="168" t="s">
        <v>8</v>
      </c>
      <c r="O27" s="168"/>
      <c r="P27" s="168"/>
      <c r="Q27" s="168"/>
      <c r="R27" s="168" t="s">
        <v>11</v>
      </c>
      <c r="S27" s="168"/>
      <c r="T27" s="168"/>
      <c r="U27" s="168"/>
      <c r="V27" s="168"/>
      <c r="W27" s="168" t="s">
        <v>10</v>
      </c>
      <c r="X27" s="168"/>
      <c r="Y27" s="168"/>
      <c r="Z27" s="168"/>
      <c r="AA27" s="168"/>
      <c r="AB27" s="168"/>
      <c r="AC27" s="168" t="s">
        <v>9</v>
      </c>
      <c r="AD27" s="168"/>
      <c r="AE27" s="168"/>
      <c r="AF27" s="168"/>
      <c r="AG27" s="168"/>
      <c r="AH27" s="168"/>
      <c r="AI27" s="168" t="s">
        <v>60</v>
      </c>
      <c r="AJ27" s="168"/>
      <c r="AK27" s="168"/>
      <c r="AL27" s="168" t="s">
        <v>58</v>
      </c>
      <c r="AM27" s="168"/>
      <c r="AN27" s="168"/>
      <c r="AO27" s="168"/>
      <c r="AP27" s="168" t="s">
        <v>18</v>
      </c>
      <c r="AQ27" s="168"/>
      <c r="AR27" s="168"/>
      <c r="AS27" s="173" t="s">
        <v>61</v>
      </c>
      <c r="AT27" s="173"/>
      <c r="AU27" s="173"/>
      <c r="AV27" s="173"/>
      <c r="AW27" s="173" t="s">
        <v>59</v>
      </c>
      <c r="AX27" s="173"/>
      <c r="AY27" s="173"/>
      <c r="AZ27" s="173" t="s">
        <v>62</v>
      </c>
      <c r="BA27" s="173"/>
      <c r="BB27" s="173"/>
      <c r="BC27" s="173"/>
      <c r="BD27" s="173"/>
      <c r="BE27" s="173"/>
      <c r="BF27" s="173"/>
      <c r="BG27" s="173"/>
      <c r="BH27" s="173"/>
      <c r="BI27" s="173"/>
      <c r="BJ27" s="173"/>
      <c r="BK27" s="173"/>
      <c r="BL27" s="173"/>
      <c r="BM27" s="173"/>
      <c r="BN27" s="173"/>
      <c r="BO27" s="173"/>
      <c r="BP27" s="173"/>
      <c r="BQ27" s="3"/>
      <c r="BR27" s="3"/>
      <c r="BS27" s="3"/>
    </row>
    <row r="28" spans="1:103" ht="20.100000000000001" customHeight="1">
      <c r="A28" s="125" t="str">
        <f>基本資料!A24</f>
        <v>客廳</v>
      </c>
      <c r="B28" s="125"/>
      <c r="C28" s="125"/>
      <c r="D28" s="125"/>
      <c r="E28" s="125"/>
      <c r="F28" s="123" t="s">
        <v>1910</v>
      </c>
      <c r="G28" s="124"/>
      <c r="H28" s="124"/>
      <c r="I28" s="124"/>
      <c r="J28" s="124"/>
      <c r="K28" s="124"/>
      <c r="L28" s="124"/>
      <c r="M28" s="131"/>
      <c r="N28" s="125" t="s">
        <v>1908</v>
      </c>
      <c r="O28" s="125"/>
      <c r="P28" s="125"/>
      <c r="Q28" s="125"/>
      <c r="R28" s="125"/>
      <c r="S28" s="125"/>
      <c r="T28" s="125"/>
      <c r="U28" s="125"/>
      <c r="V28" s="125"/>
      <c r="W28" s="125"/>
      <c r="X28" s="125"/>
      <c r="Y28" s="125"/>
      <c r="Z28" s="125"/>
      <c r="AA28" s="125"/>
      <c r="AB28" s="125"/>
      <c r="AC28" s="125" t="s">
        <v>1909</v>
      </c>
      <c r="AD28" s="125"/>
      <c r="AE28" s="125"/>
      <c r="AF28" s="125"/>
      <c r="AG28" s="125"/>
      <c r="AH28" s="125"/>
      <c r="AI28" s="125"/>
      <c r="AJ28" s="125"/>
      <c r="AK28" s="125"/>
      <c r="AL28" s="109"/>
      <c r="AM28" s="109"/>
      <c r="AN28" s="109"/>
      <c r="AO28" s="109"/>
      <c r="AP28" s="125">
        <v>2800</v>
      </c>
      <c r="AQ28" s="125"/>
      <c r="AR28" s="125"/>
      <c r="AS28" s="170"/>
      <c r="AT28" s="170"/>
      <c r="AU28" s="170"/>
      <c r="AV28" s="170"/>
      <c r="AW28" s="200">
        <v>2400</v>
      </c>
      <c r="AX28" s="200"/>
      <c r="AY28" s="200"/>
      <c r="AZ28" s="200"/>
      <c r="BA28" s="200"/>
      <c r="BB28" s="200"/>
      <c r="BC28" s="200"/>
      <c r="BD28" s="200"/>
      <c r="BE28" s="200"/>
      <c r="BF28" s="200"/>
      <c r="BG28" s="200"/>
      <c r="BH28" s="200"/>
      <c r="BI28" s="200"/>
      <c r="BJ28" s="200"/>
      <c r="BK28" s="200"/>
      <c r="BL28" s="200"/>
      <c r="BM28" s="200"/>
      <c r="BN28" s="200"/>
      <c r="BO28" s="200"/>
      <c r="BP28" s="200"/>
    </row>
    <row r="29" spans="1:103" ht="20.100000000000001" customHeight="1">
      <c r="A29" s="125" t="s">
        <v>1919</v>
      </c>
      <c r="B29" s="125"/>
      <c r="C29" s="125"/>
      <c r="D29" s="125"/>
      <c r="E29" s="125"/>
      <c r="F29" s="123" t="s">
        <v>1911</v>
      </c>
      <c r="G29" s="124"/>
      <c r="H29" s="124"/>
      <c r="I29" s="124"/>
      <c r="J29" s="124"/>
      <c r="K29" s="124"/>
      <c r="L29" s="124"/>
      <c r="M29" s="131"/>
      <c r="N29" s="125" t="s">
        <v>1912</v>
      </c>
      <c r="O29" s="125"/>
      <c r="P29" s="125"/>
      <c r="Q29" s="125"/>
      <c r="R29" s="125" t="s">
        <v>1913</v>
      </c>
      <c r="S29" s="125"/>
      <c r="T29" s="125"/>
      <c r="U29" s="125"/>
      <c r="V29" s="125"/>
      <c r="W29" s="125" t="s">
        <v>1914</v>
      </c>
      <c r="X29" s="125"/>
      <c r="Y29" s="125"/>
      <c r="Z29" s="125"/>
      <c r="AA29" s="125"/>
      <c r="AB29" s="125"/>
      <c r="AC29" s="125" t="s">
        <v>1941</v>
      </c>
      <c r="AD29" s="125"/>
      <c r="AE29" s="125"/>
      <c r="AF29" s="125"/>
      <c r="AG29" s="125"/>
      <c r="AH29" s="125"/>
      <c r="AI29" s="125"/>
      <c r="AJ29" s="125"/>
      <c r="AK29" s="125"/>
      <c r="AL29" s="109"/>
      <c r="AM29" s="109"/>
      <c r="AN29" s="109"/>
      <c r="AO29" s="109"/>
      <c r="AP29" s="125">
        <v>2450</v>
      </c>
      <c r="AQ29" s="125"/>
      <c r="AR29" s="125"/>
      <c r="AS29" s="170"/>
      <c r="AT29" s="170"/>
      <c r="AU29" s="170"/>
      <c r="AV29" s="170"/>
      <c r="AW29" s="200">
        <v>2100</v>
      </c>
      <c r="AX29" s="200"/>
      <c r="AY29" s="200"/>
      <c r="AZ29" s="200"/>
      <c r="BA29" s="200"/>
      <c r="BB29" s="200"/>
      <c r="BC29" s="200"/>
      <c r="BD29" s="200"/>
      <c r="BE29" s="200"/>
      <c r="BF29" s="200"/>
      <c r="BG29" s="200"/>
      <c r="BH29" s="200"/>
      <c r="BI29" s="200"/>
      <c r="BJ29" s="200"/>
      <c r="BK29" s="200"/>
      <c r="BL29" s="200"/>
      <c r="BM29" s="200"/>
      <c r="BN29" s="200"/>
      <c r="BO29" s="200"/>
      <c r="BP29" s="200"/>
    </row>
    <row r="30" spans="1:103" ht="20.100000000000001" customHeight="1">
      <c r="A30" s="125" t="s">
        <v>1915</v>
      </c>
      <c r="B30" s="125"/>
      <c r="C30" s="125"/>
      <c r="D30" s="125"/>
      <c r="E30" s="125"/>
      <c r="F30" s="123" t="s">
        <v>1916</v>
      </c>
      <c r="G30" s="124"/>
      <c r="H30" s="124"/>
      <c r="I30" s="124"/>
      <c r="J30" s="124"/>
      <c r="K30" s="124"/>
      <c r="L30" s="124"/>
      <c r="M30" s="131"/>
      <c r="N30" s="125" t="s">
        <v>1917</v>
      </c>
      <c r="O30" s="125"/>
      <c r="P30" s="125"/>
      <c r="Q30" s="125"/>
      <c r="R30" s="125" t="s">
        <v>1913</v>
      </c>
      <c r="S30" s="125"/>
      <c r="T30" s="125"/>
      <c r="U30" s="125"/>
      <c r="V30" s="125"/>
      <c r="W30" s="125" t="s">
        <v>1914</v>
      </c>
      <c r="X30" s="125"/>
      <c r="Y30" s="125"/>
      <c r="Z30" s="125"/>
      <c r="AA30" s="125"/>
      <c r="AB30" s="125"/>
      <c r="AC30" s="125" t="s">
        <v>1941</v>
      </c>
      <c r="AD30" s="125"/>
      <c r="AE30" s="125"/>
      <c r="AF30" s="125"/>
      <c r="AG30" s="125"/>
      <c r="AH30" s="125"/>
      <c r="AI30" s="125"/>
      <c r="AJ30" s="125"/>
      <c r="AK30" s="125"/>
      <c r="AL30" s="109"/>
      <c r="AM30" s="109"/>
      <c r="AN30" s="109"/>
      <c r="AO30" s="109"/>
      <c r="AP30" s="125">
        <v>6000</v>
      </c>
      <c r="AQ30" s="125"/>
      <c r="AR30" s="125"/>
      <c r="AS30" s="170"/>
      <c r="AT30" s="170"/>
      <c r="AU30" s="170"/>
      <c r="AV30" s="170"/>
      <c r="AW30" s="200">
        <v>5000</v>
      </c>
      <c r="AX30" s="200"/>
      <c r="AY30" s="200"/>
      <c r="AZ30" s="200"/>
      <c r="BA30" s="200"/>
      <c r="BB30" s="200"/>
      <c r="BC30" s="200"/>
      <c r="BD30" s="200"/>
      <c r="BE30" s="200"/>
      <c r="BF30" s="200"/>
      <c r="BG30" s="200"/>
      <c r="BH30" s="200"/>
      <c r="BI30" s="200"/>
      <c r="BJ30" s="200"/>
      <c r="BK30" s="200"/>
      <c r="BL30" s="200"/>
      <c r="BM30" s="200"/>
      <c r="BN30" s="200"/>
      <c r="BO30" s="200"/>
      <c r="BP30" s="200"/>
    </row>
    <row r="31" spans="1:103" ht="20.100000000000001" customHeight="1">
      <c r="A31" s="125" t="str">
        <f>基本資料!A22</f>
        <v>內玄關</v>
      </c>
      <c r="B31" s="125"/>
      <c r="C31" s="125"/>
      <c r="D31" s="125"/>
      <c r="E31" s="125"/>
      <c r="F31" s="123" t="s">
        <v>1918</v>
      </c>
      <c r="G31" s="124"/>
      <c r="H31" s="124"/>
      <c r="I31" s="124"/>
      <c r="J31" s="124"/>
      <c r="K31" s="124"/>
      <c r="L31" s="124"/>
      <c r="M31" s="131"/>
      <c r="N31" s="125" t="s">
        <v>1917</v>
      </c>
      <c r="O31" s="125"/>
      <c r="P31" s="125"/>
      <c r="Q31" s="125"/>
      <c r="R31" s="125" t="s">
        <v>1913</v>
      </c>
      <c r="S31" s="125"/>
      <c r="T31" s="125"/>
      <c r="U31" s="125"/>
      <c r="V31" s="125"/>
      <c r="W31" s="125" t="s">
        <v>1914</v>
      </c>
      <c r="X31" s="125"/>
      <c r="Y31" s="125"/>
      <c r="Z31" s="125"/>
      <c r="AA31" s="125"/>
      <c r="AB31" s="125"/>
      <c r="AC31" s="125" t="s">
        <v>1941</v>
      </c>
      <c r="AD31" s="125"/>
      <c r="AE31" s="125"/>
      <c r="AF31" s="125"/>
      <c r="AG31" s="125"/>
      <c r="AH31" s="125"/>
      <c r="AI31" s="125"/>
      <c r="AJ31" s="125"/>
      <c r="AK31" s="125"/>
      <c r="AL31" s="109"/>
      <c r="AM31" s="109"/>
      <c r="AN31" s="109"/>
      <c r="AO31" s="109"/>
      <c r="AP31" s="125">
        <v>8500</v>
      </c>
      <c r="AQ31" s="125"/>
      <c r="AR31" s="125"/>
      <c r="AS31" s="170"/>
      <c r="AT31" s="170"/>
      <c r="AU31" s="170"/>
      <c r="AV31" s="170"/>
      <c r="AW31" s="200">
        <v>6500</v>
      </c>
      <c r="AX31" s="200"/>
      <c r="AY31" s="200"/>
      <c r="AZ31" s="200"/>
      <c r="BA31" s="200"/>
      <c r="BB31" s="200"/>
      <c r="BC31" s="200"/>
      <c r="BD31" s="200"/>
      <c r="BE31" s="200"/>
      <c r="BF31" s="200"/>
      <c r="BG31" s="200"/>
      <c r="BH31" s="200"/>
      <c r="BI31" s="200"/>
      <c r="BJ31" s="200"/>
      <c r="BK31" s="200"/>
      <c r="BL31" s="200"/>
      <c r="BM31" s="200"/>
      <c r="BN31" s="200"/>
      <c r="BO31" s="200"/>
      <c r="BP31" s="200"/>
    </row>
    <row r="32" spans="1:103" ht="20.100000000000001" customHeight="1">
      <c r="A32" s="125" t="s">
        <v>1920</v>
      </c>
      <c r="B32" s="125"/>
      <c r="C32" s="125"/>
      <c r="D32" s="125"/>
      <c r="E32" s="125"/>
      <c r="F32" s="123" t="s">
        <v>1921</v>
      </c>
      <c r="G32" s="124"/>
      <c r="H32" s="124"/>
      <c r="I32" s="124"/>
      <c r="J32" s="124"/>
      <c r="K32" s="124"/>
      <c r="L32" s="124"/>
      <c r="M32" s="131"/>
      <c r="N32" s="125" t="s">
        <v>1917</v>
      </c>
      <c r="O32" s="125"/>
      <c r="P32" s="125"/>
      <c r="Q32" s="125"/>
      <c r="R32" s="125" t="s">
        <v>1938</v>
      </c>
      <c r="S32" s="125"/>
      <c r="T32" s="125"/>
      <c r="U32" s="125"/>
      <c r="V32" s="125"/>
      <c r="W32" s="125" t="s">
        <v>1939</v>
      </c>
      <c r="X32" s="125"/>
      <c r="Y32" s="125"/>
      <c r="Z32" s="125"/>
      <c r="AA32" s="125"/>
      <c r="AB32" s="125"/>
      <c r="AC32" s="125" t="s">
        <v>1940</v>
      </c>
      <c r="AD32" s="125"/>
      <c r="AE32" s="125"/>
      <c r="AF32" s="125"/>
      <c r="AG32" s="125"/>
      <c r="AH32" s="125"/>
      <c r="AI32" s="125"/>
      <c r="AJ32" s="125"/>
      <c r="AK32" s="125"/>
      <c r="AL32" s="109"/>
      <c r="AM32" s="109"/>
      <c r="AN32" s="109"/>
      <c r="AO32" s="109"/>
      <c r="AP32" s="125">
        <v>4000</v>
      </c>
      <c r="AQ32" s="125"/>
      <c r="AR32" s="125"/>
      <c r="AS32" s="170"/>
      <c r="AT32" s="170"/>
      <c r="AU32" s="170"/>
      <c r="AV32" s="170"/>
      <c r="AW32" s="200">
        <v>3600</v>
      </c>
      <c r="AX32" s="200"/>
      <c r="AY32" s="200"/>
      <c r="AZ32" s="200"/>
      <c r="BA32" s="200"/>
      <c r="BB32" s="200"/>
      <c r="BC32" s="200"/>
      <c r="BD32" s="200"/>
      <c r="BE32" s="200"/>
      <c r="BF32" s="200"/>
      <c r="BG32" s="200"/>
      <c r="BH32" s="200"/>
      <c r="BI32" s="200"/>
      <c r="BJ32" s="200"/>
      <c r="BK32" s="200"/>
      <c r="BL32" s="200"/>
      <c r="BM32" s="200"/>
      <c r="BN32" s="200"/>
      <c r="BO32" s="200"/>
      <c r="BP32" s="200"/>
    </row>
    <row r="33" spans="1:103" ht="20.100000000000001" customHeight="1">
      <c r="A33" s="125" t="s">
        <v>1922</v>
      </c>
      <c r="B33" s="125"/>
      <c r="C33" s="125"/>
      <c r="D33" s="125"/>
      <c r="E33" s="125"/>
      <c r="F33" s="123" t="s">
        <v>1923</v>
      </c>
      <c r="G33" s="124"/>
      <c r="H33" s="124"/>
      <c r="I33" s="124"/>
      <c r="J33" s="124"/>
      <c r="K33" s="124"/>
      <c r="L33" s="124"/>
      <c r="M33" s="131"/>
      <c r="N33" s="125" t="s">
        <v>1943</v>
      </c>
      <c r="O33" s="125"/>
      <c r="P33" s="125"/>
      <c r="Q33" s="125"/>
      <c r="R33" s="125" t="s">
        <v>1942</v>
      </c>
      <c r="S33" s="125"/>
      <c r="T33" s="125"/>
      <c r="U33" s="125"/>
      <c r="V33" s="125"/>
      <c r="W33" s="125" t="s">
        <v>1945</v>
      </c>
      <c r="X33" s="125"/>
      <c r="Y33" s="125"/>
      <c r="Z33" s="125"/>
      <c r="AA33" s="125"/>
      <c r="AB33" s="125"/>
      <c r="AC33" s="125" t="s">
        <v>1944</v>
      </c>
      <c r="AD33" s="125"/>
      <c r="AE33" s="125"/>
      <c r="AF33" s="125"/>
      <c r="AG33" s="125"/>
      <c r="AH33" s="125"/>
      <c r="AI33" s="125"/>
      <c r="AJ33" s="125"/>
      <c r="AK33" s="125"/>
      <c r="AL33" s="109"/>
      <c r="AM33" s="109"/>
      <c r="AN33" s="109"/>
      <c r="AO33" s="109"/>
      <c r="AP33" s="125">
        <v>13500</v>
      </c>
      <c r="AQ33" s="125"/>
      <c r="AR33" s="125"/>
      <c r="AS33" s="170"/>
      <c r="AT33" s="170"/>
      <c r="AU33" s="170"/>
      <c r="AV33" s="170"/>
      <c r="AW33" s="200">
        <v>12000</v>
      </c>
      <c r="AX33" s="200"/>
      <c r="AY33" s="200"/>
      <c r="AZ33" s="200"/>
      <c r="BA33" s="200"/>
      <c r="BB33" s="200"/>
      <c r="BC33" s="200"/>
      <c r="BD33" s="200"/>
      <c r="BE33" s="200"/>
      <c r="BF33" s="200"/>
      <c r="BG33" s="200"/>
      <c r="BH33" s="200"/>
      <c r="BI33" s="200"/>
      <c r="BJ33" s="200"/>
      <c r="BK33" s="200"/>
      <c r="BL33" s="200"/>
      <c r="BM33" s="200"/>
      <c r="BN33" s="200"/>
      <c r="BO33" s="200"/>
      <c r="BP33" s="200"/>
    </row>
    <row r="34" spans="1:103" ht="20.100000000000001" customHeight="1">
      <c r="A34" s="125" t="str">
        <f>基本資料!A32</f>
        <v>主臥房</v>
      </c>
      <c r="B34" s="125"/>
      <c r="C34" s="125"/>
      <c r="D34" s="125"/>
      <c r="E34" s="125"/>
      <c r="F34" s="123" t="s">
        <v>374</v>
      </c>
      <c r="G34" s="124"/>
      <c r="H34" s="124"/>
      <c r="I34" s="124"/>
      <c r="J34" s="124"/>
      <c r="K34" s="124"/>
      <c r="L34" s="124"/>
      <c r="M34" s="131"/>
      <c r="N34" s="125" t="s">
        <v>182</v>
      </c>
      <c r="O34" s="125"/>
      <c r="P34" s="125"/>
      <c r="Q34" s="125"/>
      <c r="R34" s="125" t="s">
        <v>1271</v>
      </c>
      <c r="S34" s="125"/>
      <c r="T34" s="125"/>
      <c r="U34" s="125"/>
      <c r="V34" s="125"/>
      <c r="W34" s="125" t="s">
        <v>1732</v>
      </c>
      <c r="X34" s="125"/>
      <c r="Y34" s="125"/>
      <c r="Z34" s="125"/>
      <c r="AA34" s="125"/>
      <c r="AB34" s="125"/>
      <c r="AC34" s="125" t="s">
        <v>1733</v>
      </c>
      <c r="AD34" s="125"/>
      <c r="AE34" s="125"/>
      <c r="AF34" s="125"/>
      <c r="AG34" s="125"/>
      <c r="AH34" s="125"/>
      <c r="AI34" s="125"/>
      <c r="AJ34" s="125"/>
      <c r="AK34" s="125"/>
      <c r="AL34" s="109"/>
      <c r="AM34" s="109"/>
      <c r="AN34" s="109"/>
      <c r="AO34" s="109"/>
      <c r="AP34" s="125">
        <v>2500</v>
      </c>
      <c r="AQ34" s="125"/>
      <c r="AR34" s="125"/>
      <c r="AS34" s="170"/>
      <c r="AT34" s="170"/>
      <c r="AU34" s="170"/>
      <c r="AV34" s="170"/>
      <c r="AW34" s="200">
        <v>2100</v>
      </c>
      <c r="AX34" s="200"/>
      <c r="AY34" s="200"/>
      <c r="AZ34" s="200"/>
      <c r="BA34" s="200"/>
      <c r="BB34" s="200"/>
      <c r="BC34" s="200"/>
      <c r="BD34" s="200"/>
      <c r="BE34" s="200"/>
      <c r="BF34" s="200"/>
      <c r="BG34" s="200"/>
      <c r="BH34" s="200"/>
      <c r="BI34" s="200"/>
      <c r="BJ34" s="200"/>
      <c r="BK34" s="200"/>
      <c r="BL34" s="200"/>
      <c r="BM34" s="200"/>
      <c r="BN34" s="200"/>
      <c r="BO34" s="200"/>
      <c r="BP34" s="200"/>
    </row>
    <row r="35" spans="1:103" ht="20.100000000000001" customHeight="1">
      <c r="A35" s="125" t="str">
        <f>基本資料!A32</f>
        <v>主臥房</v>
      </c>
      <c r="B35" s="125"/>
      <c r="C35" s="125"/>
      <c r="D35" s="125"/>
      <c r="E35" s="125"/>
      <c r="F35" s="123" t="s">
        <v>1267</v>
      </c>
      <c r="G35" s="124"/>
      <c r="H35" s="124"/>
      <c r="I35" s="124"/>
      <c r="J35" s="124"/>
      <c r="K35" s="124"/>
      <c r="L35" s="124"/>
      <c r="M35" s="131"/>
      <c r="N35" s="125" t="s">
        <v>1268</v>
      </c>
      <c r="O35" s="125"/>
      <c r="P35" s="125"/>
      <c r="Q35" s="125"/>
      <c r="R35" s="125" t="s">
        <v>279</v>
      </c>
      <c r="S35" s="125"/>
      <c r="T35" s="125"/>
      <c r="U35" s="125"/>
      <c r="V35" s="125"/>
      <c r="W35" s="125" t="s">
        <v>1269</v>
      </c>
      <c r="X35" s="125"/>
      <c r="Y35" s="125"/>
      <c r="Z35" s="125"/>
      <c r="AA35" s="125"/>
      <c r="AB35" s="125"/>
      <c r="AC35" s="125" t="s">
        <v>279</v>
      </c>
      <c r="AD35" s="125"/>
      <c r="AE35" s="125"/>
      <c r="AF35" s="125"/>
      <c r="AG35" s="125"/>
      <c r="AH35" s="125"/>
      <c r="AI35" s="125"/>
      <c r="AJ35" s="125"/>
      <c r="AK35" s="125"/>
      <c r="AL35" s="109"/>
      <c r="AM35" s="109"/>
      <c r="AN35" s="109"/>
      <c r="AO35" s="109"/>
      <c r="AP35" s="125">
        <v>500</v>
      </c>
      <c r="AQ35" s="125"/>
      <c r="AR35" s="125"/>
      <c r="AS35" s="170"/>
      <c r="AT35" s="170"/>
      <c r="AU35" s="170"/>
      <c r="AV35" s="170"/>
      <c r="AW35" s="200">
        <v>400</v>
      </c>
      <c r="AX35" s="200"/>
      <c r="AY35" s="200"/>
      <c r="AZ35" s="200"/>
      <c r="BA35" s="200"/>
      <c r="BB35" s="200"/>
      <c r="BC35" s="200"/>
      <c r="BD35" s="200"/>
      <c r="BE35" s="200"/>
      <c r="BF35" s="200"/>
      <c r="BG35" s="200"/>
      <c r="BH35" s="200"/>
      <c r="BI35" s="200"/>
      <c r="BJ35" s="200"/>
      <c r="BK35" s="200"/>
      <c r="BL35" s="200"/>
      <c r="BM35" s="200"/>
      <c r="BN35" s="200"/>
      <c r="BO35" s="200"/>
      <c r="BP35" s="200"/>
    </row>
    <row r="36" spans="1:103" ht="20.100000000000001" customHeight="1">
      <c r="A36" s="125" t="str">
        <f>基本資料!A34</f>
        <v>女孩房</v>
      </c>
      <c r="B36" s="125"/>
      <c r="C36" s="125"/>
      <c r="D36" s="125"/>
      <c r="E36" s="125"/>
      <c r="F36" s="123" t="s">
        <v>1267</v>
      </c>
      <c r="G36" s="124"/>
      <c r="H36" s="124"/>
      <c r="I36" s="124"/>
      <c r="J36" s="124"/>
      <c r="K36" s="124"/>
      <c r="L36" s="124"/>
      <c r="M36" s="131"/>
      <c r="N36" s="125" t="s">
        <v>1268</v>
      </c>
      <c r="O36" s="125"/>
      <c r="P36" s="125"/>
      <c r="Q36" s="125"/>
      <c r="R36" s="125" t="s">
        <v>279</v>
      </c>
      <c r="S36" s="125"/>
      <c r="T36" s="125"/>
      <c r="U36" s="125"/>
      <c r="V36" s="125"/>
      <c r="W36" s="125" t="s">
        <v>1269</v>
      </c>
      <c r="X36" s="125"/>
      <c r="Y36" s="125"/>
      <c r="Z36" s="125"/>
      <c r="AA36" s="125"/>
      <c r="AB36" s="125"/>
      <c r="AC36" s="125" t="s">
        <v>279</v>
      </c>
      <c r="AD36" s="125"/>
      <c r="AE36" s="125"/>
      <c r="AF36" s="125"/>
      <c r="AG36" s="125"/>
      <c r="AH36" s="125"/>
      <c r="AI36" s="125"/>
      <c r="AJ36" s="125"/>
      <c r="AK36" s="125"/>
      <c r="AL36" s="109"/>
      <c r="AM36" s="109"/>
      <c r="AN36" s="109"/>
      <c r="AO36" s="109"/>
      <c r="AP36" s="125">
        <v>500</v>
      </c>
      <c r="AQ36" s="125"/>
      <c r="AR36" s="125"/>
      <c r="AS36" s="170"/>
      <c r="AT36" s="170"/>
      <c r="AU36" s="170"/>
      <c r="AV36" s="170"/>
      <c r="AW36" s="200">
        <v>400</v>
      </c>
      <c r="AX36" s="200"/>
      <c r="AY36" s="200"/>
      <c r="AZ36" s="200"/>
      <c r="BA36" s="200"/>
      <c r="BB36" s="200"/>
      <c r="BC36" s="200"/>
      <c r="BD36" s="200"/>
      <c r="BE36" s="200"/>
      <c r="BF36" s="200"/>
      <c r="BG36" s="200"/>
      <c r="BH36" s="200"/>
      <c r="BI36" s="200"/>
      <c r="BJ36" s="200"/>
      <c r="BK36" s="200"/>
      <c r="BL36" s="200"/>
      <c r="BM36" s="200"/>
      <c r="BN36" s="200"/>
      <c r="BO36" s="200"/>
      <c r="BP36" s="200"/>
    </row>
    <row r="37" spans="1:103" ht="20.100000000000001" customHeight="1">
      <c r="A37" s="125" t="str">
        <f>基本資料!A36</f>
        <v>男孩房</v>
      </c>
      <c r="B37" s="125"/>
      <c r="C37" s="125"/>
      <c r="D37" s="125"/>
      <c r="E37" s="125"/>
      <c r="F37" s="123" t="s">
        <v>374</v>
      </c>
      <c r="G37" s="124"/>
      <c r="H37" s="124"/>
      <c r="I37" s="124"/>
      <c r="J37" s="124"/>
      <c r="K37" s="124"/>
      <c r="L37" s="124"/>
      <c r="M37" s="131"/>
      <c r="N37" s="125" t="s">
        <v>1912</v>
      </c>
      <c r="O37" s="125"/>
      <c r="P37" s="125"/>
      <c r="Q37" s="125"/>
      <c r="R37" s="125" t="s">
        <v>1913</v>
      </c>
      <c r="S37" s="125"/>
      <c r="T37" s="125"/>
      <c r="U37" s="125"/>
      <c r="V37" s="125"/>
      <c r="W37" s="125" t="s">
        <v>1914</v>
      </c>
      <c r="X37" s="125"/>
      <c r="Y37" s="125"/>
      <c r="Z37" s="125"/>
      <c r="AA37" s="125"/>
      <c r="AB37" s="125"/>
      <c r="AC37" s="125" t="s">
        <v>1941</v>
      </c>
      <c r="AD37" s="125"/>
      <c r="AE37" s="125"/>
      <c r="AF37" s="125"/>
      <c r="AG37" s="125"/>
      <c r="AH37" s="125"/>
      <c r="AI37" s="125"/>
      <c r="AJ37" s="125"/>
      <c r="AK37" s="125"/>
      <c r="AL37" s="109"/>
      <c r="AM37" s="109"/>
      <c r="AN37" s="109"/>
      <c r="AO37" s="109"/>
      <c r="AP37" s="125">
        <v>2400</v>
      </c>
      <c r="AQ37" s="125"/>
      <c r="AR37" s="125"/>
      <c r="AS37" s="170"/>
      <c r="AT37" s="170"/>
      <c r="AU37" s="170"/>
      <c r="AV37" s="170"/>
      <c r="AW37" s="200">
        <v>2000</v>
      </c>
      <c r="AX37" s="200"/>
      <c r="AY37" s="200"/>
      <c r="AZ37" s="200"/>
      <c r="BA37" s="200"/>
      <c r="BB37" s="200"/>
      <c r="BC37" s="200"/>
      <c r="BD37" s="200"/>
      <c r="BE37" s="200"/>
      <c r="BF37" s="200"/>
      <c r="BG37" s="200"/>
      <c r="BH37" s="200"/>
      <c r="BI37" s="200"/>
      <c r="BJ37" s="200"/>
      <c r="BK37" s="200"/>
      <c r="BL37" s="200"/>
      <c r="BM37" s="200"/>
      <c r="BN37" s="200"/>
      <c r="BO37" s="200"/>
      <c r="BP37" s="200"/>
    </row>
    <row r="38" spans="1:103" ht="20.100000000000001" customHeight="1">
      <c r="A38" s="125" t="s">
        <v>454</v>
      </c>
      <c r="B38" s="125"/>
      <c r="C38" s="125"/>
      <c r="D38" s="125"/>
      <c r="E38" s="125"/>
      <c r="F38" s="123" t="s">
        <v>1270</v>
      </c>
      <c r="G38" s="124"/>
      <c r="H38" s="124"/>
      <c r="I38" s="124"/>
      <c r="J38" s="124"/>
      <c r="K38" s="124"/>
      <c r="L38" s="124"/>
      <c r="M38" s="131"/>
      <c r="N38" s="125" t="s">
        <v>182</v>
      </c>
      <c r="O38" s="125"/>
      <c r="P38" s="125"/>
      <c r="Q38" s="125"/>
      <c r="R38" s="125" t="s">
        <v>1271</v>
      </c>
      <c r="S38" s="125"/>
      <c r="T38" s="125"/>
      <c r="U38" s="125"/>
      <c r="V38" s="125"/>
      <c r="W38" s="125" t="s">
        <v>1732</v>
      </c>
      <c r="X38" s="125"/>
      <c r="Y38" s="125"/>
      <c r="Z38" s="125"/>
      <c r="AA38" s="125"/>
      <c r="AB38" s="125"/>
      <c r="AC38" s="125" t="s">
        <v>1733</v>
      </c>
      <c r="AD38" s="125"/>
      <c r="AE38" s="125"/>
      <c r="AF38" s="125"/>
      <c r="AG38" s="125"/>
      <c r="AH38" s="125"/>
      <c r="AI38" s="125">
        <v>12500</v>
      </c>
      <c r="AJ38" s="125"/>
      <c r="AK38" s="125"/>
      <c r="AL38" s="109">
        <v>1</v>
      </c>
      <c r="AM38" s="109"/>
      <c r="AN38" s="109"/>
      <c r="AO38" s="109"/>
      <c r="AP38" s="125">
        <f>ROUNDUP(AL38*AI38,0)</f>
        <v>12500</v>
      </c>
      <c r="AQ38" s="125"/>
      <c r="AR38" s="125"/>
      <c r="AS38" s="170">
        <v>0.8</v>
      </c>
      <c r="AT38" s="170"/>
      <c r="AU38" s="170"/>
      <c r="AV38" s="170"/>
      <c r="AW38" s="200">
        <f>ROUNDUP(AS38*AI38,-2)</f>
        <v>10000</v>
      </c>
      <c r="AX38" s="200"/>
      <c r="AY38" s="200"/>
      <c r="AZ38" s="200" t="s">
        <v>1399</v>
      </c>
      <c r="BA38" s="200"/>
      <c r="BB38" s="200"/>
      <c r="BC38" s="200"/>
      <c r="BD38" s="200"/>
      <c r="BE38" s="200"/>
      <c r="BF38" s="200"/>
      <c r="BG38" s="200"/>
      <c r="BH38" s="200"/>
      <c r="BI38" s="200"/>
      <c r="BJ38" s="200"/>
      <c r="BK38" s="200"/>
      <c r="BL38" s="200"/>
      <c r="BM38" s="200"/>
      <c r="BN38" s="200"/>
      <c r="BO38" s="200"/>
      <c r="BP38" s="200"/>
    </row>
    <row r="39" spans="1:103" ht="20.100000000000001" customHeight="1">
      <c r="A39" s="125" t="str">
        <f>A38</f>
        <v>全室臥房</v>
      </c>
      <c r="B39" s="125"/>
      <c r="C39" s="125"/>
      <c r="D39" s="125"/>
      <c r="E39" s="125"/>
      <c r="F39" s="123" t="s">
        <v>1272</v>
      </c>
      <c r="G39" s="124"/>
      <c r="H39" s="124"/>
      <c r="I39" s="124"/>
      <c r="J39" s="124"/>
      <c r="K39" s="124"/>
      <c r="L39" s="124"/>
      <c r="M39" s="131"/>
      <c r="N39" s="125" t="s">
        <v>1273</v>
      </c>
      <c r="O39" s="125"/>
      <c r="P39" s="125"/>
      <c r="Q39" s="125"/>
      <c r="R39" s="125" t="s">
        <v>1274</v>
      </c>
      <c r="S39" s="125"/>
      <c r="T39" s="125"/>
      <c r="U39" s="125"/>
      <c r="V39" s="125"/>
      <c r="W39" s="125"/>
      <c r="X39" s="125"/>
      <c r="Y39" s="125"/>
      <c r="Z39" s="125"/>
      <c r="AA39" s="125"/>
      <c r="AB39" s="125"/>
      <c r="AC39" s="125" t="s">
        <v>1946</v>
      </c>
      <c r="AD39" s="125"/>
      <c r="AE39" s="125"/>
      <c r="AF39" s="125"/>
      <c r="AG39" s="125"/>
      <c r="AH39" s="125"/>
      <c r="AI39" s="125"/>
      <c r="AJ39" s="125"/>
      <c r="AK39" s="125"/>
      <c r="AL39" s="109"/>
      <c r="AM39" s="109"/>
      <c r="AN39" s="109"/>
      <c r="AO39" s="109"/>
      <c r="AP39" s="125">
        <v>3500</v>
      </c>
      <c r="AQ39" s="125"/>
      <c r="AR39" s="125"/>
      <c r="AS39" s="170"/>
      <c r="AT39" s="170"/>
      <c r="AU39" s="170"/>
      <c r="AV39" s="170"/>
      <c r="AW39" s="200">
        <v>3000</v>
      </c>
      <c r="AX39" s="200"/>
      <c r="AY39" s="200"/>
      <c r="AZ39" s="200"/>
      <c r="BA39" s="200"/>
      <c r="BB39" s="200"/>
      <c r="BC39" s="200"/>
      <c r="BD39" s="200"/>
      <c r="BE39" s="200"/>
      <c r="BF39" s="200"/>
      <c r="BG39" s="200"/>
      <c r="BH39" s="200"/>
      <c r="BI39" s="200"/>
      <c r="BJ39" s="200"/>
      <c r="BK39" s="200"/>
      <c r="BL39" s="200"/>
      <c r="BM39" s="200"/>
      <c r="BN39" s="200"/>
      <c r="BO39" s="200"/>
      <c r="BP39" s="200"/>
    </row>
    <row r="40" spans="1:103" ht="20.100000000000001" customHeight="1">
      <c r="A40" s="125" t="s">
        <v>355</v>
      </c>
      <c r="B40" s="125"/>
      <c r="C40" s="125"/>
      <c r="D40" s="125"/>
      <c r="E40" s="125"/>
      <c r="F40" s="123" t="s">
        <v>1738</v>
      </c>
      <c r="G40" s="124"/>
      <c r="H40" s="124"/>
      <c r="I40" s="124"/>
      <c r="J40" s="124"/>
      <c r="K40" s="124"/>
      <c r="L40" s="124"/>
      <c r="M40" s="131"/>
      <c r="N40" s="125" t="s">
        <v>1739</v>
      </c>
      <c r="O40" s="125"/>
      <c r="P40" s="125"/>
      <c r="Q40" s="125"/>
      <c r="R40" s="125" t="s">
        <v>1740</v>
      </c>
      <c r="S40" s="125"/>
      <c r="T40" s="125"/>
      <c r="U40" s="125"/>
      <c r="V40" s="125"/>
      <c r="W40" s="125" t="s">
        <v>2123</v>
      </c>
      <c r="X40" s="125"/>
      <c r="Y40" s="125"/>
      <c r="Z40" s="125"/>
      <c r="AA40" s="125"/>
      <c r="AB40" s="125"/>
      <c r="AC40" s="125" t="s">
        <v>2124</v>
      </c>
      <c r="AD40" s="125"/>
      <c r="AE40" s="125"/>
      <c r="AF40" s="125"/>
      <c r="AG40" s="125"/>
      <c r="AH40" s="125"/>
      <c r="AI40" s="125">
        <v>12500</v>
      </c>
      <c r="AJ40" s="125"/>
      <c r="AK40" s="125"/>
      <c r="AL40" s="109">
        <v>1</v>
      </c>
      <c r="AM40" s="109"/>
      <c r="AN40" s="109"/>
      <c r="AO40" s="109"/>
      <c r="AP40" s="125">
        <f>ROUNDUP(AL40*AI40,0)</f>
        <v>12500</v>
      </c>
      <c r="AQ40" s="125"/>
      <c r="AR40" s="125"/>
      <c r="AS40" s="170">
        <v>0.8</v>
      </c>
      <c r="AT40" s="170"/>
      <c r="AU40" s="170"/>
      <c r="AV40" s="170"/>
      <c r="AW40" s="200">
        <f>ROUNDUP(AS40*AI40,-2)</f>
        <v>10000</v>
      </c>
      <c r="AX40" s="200"/>
      <c r="AY40" s="200"/>
      <c r="AZ40" s="200" t="s">
        <v>1399</v>
      </c>
      <c r="BA40" s="200"/>
      <c r="BB40" s="200"/>
      <c r="BC40" s="200"/>
      <c r="BD40" s="200"/>
      <c r="BE40" s="200"/>
      <c r="BF40" s="200"/>
      <c r="BG40" s="200"/>
      <c r="BH40" s="200"/>
      <c r="BI40" s="200"/>
      <c r="BJ40" s="200"/>
      <c r="BK40" s="200"/>
      <c r="BL40" s="200"/>
      <c r="BM40" s="200"/>
      <c r="BN40" s="200"/>
      <c r="BO40" s="200"/>
      <c r="BP40" s="200"/>
    </row>
    <row r="41" spans="1:103" ht="20.100000000000001" customHeight="1">
      <c r="A41" s="125" t="str">
        <f>A40</f>
        <v>全室盥洗室</v>
      </c>
      <c r="B41" s="125"/>
      <c r="C41" s="125"/>
      <c r="D41" s="125"/>
      <c r="E41" s="125"/>
      <c r="F41" s="123" t="s">
        <v>1741</v>
      </c>
      <c r="G41" s="124"/>
      <c r="H41" s="124"/>
      <c r="I41" s="124"/>
      <c r="J41" s="124"/>
      <c r="K41" s="124"/>
      <c r="L41" s="124"/>
      <c r="M41" s="131"/>
      <c r="N41" s="125" t="s">
        <v>1739</v>
      </c>
      <c r="O41" s="125"/>
      <c r="P41" s="125"/>
      <c r="Q41" s="125"/>
      <c r="R41" s="125" t="s">
        <v>1740</v>
      </c>
      <c r="S41" s="125"/>
      <c r="T41" s="125"/>
      <c r="U41" s="125"/>
      <c r="V41" s="125"/>
      <c r="W41" s="125" t="s">
        <v>2125</v>
      </c>
      <c r="X41" s="125"/>
      <c r="Y41" s="125"/>
      <c r="Z41" s="125"/>
      <c r="AA41" s="125"/>
      <c r="AB41" s="125"/>
      <c r="AC41" s="125" t="s">
        <v>2124</v>
      </c>
      <c r="AD41" s="125"/>
      <c r="AE41" s="125"/>
      <c r="AF41" s="125"/>
      <c r="AG41" s="125"/>
      <c r="AH41" s="125"/>
      <c r="AI41" s="125"/>
      <c r="AJ41" s="125"/>
      <c r="AK41" s="125"/>
      <c r="AL41" s="109"/>
      <c r="AM41" s="109"/>
      <c r="AN41" s="109"/>
      <c r="AO41" s="109"/>
      <c r="AP41" s="125">
        <v>3500</v>
      </c>
      <c r="AQ41" s="125"/>
      <c r="AR41" s="125"/>
      <c r="AS41" s="170"/>
      <c r="AT41" s="170"/>
      <c r="AU41" s="170"/>
      <c r="AV41" s="170"/>
      <c r="AW41" s="200">
        <v>3000</v>
      </c>
      <c r="AX41" s="200"/>
      <c r="AY41" s="200"/>
      <c r="AZ41" s="200"/>
      <c r="BA41" s="200"/>
      <c r="BB41" s="200"/>
      <c r="BC41" s="200"/>
      <c r="BD41" s="200"/>
      <c r="BE41" s="200"/>
      <c r="BF41" s="200"/>
      <c r="BG41" s="200"/>
      <c r="BH41" s="200"/>
      <c r="BI41" s="200"/>
      <c r="BJ41" s="200"/>
      <c r="BK41" s="200"/>
      <c r="BL41" s="200"/>
      <c r="BM41" s="200"/>
      <c r="BN41" s="200"/>
      <c r="BO41" s="200"/>
      <c r="BP41" s="200"/>
    </row>
    <row r="42" spans="1:103" ht="20.100000000000001" customHeight="1">
      <c r="A42" s="125" t="str">
        <f>A38</f>
        <v>全室臥房</v>
      </c>
      <c r="B42" s="125"/>
      <c r="C42" s="125"/>
      <c r="D42" s="125"/>
      <c r="E42" s="125"/>
      <c r="F42" s="123" t="str">
        <f>VLOOKUP(AI42,下拉式選單設定_勿更動勿編輯!$FL$2:$GZ$25,8,0)</f>
        <v>水平門把附鎖</v>
      </c>
      <c r="G42" s="124"/>
      <c r="H42" s="124"/>
      <c r="I42" s="124"/>
      <c r="J42" s="124"/>
      <c r="K42" s="124"/>
      <c r="L42" s="124"/>
      <c r="M42" s="131"/>
      <c r="N42" s="123"/>
      <c r="O42" s="124"/>
      <c r="P42" s="124"/>
      <c r="Q42" s="131"/>
      <c r="R42" s="151"/>
      <c r="S42" s="151"/>
      <c r="T42" s="151"/>
      <c r="U42" s="151"/>
      <c r="V42" s="151"/>
      <c r="W42" s="123"/>
      <c r="X42" s="124"/>
      <c r="Y42" s="124"/>
      <c r="Z42" s="124"/>
      <c r="AA42" s="124"/>
      <c r="AB42" s="131"/>
      <c r="AC42" s="123"/>
      <c r="AD42" s="124"/>
      <c r="AE42" s="124"/>
      <c r="AF42" s="124"/>
      <c r="AG42" s="124"/>
      <c r="AH42" s="131"/>
      <c r="AI42" s="176" t="s">
        <v>2098</v>
      </c>
      <c r="AJ42" s="177"/>
      <c r="AK42" s="177"/>
      <c r="AL42" s="177"/>
      <c r="AM42" s="177"/>
      <c r="AN42" s="177"/>
      <c r="AO42" s="178"/>
      <c r="AP42" s="125">
        <v>600</v>
      </c>
      <c r="AQ42" s="125"/>
      <c r="AR42" s="125"/>
      <c r="AS42" s="170"/>
      <c r="AT42" s="170"/>
      <c r="AU42" s="170"/>
      <c r="AV42" s="170"/>
      <c r="AW42" s="200">
        <v>500</v>
      </c>
      <c r="AX42" s="200"/>
      <c r="AY42" s="200"/>
      <c r="AZ42" s="209"/>
      <c r="BA42" s="210"/>
      <c r="BB42" s="210"/>
      <c r="BC42" s="210"/>
      <c r="BD42" s="210"/>
      <c r="BE42" s="210"/>
      <c r="BF42" s="210"/>
      <c r="BG42" s="210"/>
      <c r="BH42" s="210"/>
      <c r="BI42" s="210"/>
      <c r="BJ42" s="210"/>
      <c r="BK42" s="210"/>
      <c r="BL42" s="210"/>
      <c r="BM42" s="210"/>
      <c r="BN42" s="210"/>
      <c r="BO42" s="210"/>
      <c r="BP42" s="211"/>
    </row>
    <row r="43" spans="1:103" ht="20.100000000000001" customHeight="1">
      <c r="A43" s="125" t="str">
        <f>A38</f>
        <v>全室臥房</v>
      </c>
      <c r="B43" s="125"/>
      <c r="C43" s="125"/>
      <c r="D43" s="125"/>
      <c r="E43" s="125"/>
      <c r="F43" s="123" t="s">
        <v>1275</v>
      </c>
      <c r="G43" s="124"/>
      <c r="H43" s="124"/>
      <c r="I43" s="124"/>
      <c r="J43" s="124"/>
      <c r="K43" s="124"/>
      <c r="L43" s="124"/>
      <c r="M43" s="131"/>
      <c r="N43" s="125" t="s">
        <v>280</v>
      </c>
      <c r="O43" s="125"/>
      <c r="P43" s="125"/>
      <c r="Q43" s="125"/>
      <c r="R43" s="125" t="s">
        <v>110</v>
      </c>
      <c r="S43" s="125"/>
      <c r="T43" s="125"/>
      <c r="U43" s="125"/>
      <c r="V43" s="125"/>
      <c r="W43" s="125" t="s">
        <v>1276</v>
      </c>
      <c r="X43" s="125"/>
      <c r="Y43" s="125"/>
      <c r="Z43" s="125"/>
      <c r="AA43" s="125"/>
      <c r="AB43" s="125"/>
      <c r="AC43" s="125" t="s">
        <v>1120</v>
      </c>
      <c r="AD43" s="125"/>
      <c r="AE43" s="125"/>
      <c r="AF43" s="125"/>
      <c r="AG43" s="125"/>
      <c r="AH43" s="125"/>
      <c r="AI43" s="125"/>
      <c r="AJ43" s="125"/>
      <c r="AK43" s="125"/>
      <c r="AL43" s="125"/>
      <c r="AM43" s="125"/>
      <c r="AN43" s="125"/>
      <c r="AO43" s="125"/>
      <c r="AP43" s="125">
        <v>300</v>
      </c>
      <c r="AQ43" s="125"/>
      <c r="AR43" s="125"/>
      <c r="AS43" s="170"/>
      <c r="AT43" s="170"/>
      <c r="AU43" s="170"/>
      <c r="AV43" s="170"/>
      <c r="AW43" s="200">
        <v>250</v>
      </c>
      <c r="AX43" s="200"/>
      <c r="AY43" s="200"/>
      <c r="AZ43" s="200"/>
      <c r="BA43" s="200"/>
      <c r="BB43" s="200"/>
      <c r="BC43" s="200"/>
      <c r="BD43" s="200"/>
      <c r="BE43" s="200"/>
      <c r="BF43" s="200"/>
      <c r="BG43" s="200"/>
      <c r="BH43" s="200"/>
      <c r="BI43" s="200"/>
      <c r="BJ43" s="200"/>
      <c r="BK43" s="200"/>
      <c r="BL43" s="200"/>
      <c r="BM43" s="200"/>
      <c r="BN43" s="200"/>
      <c r="BO43" s="200"/>
      <c r="BP43" s="200"/>
    </row>
    <row r="44" spans="1:103" ht="20.100000000000001" customHeight="1">
      <c r="A44" s="125" t="s">
        <v>355</v>
      </c>
      <c r="B44" s="125"/>
      <c r="C44" s="125"/>
      <c r="D44" s="125"/>
      <c r="E44" s="125"/>
      <c r="F44" s="123" t="s">
        <v>1277</v>
      </c>
      <c r="G44" s="124"/>
      <c r="H44" s="124"/>
      <c r="I44" s="124"/>
      <c r="J44" s="124"/>
      <c r="K44" s="124"/>
      <c r="L44" s="124"/>
      <c r="M44" s="131"/>
      <c r="N44" s="125" t="s">
        <v>1278</v>
      </c>
      <c r="O44" s="125"/>
      <c r="P44" s="125"/>
      <c r="Q44" s="125"/>
      <c r="R44" s="125" t="s">
        <v>279</v>
      </c>
      <c r="S44" s="125"/>
      <c r="T44" s="125"/>
      <c r="U44" s="125"/>
      <c r="V44" s="125"/>
      <c r="W44" s="125" t="s">
        <v>1279</v>
      </c>
      <c r="X44" s="125"/>
      <c r="Y44" s="125"/>
      <c r="Z44" s="125"/>
      <c r="AA44" s="125"/>
      <c r="AB44" s="125"/>
      <c r="AC44" s="125" t="s">
        <v>1120</v>
      </c>
      <c r="AD44" s="125"/>
      <c r="AE44" s="125"/>
      <c r="AF44" s="125"/>
      <c r="AG44" s="125"/>
      <c r="AH44" s="125"/>
      <c r="AI44" s="125"/>
      <c r="AJ44" s="125"/>
      <c r="AK44" s="125"/>
      <c r="AL44" s="125"/>
      <c r="AM44" s="125"/>
      <c r="AN44" s="125"/>
      <c r="AO44" s="125"/>
      <c r="AP44" s="125">
        <v>300</v>
      </c>
      <c r="AQ44" s="125"/>
      <c r="AR44" s="125"/>
      <c r="AS44" s="170"/>
      <c r="AT44" s="170"/>
      <c r="AU44" s="170"/>
      <c r="AV44" s="170"/>
      <c r="AW44" s="200">
        <v>250</v>
      </c>
      <c r="AX44" s="200"/>
      <c r="AY44" s="200"/>
      <c r="AZ44" s="200"/>
      <c r="BA44" s="200"/>
      <c r="BB44" s="200"/>
      <c r="BC44" s="200"/>
      <c r="BD44" s="200"/>
      <c r="BE44" s="200"/>
      <c r="BF44" s="200"/>
      <c r="BG44" s="200"/>
      <c r="BH44" s="200"/>
      <c r="BI44" s="200"/>
      <c r="BJ44" s="200"/>
      <c r="BK44" s="200"/>
      <c r="BL44" s="200"/>
      <c r="BM44" s="200"/>
      <c r="BN44" s="200"/>
      <c r="BO44" s="200"/>
      <c r="BP44" s="200"/>
    </row>
    <row r="45" spans="1:103" ht="20.100000000000001" customHeight="1">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row>
    <row r="46" spans="1:103" ht="20.100000000000001" customHeight="1">
      <c r="A46" s="127" t="s">
        <v>1280</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9"/>
    </row>
    <row r="47" spans="1:103" ht="20.100000000000001" customHeight="1">
      <c r="A47" s="204" t="s">
        <v>871</v>
      </c>
      <c r="B47" s="204"/>
      <c r="C47" s="204"/>
      <c r="D47" s="204"/>
      <c r="E47" s="204"/>
      <c r="F47" s="204" t="s">
        <v>199</v>
      </c>
      <c r="G47" s="204"/>
      <c r="H47" s="204"/>
      <c r="I47" s="204"/>
      <c r="J47" s="204"/>
      <c r="K47" s="204"/>
      <c r="L47" s="204"/>
      <c r="M47" s="204"/>
      <c r="N47" s="205" t="s">
        <v>200</v>
      </c>
      <c r="O47" s="205"/>
      <c r="P47" s="205"/>
      <c r="Q47" s="205"/>
      <c r="R47" s="204" t="s">
        <v>879</v>
      </c>
      <c r="S47" s="204"/>
      <c r="T47" s="204"/>
      <c r="U47" s="204"/>
      <c r="V47" s="204"/>
      <c r="W47" s="205" t="s">
        <v>305</v>
      </c>
      <c r="X47" s="205"/>
      <c r="Y47" s="205"/>
      <c r="Z47" s="205"/>
      <c r="AA47" s="205"/>
      <c r="AB47" s="205"/>
      <c r="AC47" s="205" t="s">
        <v>880</v>
      </c>
      <c r="AD47" s="205"/>
      <c r="AE47" s="205"/>
      <c r="AF47" s="205"/>
      <c r="AG47" s="205"/>
      <c r="AH47" s="205"/>
      <c r="AI47" s="2"/>
      <c r="AJ47" s="2"/>
      <c r="AK47" s="2"/>
      <c r="AL47" s="2"/>
      <c r="AM47" s="2"/>
      <c r="AN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1:103" ht="15" customHeight="1" thickBot="1">
      <c r="A48" s="168" t="s">
        <v>101</v>
      </c>
      <c r="B48" s="168"/>
      <c r="C48" s="168"/>
      <c r="D48" s="168"/>
      <c r="E48" s="168"/>
      <c r="F48" s="168" t="s">
        <v>7</v>
      </c>
      <c r="G48" s="168"/>
      <c r="H48" s="168"/>
      <c r="I48" s="168"/>
      <c r="J48" s="168"/>
      <c r="K48" s="168"/>
      <c r="L48" s="168"/>
      <c r="M48" s="168"/>
      <c r="N48" s="168" t="s">
        <v>8</v>
      </c>
      <c r="O48" s="168"/>
      <c r="P48" s="168"/>
      <c r="Q48" s="168"/>
      <c r="R48" s="168" t="s">
        <v>11</v>
      </c>
      <c r="S48" s="168"/>
      <c r="T48" s="168"/>
      <c r="U48" s="168"/>
      <c r="V48" s="168"/>
      <c r="W48" s="168" t="s">
        <v>10</v>
      </c>
      <c r="X48" s="168"/>
      <c r="Y48" s="168"/>
      <c r="Z48" s="168"/>
      <c r="AA48" s="168"/>
      <c r="AB48" s="168"/>
      <c r="AC48" s="168" t="s">
        <v>9</v>
      </c>
      <c r="AD48" s="168"/>
      <c r="AE48" s="168"/>
      <c r="AF48" s="168"/>
      <c r="AG48" s="168"/>
      <c r="AH48" s="168"/>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row>
    <row r="49" spans="1:107" ht="20.100000000000001" customHeight="1">
      <c r="A49" s="125" t="str">
        <f>基本資料!A21</f>
        <v>外玄關</v>
      </c>
      <c r="B49" s="125"/>
      <c r="C49" s="125"/>
      <c r="D49" s="125"/>
      <c r="E49" s="125"/>
      <c r="F49" s="123" t="s">
        <v>1281</v>
      </c>
      <c r="G49" s="124"/>
      <c r="H49" s="124"/>
      <c r="I49" s="124"/>
      <c r="J49" s="124"/>
      <c r="K49" s="124"/>
      <c r="L49" s="124"/>
      <c r="M49" s="131"/>
      <c r="N49" s="125" t="s">
        <v>72</v>
      </c>
      <c r="O49" s="125"/>
      <c r="P49" s="125"/>
      <c r="Q49" s="125"/>
      <c r="R49" s="125" t="s">
        <v>73</v>
      </c>
      <c r="S49" s="125"/>
      <c r="T49" s="125"/>
      <c r="U49" s="125"/>
      <c r="V49" s="125"/>
      <c r="W49" s="125" t="s">
        <v>1730</v>
      </c>
      <c r="X49" s="125"/>
      <c r="Y49" s="125"/>
      <c r="Z49" s="125"/>
      <c r="AA49" s="125"/>
      <c r="AB49" s="125"/>
      <c r="AC49" s="125" t="s">
        <v>1731</v>
      </c>
      <c r="AD49" s="125"/>
      <c r="AE49" s="125"/>
      <c r="AF49" s="125"/>
      <c r="AG49" s="125"/>
      <c r="AH49" s="125"/>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row>
    <row r="50" spans="1:107" ht="20.100000000000001" customHeight="1">
      <c r="A50" s="125" t="str">
        <f>基本資料!A24</f>
        <v>客廳</v>
      </c>
      <c r="B50" s="125"/>
      <c r="C50" s="125"/>
      <c r="D50" s="125"/>
      <c r="E50" s="125"/>
      <c r="F50" s="123" t="s">
        <v>1281</v>
      </c>
      <c r="G50" s="124"/>
      <c r="H50" s="124"/>
      <c r="I50" s="124"/>
      <c r="J50" s="124"/>
      <c r="K50" s="124"/>
      <c r="L50" s="124"/>
      <c r="M50" s="131"/>
      <c r="N50" s="125" t="s">
        <v>72</v>
      </c>
      <c r="O50" s="125"/>
      <c r="P50" s="125"/>
      <c r="Q50" s="125"/>
      <c r="R50" s="125" t="s">
        <v>73</v>
      </c>
      <c r="S50" s="125"/>
      <c r="T50" s="125"/>
      <c r="U50" s="125"/>
      <c r="V50" s="125"/>
      <c r="W50" s="125" t="s">
        <v>1730</v>
      </c>
      <c r="X50" s="125"/>
      <c r="Y50" s="125"/>
      <c r="Z50" s="125"/>
      <c r="AA50" s="125"/>
      <c r="AB50" s="125"/>
      <c r="AC50" s="125" t="s">
        <v>1731</v>
      </c>
      <c r="AD50" s="125"/>
      <c r="AE50" s="125"/>
      <c r="AF50" s="125"/>
      <c r="AG50" s="125"/>
      <c r="AH50" s="125"/>
    </row>
    <row r="51" spans="1:107" ht="20.100000000000001" customHeight="1">
      <c r="A51" s="123" t="str">
        <f>基本資料!A25</f>
        <v>餐廳</v>
      </c>
      <c r="B51" s="124"/>
      <c r="C51" s="124"/>
      <c r="D51" s="124"/>
      <c r="E51" s="131"/>
      <c r="F51" s="123" t="s">
        <v>1281</v>
      </c>
      <c r="G51" s="124"/>
      <c r="H51" s="124"/>
      <c r="I51" s="124"/>
      <c r="J51" s="124"/>
      <c r="K51" s="124"/>
      <c r="L51" s="124"/>
      <c r="M51" s="131"/>
      <c r="N51" s="123" t="s">
        <v>72</v>
      </c>
      <c r="O51" s="124"/>
      <c r="P51" s="124"/>
      <c r="Q51" s="131"/>
      <c r="R51" s="123" t="s">
        <v>73</v>
      </c>
      <c r="S51" s="124"/>
      <c r="T51" s="124"/>
      <c r="U51" s="124"/>
      <c r="V51" s="131"/>
      <c r="W51" s="123" t="s">
        <v>1730</v>
      </c>
      <c r="X51" s="124"/>
      <c r="Y51" s="124"/>
      <c r="Z51" s="124"/>
      <c r="AA51" s="124"/>
      <c r="AB51" s="131"/>
      <c r="AC51" s="123" t="s">
        <v>1731</v>
      </c>
      <c r="AD51" s="124"/>
      <c r="AE51" s="124"/>
      <c r="AF51" s="124"/>
      <c r="AG51" s="124"/>
      <c r="AH51" s="131"/>
    </row>
    <row r="52" spans="1:107" ht="20.100000000000001" customHeight="1">
      <c r="A52" s="125" t="str">
        <f>基本資料!A26</f>
        <v>走道區</v>
      </c>
      <c r="B52" s="125"/>
      <c r="C52" s="125"/>
      <c r="D52" s="125"/>
      <c r="E52" s="125"/>
      <c r="F52" s="123" t="s">
        <v>1281</v>
      </c>
      <c r="G52" s="124"/>
      <c r="H52" s="124"/>
      <c r="I52" s="124"/>
      <c r="J52" s="124"/>
      <c r="K52" s="124"/>
      <c r="L52" s="124"/>
      <c r="M52" s="131"/>
      <c r="N52" s="125" t="s">
        <v>72</v>
      </c>
      <c r="O52" s="125"/>
      <c r="P52" s="125"/>
      <c r="Q52" s="125"/>
      <c r="R52" s="125" t="s">
        <v>73</v>
      </c>
      <c r="S52" s="125"/>
      <c r="T52" s="125"/>
      <c r="U52" s="125"/>
      <c r="V52" s="125"/>
      <c r="W52" s="125" t="s">
        <v>1730</v>
      </c>
      <c r="X52" s="125"/>
      <c r="Y52" s="125"/>
      <c r="Z52" s="125"/>
      <c r="AA52" s="125"/>
      <c r="AB52" s="125"/>
      <c r="AC52" s="125" t="s">
        <v>1731</v>
      </c>
      <c r="AD52" s="125"/>
      <c r="AE52" s="125"/>
      <c r="AF52" s="125"/>
      <c r="AG52" s="125"/>
      <c r="AH52" s="125"/>
    </row>
    <row r="53" spans="1:107" ht="20.100000000000001" customHeight="1">
      <c r="A53" s="125" t="str">
        <f>基本資料!A22</f>
        <v>內玄關</v>
      </c>
      <c r="B53" s="125"/>
      <c r="C53" s="125"/>
      <c r="D53" s="125"/>
      <c r="E53" s="125"/>
      <c r="F53" s="123" t="s">
        <v>1281</v>
      </c>
      <c r="G53" s="124"/>
      <c r="H53" s="124"/>
      <c r="I53" s="124"/>
      <c r="J53" s="124"/>
      <c r="K53" s="124"/>
      <c r="L53" s="124"/>
      <c r="M53" s="131"/>
      <c r="N53" s="125" t="s">
        <v>72</v>
      </c>
      <c r="O53" s="125"/>
      <c r="P53" s="125"/>
      <c r="Q53" s="125"/>
      <c r="R53" s="125" t="s">
        <v>73</v>
      </c>
      <c r="S53" s="125"/>
      <c r="T53" s="125"/>
      <c r="U53" s="125"/>
      <c r="V53" s="125"/>
      <c r="W53" s="125" t="s">
        <v>1730</v>
      </c>
      <c r="X53" s="125"/>
      <c r="Y53" s="125"/>
      <c r="Z53" s="125"/>
      <c r="AA53" s="125"/>
      <c r="AB53" s="125"/>
      <c r="AC53" s="125" t="s">
        <v>1731</v>
      </c>
      <c r="AD53" s="125"/>
      <c r="AE53" s="125"/>
      <c r="AF53" s="125"/>
      <c r="AG53" s="125"/>
      <c r="AH53" s="125"/>
    </row>
    <row r="54" spans="1:107" ht="20.100000000000001" customHeight="1">
      <c r="A54" s="125" t="str">
        <f>基本資料!A23</f>
        <v>儲藏室</v>
      </c>
      <c r="B54" s="125"/>
      <c r="C54" s="125"/>
      <c r="D54" s="125"/>
      <c r="E54" s="125"/>
      <c r="F54" s="123" t="s">
        <v>1281</v>
      </c>
      <c r="G54" s="124"/>
      <c r="H54" s="124"/>
      <c r="I54" s="124"/>
      <c r="J54" s="124"/>
      <c r="K54" s="124"/>
      <c r="L54" s="124"/>
      <c r="M54" s="131"/>
      <c r="N54" s="125" t="s">
        <v>72</v>
      </c>
      <c r="O54" s="125"/>
      <c r="P54" s="125"/>
      <c r="Q54" s="125"/>
      <c r="R54" s="125" t="s">
        <v>73</v>
      </c>
      <c r="S54" s="125"/>
      <c r="T54" s="125"/>
      <c r="U54" s="125"/>
      <c r="V54" s="125"/>
      <c r="W54" s="125" t="s">
        <v>1730</v>
      </c>
      <c r="X54" s="125"/>
      <c r="Y54" s="125"/>
      <c r="Z54" s="125"/>
      <c r="AA54" s="125"/>
      <c r="AB54" s="125"/>
      <c r="AC54" s="125" t="s">
        <v>1731</v>
      </c>
      <c r="AD54" s="125"/>
      <c r="AE54" s="125"/>
      <c r="AF54" s="125"/>
      <c r="AG54" s="125"/>
      <c r="AH54" s="125"/>
    </row>
    <row r="55" spans="1:107" ht="20.100000000000001" customHeight="1">
      <c r="A55" s="125" t="str">
        <f>基本資料!A27</f>
        <v>工作室</v>
      </c>
      <c r="B55" s="125"/>
      <c r="C55" s="125"/>
      <c r="D55" s="125"/>
      <c r="E55" s="125"/>
      <c r="F55" s="123" t="s">
        <v>1281</v>
      </c>
      <c r="G55" s="124"/>
      <c r="H55" s="124"/>
      <c r="I55" s="124"/>
      <c r="J55" s="124"/>
      <c r="K55" s="124"/>
      <c r="L55" s="124"/>
      <c r="M55" s="131"/>
      <c r="N55" s="125" t="s">
        <v>72</v>
      </c>
      <c r="O55" s="125"/>
      <c r="P55" s="125"/>
      <c r="Q55" s="125"/>
      <c r="R55" s="125" t="s">
        <v>73</v>
      </c>
      <c r="S55" s="125"/>
      <c r="T55" s="125"/>
      <c r="U55" s="125"/>
      <c r="V55" s="125"/>
      <c r="W55" s="125" t="s">
        <v>1730</v>
      </c>
      <c r="X55" s="125"/>
      <c r="Y55" s="125"/>
      <c r="Z55" s="125"/>
      <c r="AA55" s="125"/>
      <c r="AB55" s="125"/>
      <c r="AC55" s="125" t="s">
        <v>1731</v>
      </c>
      <c r="AD55" s="125"/>
      <c r="AE55" s="125"/>
      <c r="AF55" s="125"/>
      <c r="AG55" s="125"/>
      <c r="AH55" s="125"/>
    </row>
    <row r="56" spans="1:107" ht="20.100000000000001" customHeight="1">
      <c r="A56" s="125" t="str">
        <f>基本資料!A32</f>
        <v>主臥房</v>
      </c>
      <c r="B56" s="125"/>
      <c r="C56" s="125"/>
      <c r="D56" s="125"/>
      <c r="E56" s="125"/>
      <c r="F56" s="123" t="s">
        <v>1281</v>
      </c>
      <c r="G56" s="124"/>
      <c r="H56" s="124"/>
      <c r="I56" s="124"/>
      <c r="J56" s="124"/>
      <c r="K56" s="124"/>
      <c r="L56" s="124"/>
      <c r="M56" s="131"/>
      <c r="N56" s="125" t="s">
        <v>72</v>
      </c>
      <c r="O56" s="125"/>
      <c r="P56" s="125"/>
      <c r="Q56" s="125"/>
      <c r="R56" s="125" t="s">
        <v>73</v>
      </c>
      <c r="S56" s="125"/>
      <c r="T56" s="125"/>
      <c r="U56" s="125"/>
      <c r="V56" s="125"/>
      <c r="W56" s="125" t="s">
        <v>1949</v>
      </c>
      <c r="X56" s="125"/>
      <c r="Y56" s="125"/>
      <c r="Z56" s="125"/>
      <c r="AA56" s="125"/>
      <c r="AB56" s="125"/>
      <c r="AC56" s="125" t="s">
        <v>1950</v>
      </c>
      <c r="AD56" s="125"/>
      <c r="AE56" s="125"/>
      <c r="AF56" s="125"/>
      <c r="AG56" s="125"/>
      <c r="AH56" s="125"/>
    </row>
    <row r="57" spans="1:107" ht="20.100000000000001" customHeight="1">
      <c r="A57" s="125" t="str">
        <f>基本資料!A34</f>
        <v>女孩房</v>
      </c>
      <c r="B57" s="125"/>
      <c r="C57" s="125"/>
      <c r="D57" s="125"/>
      <c r="E57" s="125"/>
      <c r="F57" s="123" t="s">
        <v>1281</v>
      </c>
      <c r="G57" s="124"/>
      <c r="H57" s="124"/>
      <c r="I57" s="124"/>
      <c r="J57" s="124"/>
      <c r="K57" s="124"/>
      <c r="L57" s="124"/>
      <c r="M57" s="131"/>
      <c r="N57" s="125" t="s">
        <v>72</v>
      </c>
      <c r="O57" s="125"/>
      <c r="P57" s="125"/>
      <c r="Q57" s="125"/>
      <c r="R57" s="125" t="s">
        <v>73</v>
      </c>
      <c r="S57" s="125"/>
      <c r="T57" s="125"/>
      <c r="U57" s="125"/>
      <c r="V57" s="125"/>
      <c r="W57" s="125" t="s">
        <v>1730</v>
      </c>
      <c r="X57" s="125"/>
      <c r="Y57" s="125"/>
      <c r="Z57" s="125"/>
      <c r="AA57" s="125"/>
      <c r="AB57" s="125"/>
      <c r="AC57" s="125" t="s">
        <v>1731</v>
      </c>
      <c r="AD57" s="125"/>
      <c r="AE57" s="125"/>
      <c r="AF57" s="125"/>
      <c r="AG57" s="125"/>
      <c r="AH57" s="125"/>
    </row>
    <row r="58" spans="1:107" ht="20.100000000000001" customHeight="1">
      <c r="A58" s="125" t="str">
        <f>基本資料!A36</f>
        <v>男孩房</v>
      </c>
      <c r="B58" s="125"/>
      <c r="C58" s="125"/>
      <c r="D58" s="125"/>
      <c r="E58" s="125"/>
      <c r="F58" s="123" t="s">
        <v>1281</v>
      </c>
      <c r="G58" s="124"/>
      <c r="H58" s="124"/>
      <c r="I58" s="124"/>
      <c r="J58" s="124"/>
      <c r="K58" s="124"/>
      <c r="L58" s="124"/>
      <c r="M58" s="131"/>
      <c r="N58" s="125" t="s">
        <v>72</v>
      </c>
      <c r="O58" s="125"/>
      <c r="P58" s="125"/>
      <c r="Q58" s="125"/>
      <c r="R58" s="125" t="s">
        <v>73</v>
      </c>
      <c r="S58" s="125"/>
      <c r="T58" s="125"/>
      <c r="U58" s="125"/>
      <c r="V58" s="125"/>
      <c r="W58" s="125" t="s">
        <v>1730</v>
      </c>
      <c r="X58" s="125"/>
      <c r="Y58" s="125"/>
      <c r="Z58" s="125"/>
      <c r="AA58" s="125"/>
      <c r="AB58" s="125"/>
      <c r="AC58" s="125" t="s">
        <v>1731</v>
      </c>
      <c r="AD58" s="125"/>
      <c r="AE58" s="125"/>
      <c r="AF58" s="125"/>
      <c r="AG58" s="125"/>
      <c r="AH58" s="125"/>
    </row>
    <row r="59" spans="1:107" ht="20.100000000000001" customHeigh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row>
    <row r="60" spans="1:107">
      <c r="S60" s="4" t="s">
        <v>1734</v>
      </c>
    </row>
    <row r="61" spans="1:107">
      <c r="S61" s="4" t="s">
        <v>1735</v>
      </c>
    </row>
    <row r="62" spans="1:107">
      <c r="S62" s="4" t="s">
        <v>1736</v>
      </c>
    </row>
    <row r="63" spans="1:107">
      <c r="S63" s="4" t="s">
        <v>1948</v>
      </c>
    </row>
    <row r="64" spans="1:107">
      <c r="S64" s="4" t="s">
        <v>1737</v>
      </c>
    </row>
    <row r="65" spans="19:19">
      <c r="S65" s="4" t="s">
        <v>1853</v>
      </c>
    </row>
    <row r="198" spans="1:70" ht="20.10000000000000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row>
    <row r="199" spans="1:70" ht="20.100000000000001" customHeight="1"/>
    <row r="200" spans="1:70" ht="20.100000000000001" customHeight="1"/>
    <row r="201" spans="1:70" ht="20.100000000000001" customHeight="1"/>
    <row r="202" spans="1:70" ht="20.100000000000001" customHeight="1"/>
    <row r="203" spans="1:70" ht="20.100000000000001" customHeight="1"/>
    <row r="204" spans="1:70" ht="20.100000000000001" customHeight="1"/>
    <row r="205" spans="1:70" ht="20.100000000000001" customHeight="1"/>
    <row r="206" spans="1:70" ht="20.100000000000001" customHeight="1"/>
  </sheetData>
  <mergeCells count="536">
    <mergeCell ref="AZ9:BP9"/>
    <mergeCell ref="A14:E14"/>
    <mergeCell ref="F14:M14"/>
    <mergeCell ref="N14:Q14"/>
    <mergeCell ref="R14:V14"/>
    <mergeCell ref="W14:AB14"/>
    <mergeCell ref="AC14:AH14"/>
    <mergeCell ref="AI14:AK14"/>
    <mergeCell ref="AL14:AO14"/>
    <mergeCell ref="AP14:AR14"/>
    <mergeCell ref="AS14:AV14"/>
    <mergeCell ref="AW14:AY14"/>
    <mergeCell ref="AZ14:BP14"/>
    <mergeCell ref="AI10:AK10"/>
    <mergeCell ref="AL10:AO10"/>
    <mergeCell ref="AP10:AR10"/>
    <mergeCell ref="AZ11:BP11"/>
    <mergeCell ref="A11:E11"/>
    <mergeCell ref="F11:M11"/>
    <mergeCell ref="AZ12:BP12"/>
    <mergeCell ref="AW11:AY11"/>
    <mergeCell ref="AS11:AV11"/>
    <mergeCell ref="AZ13:BP13"/>
    <mergeCell ref="AC13:AH13"/>
    <mergeCell ref="A16:E16"/>
    <mergeCell ref="F16:M16"/>
    <mergeCell ref="N16:Q16"/>
    <mergeCell ref="R16:V16"/>
    <mergeCell ref="W16:AB16"/>
    <mergeCell ref="AC16:AH16"/>
    <mergeCell ref="AI16:AK16"/>
    <mergeCell ref="AS9:AV9"/>
    <mergeCell ref="AW9:AY9"/>
    <mergeCell ref="A9:E9"/>
    <mergeCell ref="F9:M9"/>
    <mergeCell ref="N9:Q9"/>
    <mergeCell ref="R9:V9"/>
    <mergeCell ref="W9:AB9"/>
    <mergeCell ref="AC9:AH9"/>
    <mergeCell ref="AI9:AK9"/>
    <mergeCell ref="AL9:AO9"/>
    <mergeCell ref="AP9:AR9"/>
    <mergeCell ref="A15:E15"/>
    <mergeCell ref="N15:Q15"/>
    <mergeCell ref="R15:V15"/>
    <mergeCell ref="W15:AB15"/>
    <mergeCell ref="A13:E13"/>
    <mergeCell ref="W13:AB13"/>
    <mergeCell ref="N18:Q18"/>
    <mergeCell ref="AP15:AR15"/>
    <mergeCell ref="AI24:BP24"/>
    <mergeCell ref="F33:M33"/>
    <mergeCell ref="N33:Q33"/>
    <mergeCell ref="R33:V33"/>
    <mergeCell ref="W33:AB33"/>
    <mergeCell ref="AC33:AH33"/>
    <mergeCell ref="AI33:AK33"/>
    <mergeCell ref="AL33:AO33"/>
    <mergeCell ref="AP33:AR33"/>
    <mergeCell ref="AZ15:BP15"/>
    <mergeCell ref="AZ20:BP20"/>
    <mergeCell ref="AZ21:BP21"/>
    <mergeCell ref="AW17:AY17"/>
    <mergeCell ref="AS18:AV18"/>
    <mergeCell ref="AP21:AR21"/>
    <mergeCell ref="AW19:AY19"/>
    <mergeCell ref="AZ17:BP17"/>
    <mergeCell ref="AZ18:BP18"/>
    <mergeCell ref="AS16:AV16"/>
    <mergeCell ref="AW16:AY16"/>
    <mergeCell ref="AZ16:BP16"/>
    <mergeCell ref="AP19:AR19"/>
    <mergeCell ref="AZ19:BP19"/>
    <mergeCell ref="AS15:AV15"/>
    <mergeCell ref="AW23:AY23"/>
    <mergeCell ref="AZ23:BP23"/>
    <mergeCell ref="AL16:AO16"/>
    <mergeCell ref="AP16:AR16"/>
    <mergeCell ref="R52:V52"/>
    <mergeCell ref="W52:AB52"/>
    <mergeCell ref="AC52:AH52"/>
    <mergeCell ref="AZ22:BP22"/>
    <mergeCell ref="AW20:AY20"/>
    <mergeCell ref="AW21:AY21"/>
    <mergeCell ref="AW22:AY22"/>
    <mergeCell ref="AI19:AK19"/>
    <mergeCell ref="R28:V28"/>
    <mergeCell ref="R35:V35"/>
    <mergeCell ref="AZ40:BP40"/>
    <mergeCell ref="AZ38:BP38"/>
    <mergeCell ref="AZ41:BP41"/>
    <mergeCell ref="AW39:AY39"/>
    <mergeCell ref="AS42:AV42"/>
    <mergeCell ref="AS39:AV39"/>
    <mergeCell ref="AW42:AY42"/>
    <mergeCell ref="AI42:AO42"/>
    <mergeCell ref="AC53:AH53"/>
    <mergeCell ref="W50:AB50"/>
    <mergeCell ref="AS30:AV30"/>
    <mergeCell ref="AW30:AY30"/>
    <mergeCell ref="AS28:AV28"/>
    <mergeCell ref="AZ29:BP29"/>
    <mergeCell ref="AZ27:BP27"/>
    <mergeCell ref="AL29:AO29"/>
    <mergeCell ref="AP29:AR29"/>
    <mergeCell ref="AW29:AY29"/>
    <mergeCell ref="AI45:BP45"/>
    <mergeCell ref="AZ28:BP28"/>
    <mergeCell ref="AC29:AH29"/>
    <mergeCell ref="AI29:AK29"/>
    <mergeCell ref="W28:AB28"/>
    <mergeCell ref="AC28:AH28"/>
    <mergeCell ref="AC49:AH49"/>
    <mergeCell ref="W35:AB35"/>
    <mergeCell ref="AC35:AH35"/>
    <mergeCell ref="W47:AB47"/>
    <mergeCell ref="W48:AB48"/>
    <mergeCell ref="AP36:AR36"/>
    <mergeCell ref="AW36:AY36"/>
    <mergeCell ref="AZ36:BP36"/>
    <mergeCell ref="W34:AB34"/>
    <mergeCell ref="AC34:AH34"/>
    <mergeCell ref="AI34:AK34"/>
    <mergeCell ref="A28:E28"/>
    <mergeCell ref="F28:M28"/>
    <mergeCell ref="N28:Q28"/>
    <mergeCell ref="N51:Q51"/>
    <mergeCell ref="A50:E50"/>
    <mergeCell ref="F50:M50"/>
    <mergeCell ref="F47:M47"/>
    <mergeCell ref="F48:M48"/>
    <mergeCell ref="A47:E47"/>
    <mergeCell ref="R51:V51"/>
    <mergeCell ref="N47:Q47"/>
    <mergeCell ref="R47:V47"/>
    <mergeCell ref="N48:Q48"/>
    <mergeCell ref="R48:V48"/>
    <mergeCell ref="A49:E49"/>
    <mergeCell ref="F49:M49"/>
    <mergeCell ref="N49:Q49"/>
    <mergeCell ref="N50:Q50"/>
    <mergeCell ref="A48:E48"/>
    <mergeCell ref="A59:AH59"/>
    <mergeCell ref="F58:M58"/>
    <mergeCell ref="N58:Q58"/>
    <mergeCell ref="R58:V58"/>
    <mergeCell ref="W58:AB58"/>
    <mergeCell ref="AC58:AH58"/>
    <mergeCell ref="A57:E57"/>
    <mergeCell ref="F57:M57"/>
    <mergeCell ref="N57:Q57"/>
    <mergeCell ref="R57:V57"/>
    <mergeCell ref="W57:AB57"/>
    <mergeCell ref="AC57:AH57"/>
    <mergeCell ref="A58:E58"/>
    <mergeCell ref="A56:E56"/>
    <mergeCell ref="A54:E54"/>
    <mergeCell ref="R56:V56"/>
    <mergeCell ref="AC56:AH56"/>
    <mergeCell ref="A52:E52"/>
    <mergeCell ref="W51:AB51"/>
    <mergeCell ref="A55:E55"/>
    <mergeCell ref="F56:M56"/>
    <mergeCell ref="N56:Q56"/>
    <mergeCell ref="W54:AB54"/>
    <mergeCell ref="F54:M54"/>
    <mergeCell ref="N54:Q54"/>
    <mergeCell ref="R54:V54"/>
    <mergeCell ref="F55:M55"/>
    <mergeCell ref="N55:Q55"/>
    <mergeCell ref="W56:AB56"/>
    <mergeCell ref="A53:E53"/>
    <mergeCell ref="F53:M53"/>
    <mergeCell ref="AC54:AH54"/>
    <mergeCell ref="N53:Q53"/>
    <mergeCell ref="F52:M52"/>
    <mergeCell ref="N52:Q52"/>
    <mergeCell ref="A51:E51"/>
    <mergeCell ref="F51:M51"/>
    <mergeCell ref="R55:V55"/>
    <mergeCell ref="W55:AB55"/>
    <mergeCell ref="AC55:AH55"/>
    <mergeCell ref="AZ44:BP44"/>
    <mergeCell ref="R53:V53"/>
    <mergeCell ref="W53:AB53"/>
    <mergeCell ref="R44:V44"/>
    <mergeCell ref="W44:AB44"/>
    <mergeCell ref="R43:V43"/>
    <mergeCell ref="W43:AB43"/>
    <mergeCell ref="W49:AB49"/>
    <mergeCell ref="AI43:AK43"/>
    <mergeCell ref="R50:V50"/>
    <mergeCell ref="AC50:AH50"/>
    <mergeCell ref="AC51:AH51"/>
    <mergeCell ref="AI44:AK44"/>
    <mergeCell ref="AL44:AO44"/>
    <mergeCell ref="AP44:AR44"/>
    <mergeCell ref="AZ43:BP43"/>
    <mergeCell ref="R49:V49"/>
    <mergeCell ref="AC47:AH47"/>
    <mergeCell ref="AC48:AH48"/>
    <mergeCell ref="A45:AH45"/>
    <mergeCell ref="A46:AH46"/>
    <mergeCell ref="AS44:AV44"/>
    <mergeCell ref="AS38:AV38"/>
    <mergeCell ref="AW40:AY40"/>
    <mergeCell ref="AS41:AV41"/>
    <mergeCell ref="AW41:AY41"/>
    <mergeCell ref="AP42:AR42"/>
    <mergeCell ref="AZ39:BP39"/>
    <mergeCell ref="AP43:AR43"/>
    <mergeCell ref="AW44:AY44"/>
    <mergeCell ref="AS43:AV43"/>
    <mergeCell ref="AW26:AY26"/>
    <mergeCell ref="AZ26:BP26"/>
    <mergeCell ref="AP31:AR31"/>
    <mergeCell ref="AW37:AY37"/>
    <mergeCell ref="AP38:AR38"/>
    <mergeCell ref="AP39:AR39"/>
    <mergeCell ref="AW43:AY43"/>
    <mergeCell ref="AS40:AV40"/>
    <mergeCell ref="AL40:AO40"/>
    <mergeCell ref="AP40:AR40"/>
    <mergeCell ref="AZ42:BP42"/>
    <mergeCell ref="AL43:AO43"/>
    <mergeCell ref="AW38:AY38"/>
    <mergeCell ref="AZ37:BP37"/>
    <mergeCell ref="AZ30:BP30"/>
    <mergeCell ref="AS31:AV31"/>
    <mergeCell ref="AW31:AY31"/>
    <mergeCell ref="AZ31:BP31"/>
    <mergeCell ref="AL32:AO32"/>
    <mergeCell ref="AP32:AR32"/>
    <mergeCell ref="AW28:AY28"/>
    <mergeCell ref="AW32:AY32"/>
    <mergeCell ref="AL31:AO31"/>
    <mergeCell ref="AS29:AV29"/>
    <mergeCell ref="AS32:AV32"/>
    <mergeCell ref="AL36:AO36"/>
    <mergeCell ref="AS34:AV34"/>
    <mergeCell ref="AW34:AY34"/>
    <mergeCell ref="AZ34:BP34"/>
    <mergeCell ref="AZ32:BP32"/>
    <mergeCell ref="AW33:AY33"/>
    <mergeCell ref="AZ33:BP33"/>
    <mergeCell ref="AP28:AR28"/>
    <mergeCell ref="AP30:AR30"/>
    <mergeCell ref="AW35:AY35"/>
    <mergeCell ref="AP27:AR27"/>
    <mergeCell ref="AS27:AV27"/>
    <mergeCell ref="AW27:AY27"/>
    <mergeCell ref="AL35:AO35"/>
    <mergeCell ref="AP35:AR35"/>
    <mergeCell ref="AS35:AV35"/>
    <mergeCell ref="AZ35:BP35"/>
    <mergeCell ref="AS36:AV36"/>
    <mergeCell ref="AL34:AO34"/>
    <mergeCell ref="AP34:AR34"/>
    <mergeCell ref="AI27:AK27"/>
    <mergeCell ref="AI28:AK28"/>
    <mergeCell ref="AL28:AO28"/>
    <mergeCell ref="AI30:AK30"/>
    <mergeCell ref="AS20:AV20"/>
    <mergeCell ref="AL27:AO27"/>
    <mergeCell ref="AI22:AK22"/>
    <mergeCell ref="AI20:AK20"/>
    <mergeCell ref="AI21:AK21"/>
    <mergeCell ref="AI23:AK23"/>
    <mergeCell ref="AI31:AK31"/>
    <mergeCell ref="AI35:AK35"/>
    <mergeCell ref="AL30:AO30"/>
    <mergeCell ref="AS33:AV33"/>
    <mergeCell ref="AL26:AO26"/>
    <mergeCell ref="AP26:AR26"/>
    <mergeCell ref="AL37:AO37"/>
    <mergeCell ref="AP37:AR37"/>
    <mergeCell ref="AS37:AV37"/>
    <mergeCell ref="AL23:AO23"/>
    <mergeCell ref="AL18:AO18"/>
    <mergeCell ref="AP18:AR18"/>
    <mergeCell ref="AP7:AR7"/>
    <mergeCell ref="AW7:AY7"/>
    <mergeCell ref="AL7:AO7"/>
    <mergeCell ref="AP17:AR17"/>
    <mergeCell ref="AW18:AY18"/>
    <mergeCell ref="AS7:AV7"/>
    <mergeCell ref="AP8:AR8"/>
    <mergeCell ref="AL22:AO22"/>
    <mergeCell ref="AS22:AV22"/>
    <mergeCell ref="AP23:AR23"/>
    <mergeCell ref="AS23:AV23"/>
    <mergeCell ref="AL20:AO20"/>
    <mergeCell ref="AS19:AV19"/>
    <mergeCell ref="AL21:AO21"/>
    <mergeCell ref="AS21:AV21"/>
    <mergeCell ref="AP22:AR22"/>
    <mergeCell ref="AP20:AR20"/>
    <mergeCell ref="AL19:AO19"/>
    <mergeCell ref="AI17:AK17"/>
    <mergeCell ref="AL17:AO17"/>
    <mergeCell ref="AS17:AV17"/>
    <mergeCell ref="AI12:AK12"/>
    <mergeCell ref="AL12:AO12"/>
    <mergeCell ref="AP12:AR12"/>
    <mergeCell ref="AS12:AV12"/>
    <mergeCell ref="AW12:AY12"/>
    <mergeCell ref="AW15:AY15"/>
    <mergeCell ref="AW13:AY13"/>
    <mergeCell ref="AI13:AK13"/>
    <mergeCell ref="AL13:AO13"/>
    <mergeCell ref="AP13:AR13"/>
    <mergeCell ref="R18:V18"/>
    <mergeCell ref="W18:AB18"/>
    <mergeCell ref="F19:M19"/>
    <mergeCell ref="N19:Q19"/>
    <mergeCell ref="AC19:AH19"/>
    <mergeCell ref="R19:V19"/>
    <mergeCell ref="W19:AB19"/>
    <mergeCell ref="N35:Q35"/>
    <mergeCell ref="A30:E30"/>
    <mergeCell ref="F30:M30"/>
    <mergeCell ref="R21:V21"/>
    <mergeCell ref="W21:AB21"/>
    <mergeCell ref="AC32:AH32"/>
    <mergeCell ref="A31:E31"/>
    <mergeCell ref="F31:M31"/>
    <mergeCell ref="N31:Q31"/>
    <mergeCell ref="R31:V31"/>
    <mergeCell ref="W31:AB31"/>
    <mergeCell ref="AC31:AH31"/>
    <mergeCell ref="A33:E33"/>
    <mergeCell ref="AC26:AH26"/>
    <mergeCell ref="F23:M23"/>
    <mergeCell ref="N23:Q23"/>
    <mergeCell ref="A23:E23"/>
    <mergeCell ref="AC44:AH44"/>
    <mergeCell ref="AC43:AH43"/>
    <mergeCell ref="AC42:AH42"/>
    <mergeCell ref="AC23:AH23"/>
    <mergeCell ref="AS26:AV26"/>
    <mergeCell ref="AL39:AO39"/>
    <mergeCell ref="AI39:AK39"/>
    <mergeCell ref="A25:AH25"/>
    <mergeCell ref="A43:E43"/>
    <mergeCell ref="F43:M43"/>
    <mergeCell ref="N43:Q43"/>
    <mergeCell ref="AC37:AH37"/>
    <mergeCell ref="AC27:AH27"/>
    <mergeCell ref="A35:E35"/>
    <mergeCell ref="N30:Q30"/>
    <mergeCell ref="R30:V30"/>
    <mergeCell ref="W30:AB30"/>
    <mergeCell ref="AC30:AH30"/>
    <mergeCell ref="R36:V36"/>
    <mergeCell ref="W36:AB36"/>
    <mergeCell ref="AC36:AH36"/>
    <mergeCell ref="AI25:BP25"/>
    <mergeCell ref="AI26:AK26"/>
    <mergeCell ref="AI32:AK32"/>
    <mergeCell ref="A4:D4"/>
    <mergeCell ref="E4:AH4"/>
    <mergeCell ref="A6:E6"/>
    <mergeCell ref="F6:M6"/>
    <mergeCell ref="N42:Q42"/>
    <mergeCell ref="A27:E27"/>
    <mergeCell ref="N44:Q44"/>
    <mergeCell ref="A37:E37"/>
    <mergeCell ref="F37:M37"/>
    <mergeCell ref="N37:Q37"/>
    <mergeCell ref="F17:M17"/>
    <mergeCell ref="A8:E8"/>
    <mergeCell ref="F8:M8"/>
    <mergeCell ref="N8:Q8"/>
    <mergeCell ref="A10:E10"/>
    <mergeCell ref="A12:E12"/>
    <mergeCell ref="F12:M12"/>
    <mergeCell ref="N12:Q12"/>
    <mergeCell ref="R12:V12"/>
    <mergeCell ref="AC21:AH21"/>
    <mergeCell ref="F44:M44"/>
    <mergeCell ref="R42:V42"/>
    <mergeCell ref="W42:AB42"/>
    <mergeCell ref="R38:V38"/>
    <mergeCell ref="A1:M1"/>
    <mergeCell ref="N1:O1"/>
    <mergeCell ref="P1:X1"/>
    <mergeCell ref="Y1:AH1"/>
    <mergeCell ref="A2:M2"/>
    <mergeCell ref="N2:O2"/>
    <mergeCell ref="P2:X2"/>
    <mergeCell ref="Y2:AH2"/>
    <mergeCell ref="A3:AH3"/>
    <mergeCell ref="AS6:AV6"/>
    <mergeCell ref="AI6:AK6"/>
    <mergeCell ref="F7:M7"/>
    <mergeCell ref="N7:Q7"/>
    <mergeCell ref="W7:AB7"/>
    <mergeCell ref="AC7:AH7"/>
    <mergeCell ref="F15:M15"/>
    <mergeCell ref="W12:AB12"/>
    <mergeCell ref="AC12:AH12"/>
    <mergeCell ref="AC10:AH10"/>
    <mergeCell ref="N11:Q11"/>
    <mergeCell ref="R11:V11"/>
    <mergeCell ref="W11:AB11"/>
    <mergeCell ref="F10:M10"/>
    <mergeCell ref="W6:AB6"/>
    <mergeCell ref="AC6:AH6"/>
    <mergeCell ref="AS13:AV13"/>
    <mergeCell ref="N10:Q10"/>
    <mergeCell ref="R10:V10"/>
    <mergeCell ref="W10:AB10"/>
    <mergeCell ref="AC15:AH15"/>
    <mergeCell ref="F13:M13"/>
    <mergeCell ref="N13:Q13"/>
    <mergeCell ref="R13:V13"/>
    <mergeCell ref="AI18:AK18"/>
    <mergeCell ref="AI15:AK15"/>
    <mergeCell ref="AL15:AO15"/>
    <mergeCell ref="AI5:BP5"/>
    <mergeCell ref="AZ6:BP6"/>
    <mergeCell ref="N6:Q6"/>
    <mergeCell ref="AP6:AR6"/>
    <mergeCell ref="AW6:AY6"/>
    <mergeCell ref="AL6:AO6"/>
    <mergeCell ref="AC11:AH11"/>
    <mergeCell ref="AS10:AV10"/>
    <mergeCell ref="AW10:AY10"/>
    <mergeCell ref="A5:AH5"/>
    <mergeCell ref="A7:E7"/>
    <mergeCell ref="R7:V7"/>
    <mergeCell ref="R6:V6"/>
    <mergeCell ref="AI7:AK7"/>
    <mergeCell ref="AZ7:BP7"/>
    <mergeCell ref="AZ10:BP10"/>
    <mergeCell ref="AL11:AO11"/>
    <mergeCell ref="AP11:AR11"/>
    <mergeCell ref="AI11:AK11"/>
    <mergeCell ref="AS8:AV8"/>
    <mergeCell ref="AW8:AY8"/>
    <mergeCell ref="AZ8:BP8"/>
    <mergeCell ref="AI8:AK8"/>
    <mergeCell ref="AL8:AO8"/>
    <mergeCell ref="R27:V27"/>
    <mergeCell ref="W39:AB39"/>
    <mergeCell ref="F39:M39"/>
    <mergeCell ref="N39:Q39"/>
    <mergeCell ref="A44:E44"/>
    <mergeCell ref="R39:V39"/>
    <mergeCell ref="A42:E42"/>
    <mergeCell ref="F42:M42"/>
    <mergeCell ref="A39:E39"/>
    <mergeCell ref="W27:AB27"/>
    <mergeCell ref="A38:E38"/>
    <mergeCell ref="F38:M38"/>
    <mergeCell ref="F36:M36"/>
    <mergeCell ref="N36:Q36"/>
    <mergeCell ref="N38:Q38"/>
    <mergeCell ref="A32:E32"/>
    <mergeCell ref="F32:M32"/>
    <mergeCell ref="N32:Q32"/>
    <mergeCell ref="R32:V32"/>
    <mergeCell ref="W32:AB32"/>
    <mergeCell ref="F35:M35"/>
    <mergeCell ref="N17:Q17"/>
    <mergeCell ref="R8:V8"/>
    <mergeCell ref="W8:AB8"/>
    <mergeCell ref="AC8:AH8"/>
    <mergeCell ref="W17:AB17"/>
    <mergeCell ref="AC22:AH22"/>
    <mergeCell ref="N22:Q22"/>
    <mergeCell ref="A19:E19"/>
    <mergeCell ref="N20:Q20"/>
    <mergeCell ref="R20:V20"/>
    <mergeCell ref="W20:AB20"/>
    <mergeCell ref="AC20:AH20"/>
    <mergeCell ref="F20:M20"/>
    <mergeCell ref="W22:AB22"/>
    <mergeCell ref="F21:M21"/>
    <mergeCell ref="A17:E17"/>
    <mergeCell ref="A18:E18"/>
    <mergeCell ref="AC17:AH17"/>
    <mergeCell ref="AC18:AH18"/>
    <mergeCell ref="R17:V17"/>
    <mergeCell ref="A21:E21"/>
    <mergeCell ref="N21:Q21"/>
    <mergeCell ref="A20:E20"/>
    <mergeCell ref="F18:M18"/>
    <mergeCell ref="R41:V41"/>
    <mergeCell ref="W41:AB41"/>
    <mergeCell ref="A29:E29"/>
    <mergeCell ref="F29:M29"/>
    <mergeCell ref="N29:Q29"/>
    <mergeCell ref="R29:V29"/>
    <mergeCell ref="W29:AB29"/>
    <mergeCell ref="R22:V22"/>
    <mergeCell ref="R23:V23"/>
    <mergeCell ref="W23:AB23"/>
    <mergeCell ref="A22:E22"/>
    <mergeCell ref="F22:M22"/>
    <mergeCell ref="A24:AH24"/>
    <mergeCell ref="F27:M27"/>
    <mergeCell ref="N27:Q27"/>
    <mergeCell ref="A26:E26"/>
    <mergeCell ref="F26:M26"/>
    <mergeCell ref="N26:Q26"/>
    <mergeCell ref="R26:V26"/>
    <mergeCell ref="W26:AB26"/>
    <mergeCell ref="A34:E34"/>
    <mergeCell ref="F34:M34"/>
    <mergeCell ref="N34:Q34"/>
    <mergeCell ref="R34:V34"/>
    <mergeCell ref="AI41:AK41"/>
    <mergeCell ref="AL41:AO41"/>
    <mergeCell ref="AP41:AR41"/>
    <mergeCell ref="A36:E36"/>
    <mergeCell ref="W37:AB37"/>
    <mergeCell ref="A40:E40"/>
    <mergeCell ref="F40:M40"/>
    <mergeCell ref="N40:Q40"/>
    <mergeCell ref="R40:V40"/>
    <mergeCell ref="W40:AB40"/>
    <mergeCell ref="AC40:AH40"/>
    <mergeCell ref="AI40:AK40"/>
    <mergeCell ref="R37:V37"/>
    <mergeCell ref="W38:AB38"/>
    <mergeCell ref="AI37:AK37"/>
    <mergeCell ref="AI36:AK36"/>
    <mergeCell ref="AL38:AO38"/>
    <mergeCell ref="AC38:AH38"/>
    <mergeCell ref="AC39:AH39"/>
    <mergeCell ref="AI38:AK38"/>
    <mergeCell ref="AC41:AH41"/>
    <mergeCell ref="A41:E41"/>
    <mergeCell ref="F41:M41"/>
    <mergeCell ref="N41:Q41"/>
  </mergeCells>
  <phoneticPr fontId="2" type="noConversion"/>
  <dataValidations count="3">
    <dataValidation type="list" allowBlank="1" showInputMessage="1" showErrorMessage="1" sqref="F17:M18" xr:uid="{00000000-0002-0000-0200-000001000000}">
      <formula1>防盜外窗雨遮花架</formula1>
    </dataValidation>
    <dataValidation type="list" allowBlank="1" showInputMessage="1" showErrorMessage="1" sqref="AI42:AO42" xr:uid="{00000000-0002-0000-0200-000002000000}">
      <formula1>辦公室門把清單</formula1>
    </dataValidation>
    <dataValidation type="list" allowBlank="1" showInputMessage="1" showErrorMessage="1" sqref="F8:M16" xr:uid="{00000000-0002-0000-0200-000000000000}">
      <formula1>鋁門窗名稱</formula1>
    </dataValidation>
  </dataValidations>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F354"/>
  <sheetViews>
    <sheetView topLeftCell="D27" workbookViewId="0">
      <selection activeCell="AI27" sqref="AI27:AL27"/>
    </sheetView>
  </sheetViews>
  <sheetFormatPr defaultColWidth="2.75" defaultRowHeight="16.5"/>
  <cols>
    <col min="1" max="34" width="2.75" style="4"/>
    <col min="35" max="36" width="2.75" style="4" customWidth="1"/>
    <col min="37" max="37" width="2.75" style="4"/>
    <col min="38" max="45" width="2.75" style="4" customWidth="1"/>
    <col min="46" max="54" width="2.75" style="4"/>
    <col min="55" max="57" width="2.75" style="4" customWidth="1"/>
    <col min="58" max="65" width="2.75" style="4"/>
    <col min="66" max="68" width="2.75" style="4" customWidth="1"/>
    <col min="69" max="16384" width="2.75" style="4"/>
  </cols>
  <sheetData>
    <row r="1" spans="1:110" ht="35.1" customHeight="1">
      <c r="A1" s="135" t="s">
        <v>84</v>
      </c>
      <c r="B1" s="135"/>
      <c r="C1" s="135"/>
      <c r="D1" s="135"/>
      <c r="E1" s="135"/>
      <c r="F1" s="135"/>
      <c r="G1" s="135"/>
      <c r="H1" s="135"/>
      <c r="I1" s="135"/>
      <c r="J1" s="135"/>
      <c r="K1" s="135"/>
      <c r="L1" s="135"/>
      <c r="M1" s="135"/>
      <c r="N1" s="135"/>
      <c r="O1" s="136"/>
      <c r="P1" s="136"/>
      <c r="Q1" s="137" t="s">
        <v>88</v>
      </c>
      <c r="R1" s="137"/>
      <c r="S1" s="137"/>
      <c r="T1" s="137"/>
      <c r="U1" s="137"/>
      <c r="V1" s="137"/>
      <c r="W1" s="137"/>
      <c r="X1" s="137"/>
      <c r="Y1" s="137"/>
      <c r="Z1" s="138" t="s">
        <v>95</v>
      </c>
      <c r="AA1" s="138"/>
      <c r="AB1" s="138"/>
      <c r="AC1" s="138"/>
      <c r="AD1" s="138"/>
      <c r="AE1" s="138"/>
      <c r="AF1" s="138"/>
      <c r="AG1" s="138"/>
      <c r="AH1" s="138"/>
      <c r="AI1" s="138"/>
    </row>
    <row r="2" spans="1:110" ht="26.1" customHeight="1">
      <c r="A2" s="139" t="s">
        <v>4</v>
      </c>
      <c r="B2" s="139"/>
      <c r="C2" s="139"/>
      <c r="D2" s="139"/>
      <c r="E2" s="139"/>
      <c r="F2" s="139"/>
      <c r="G2" s="139"/>
      <c r="H2" s="139"/>
      <c r="I2" s="139"/>
      <c r="J2" s="139"/>
      <c r="K2" s="139"/>
      <c r="L2" s="139"/>
      <c r="M2" s="139"/>
      <c r="N2" s="139"/>
      <c r="O2" s="111"/>
      <c r="P2" s="111"/>
      <c r="Q2" s="140" t="s">
        <v>5</v>
      </c>
      <c r="R2" s="140"/>
      <c r="S2" s="140"/>
      <c r="T2" s="140"/>
      <c r="U2" s="140"/>
      <c r="V2" s="140"/>
      <c r="W2" s="140"/>
      <c r="X2" s="140"/>
      <c r="Y2" s="140"/>
      <c r="Z2" s="141" t="s">
        <v>6</v>
      </c>
      <c r="AA2" s="141"/>
      <c r="AB2" s="141"/>
      <c r="AC2" s="141"/>
      <c r="AD2" s="141"/>
      <c r="AE2" s="141"/>
      <c r="AF2" s="141"/>
      <c r="AG2" s="141"/>
      <c r="AH2" s="141"/>
      <c r="AI2" s="141"/>
    </row>
    <row r="3" spans="1:110"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row>
    <row r="4" spans="1:110"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row>
    <row r="5" spans="1:110" ht="20.100000000000001" customHeight="1">
      <c r="A5" s="127" t="s">
        <v>1204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9"/>
      <c r="AI5" s="143" t="s">
        <v>192</v>
      </c>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row>
    <row r="6" spans="1:110" ht="20.100000000000001" customHeight="1">
      <c r="A6" s="166" t="s">
        <v>871</v>
      </c>
      <c r="B6" s="166"/>
      <c r="C6" s="166"/>
      <c r="D6" s="166"/>
      <c r="E6" s="166"/>
      <c r="F6" s="166" t="s">
        <v>199</v>
      </c>
      <c r="G6" s="166"/>
      <c r="H6" s="166"/>
      <c r="I6" s="166"/>
      <c r="J6" s="166"/>
      <c r="K6" s="166"/>
      <c r="L6" s="166"/>
      <c r="M6" s="166"/>
      <c r="N6" s="167" t="s">
        <v>200</v>
      </c>
      <c r="O6" s="167"/>
      <c r="P6" s="167"/>
      <c r="Q6" s="167"/>
      <c r="R6" s="166" t="s">
        <v>879</v>
      </c>
      <c r="S6" s="166"/>
      <c r="T6" s="166"/>
      <c r="U6" s="166"/>
      <c r="V6" s="166"/>
      <c r="W6" s="167" t="s">
        <v>305</v>
      </c>
      <c r="X6" s="167"/>
      <c r="Y6" s="167"/>
      <c r="Z6" s="167"/>
      <c r="AA6" s="167"/>
      <c r="AB6" s="167"/>
      <c r="AC6" s="167" t="s">
        <v>880</v>
      </c>
      <c r="AD6" s="167"/>
      <c r="AE6" s="167"/>
      <c r="AF6" s="167"/>
      <c r="AG6" s="167"/>
      <c r="AH6" s="167"/>
      <c r="AI6" s="166" t="s">
        <v>1092</v>
      </c>
      <c r="AJ6" s="166"/>
      <c r="AK6" s="166"/>
      <c r="AL6" s="166"/>
      <c r="AM6" s="166" t="s">
        <v>1093</v>
      </c>
      <c r="AN6" s="166"/>
      <c r="AO6" s="166"/>
      <c r="AP6" s="166"/>
      <c r="AQ6" s="166" t="s">
        <v>197</v>
      </c>
      <c r="AR6" s="166"/>
      <c r="AS6" s="166"/>
      <c r="AT6" s="166"/>
      <c r="AU6" s="172" t="s">
        <v>1094</v>
      </c>
      <c r="AV6" s="172"/>
      <c r="AW6" s="172"/>
      <c r="AX6" s="172"/>
      <c r="AY6" s="172" t="s">
        <v>1095</v>
      </c>
      <c r="AZ6" s="172"/>
      <c r="BA6" s="172"/>
      <c r="BB6" s="172"/>
      <c r="BC6" s="172" t="s">
        <v>856</v>
      </c>
      <c r="BD6" s="172"/>
      <c r="BE6" s="172"/>
      <c r="BF6" s="172"/>
      <c r="BG6" s="172"/>
      <c r="BH6" s="172"/>
      <c r="BI6" s="172"/>
      <c r="BJ6" s="172"/>
      <c r="BK6" s="172"/>
      <c r="BL6" s="172"/>
      <c r="BM6" s="172"/>
      <c r="BN6" s="172"/>
      <c r="BO6" s="172"/>
      <c r="BP6" s="172"/>
      <c r="BQ6" s="172"/>
      <c r="BR6" s="172"/>
      <c r="BS6" s="172"/>
      <c r="BT6" s="2"/>
      <c r="BU6" s="2"/>
      <c r="BV6" s="2"/>
    </row>
    <row r="7" spans="1:110" ht="15" customHeight="1" thickBot="1">
      <c r="A7" s="168" t="s">
        <v>101</v>
      </c>
      <c r="B7" s="168"/>
      <c r="C7" s="168"/>
      <c r="D7" s="168"/>
      <c r="E7" s="168"/>
      <c r="F7" s="168" t="s">
        <v>7</v>
      </c>
      <c r="G7" s="168"/>
      <c r="H7" s="168"/>
      <c r="I7" s="168"/>
      <c r="J7" s="168"/>
      <c r="K7" s="168"/>
      <c r="L7" s="168"/>
      <c r="M7" s="168"/>
      <c r="N7" s="168" t="s">
        <v>8</v>
      </c>
      <c r="O7" s="168"/>
      <c r="P7" s="168"/>
      <c r="Q7" s="168"/>
      <c r="R7" s="168" t="s">
        <v>11</v>
      </c>
      <c r="S7" s="168"/>
      <c r="T7" s="168"/>
      <c r="U7" s="168"/>
      <c r="V7" s="168"/>
      <c r="W7" s="168" t="s">
        <v>10</v>
      </c>
      <c r="X7" s="168"/>
      <c r="Y7" s="168"/>
      <c r="Z7" s="168"/>
      <c r="AA7" s="168"/>
      <c r="AB7" s="168"/>
      <c r="AC7" s="168" t="s">
        <v>9</v>
      </c>
      <c r="AD7" s="168"/>
      <c r="AE7" s="168"/>
      <c r="AF7" s="168"/>
      <c r="AG7" s="168"/>
      <c r="AH7" s="168"/>
      <c r="AI7" s="168" t="s">
        <v>60</v>
      </c>
      <c r="AJ7" s="168"/>
      <c r="AK7" s="168"/>
      <c r="AL7" s="168"/>
      <c r="AM7" s="168" t="s">
        <v>58</v>
      </c>
      <c r="AN7" s="168"/>
      <c r="AO7" s="168"/>
      <c r="AP7" s="168"/>
      <c r="AQ7" s="168" t="s">
        <v>57</v>
      </c>
      <c r="AR7" s="168"/>
      <c r="AS7" s="168"/>
      <c r="AT7" s="168"/>
      <c r="AU7" s="173" t="s">
        <v>61</v>
      </c>
      <c r="AV7" s="173"/>
      <c r="AW7" s="173"/>
      <c r="AX7" s="173"/>
      <c r="AY7" s="173" t="s">
        <v>59</v>
      </c>
      <c r="AZ7" s="173"/>
      <c r="BA7" s="173"/>
      <c r="BB7" s="173"/>
      <c r="BC7" s="173" t="s">
        <v>62</v>
      </c>
      <c r="BD7" s="173"/>
      <c r="BE7" s="173"/>
      <c r="BF7" s="173"/>
      <c r="BG7" s="173"/>
      <c r="BH7" s="173"/>
      <c r="BI7" s="173"/>
      <c r="BJ7" s="173"/>
      <c r="BK7" s="173"/>
      <c r="BL7" s="173"/>
      <c r="BM7" s="173"/>
      <c r="BN7" s="173"/>
      <c r="BO7" s="173"/>
      <c r="BP7" s="173"/>
      <c r="BQ7" s="173"/>
      <c r="BR7" s="173"/>
      <c r="BS7" s="173"/>
      <c r="BT7" s="3"/>
      <c r="BU7" s="3"/>
      <c r="BV7" s="3"/>
    </row>
    <row r="8" spans="1:110" s="2" customFormat="1" ht="20.100000000000001" customHeight="1">
      <c r="A8" s="151" t="str">
        <f>基本資料!A42</f>
        <v>廚房</v>
      </c>
      <c r="B8" s="151"/>
      <c r="C8" s="151"/>
      <c r="D8" s="151"/>
      <c r="E8" s="151"/>
      <c r="F8" s="225" t="s">
        <v>1205</v>
      </c>
      <c r="G8" s="180"/>
      <c r="H8" s="180"/>
      <c r="I8" s="180"/>
      <c r="J8" s="180"/>
      <c r="K8" s="180"/>
      <c r="L8" s="180"/>
      <c r="M8" s="226"/>
      <c r="N8" s="151" t="s">
        <v>1206</v>
      </c>
      <c r="O8" s="151"/>
      <c r="P8" s="151"/>
      <c r="Q8" s="151"/>
      <c r="R8" s="151" t="s">
        <v>1810</v>
      </c>
      <c r="S8" s="151"/>
      <c r="T8" s="151"/>
      <c r="U8" s="151"/>
      <c r="V8" s="151"/>
      <c r="W8" s="151" t="s">
        <v>1728</v>
      </c>
      <c r="X8" s="151"/>
      <c r="Y8" s="151"/>
      <c r="Z8" s="151"/>
      <c r="AA8" s="151"/>
      <c r="AB8" s="151"/>
      <c r="AC8" s="151" t="s">
        <v>1729</v>
      </c>
      <c r="AD8" s="151"/>
      <c r="AE8" s="151"/>
      <c r="AF8" s="151"/>
      <c r="AG8" s="151"/>
      <c r="AH8" s="151"/>
      <c r="AI8" s="151">
        <v>210</v>
      </c>
      <c r="AJ8" s="151"/>
      <c r="AK8" s="151"/>
      <c r="AL8" s="151"/>
      <c r="AM8" s="206">
        <v>0.9</v>
      </c>
      <c r="AN8" s="206"/>
      <c r="AO8" s="206"/>
      <c r="AP8" s="206"/>
      <c r="AQ8" s="151">
        <f>ROUNDUP(AM8*AI8,0)</f>
        <v>189</v>
      </c>
      <c r="AR8" s="151"/>
      <c r="AS8" s="151"/>
      <c r="AT8" s="151"/>
      <c r="AU8" s="207">
        <v>0.8</v>
      </c>
      <c r="AV8" s="207"/>
      <c r="AW8" s="207"/>
      <c r="AX8" s="207"/>
      <c r="AY8" s="208">
        <f>ROUNDUP(AU8*AI8,0)</f>
        <v>168</v>
      </c>
      <c r="AZ8" s="208"/>
      <c r="BA8" s="208"/>
      <c r="BB8" s="208"/>
      <c r="BC8" s="208" t="s">
        <v>1539</v>
      </c>
      <c r="BD8" s="208"/>
      <c r="BE8" s="208"/>
      <c r="BF8" s="208"/>
      <c r="BG8" s="208"/>
      <c r="BH8" s="208"/>
      <c r="BI8" s="208"/>
      <c r="BJ8" s="208"/>
      <c r="BK8" s="208"/>
      <c r="BL8" s="208"/>
      <c r="BM8" s="208"/>
      <c r="BN8" s="208"/>
      <c r="BO8" s="208"/>
      <c r="BP8" s="208"/>
      <c r="BQ8" s="208"/>
      <c r="BR8" s="208"/>
      <c r="BS8" s="208"/>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row>
    <row r="9" spans="1:110" s="3" customFormat="1" ht="20.100000000000001" customHeight="1">
      <c r="A9" s="125" t="str">
        <f>基本資料!A42</f>
        <v>廚房</v>
      </c>
      <c r="B9" s="125"/>
      <c r="C9" s="125"/>
      <c r="D9" s="125"/>
      <c r="E9" s="125"/>
      <c r="F9" s="123" t="s">
        <v>1207</v>
      </c>
      <c r="G9" s="124"/>
      <c r="H9" s="124"/>
      <c r="I9" s="124"/>
      <c r="J9" s="124"/>
      <c r="K9" s="124"/>
      <c r="L9" s="124"/>
      <c r="M9" s="131"/>
      <c r="N9" s="125" t="s">
        <v>1208</v>
      </c>
      <c r="O9" s="125"/>
      <c r="P9" s="125"/>
      <c r="Q9" s="125"/>
      <c r="R9" s="125" t="str">
        <f>R8</f>
        <v>奕發</v>
      </c>
      <c r="S9" s="125"/>
      <c r="T9" s="125"/>
      <c r="U9" s="125"/>
      <c r="V9" s="125"/>
      <c r="W9" s="125" t="str">
        <f>W8</f>
        <v>M-2584</v>
      </c>
      <c r="X9" s="125"/>
      <c r="Y9" s="125"/>
      <c r="Z9" s="125"/>
      <c r="AA9" s="125"/>
      <c r="AB9" s="125"/>
      <c r="AC9" s="125" t="str">
        <f>AC8</f>
        <v>霧烤淺褐色</v>
      </c>
      <c r="AD9" s="125"/>
      <c r="AE9" s="125"/>
      <c r="AF9" s="125"/>
      <c r="AG9" s="125"/>
      <c r="AH9" s="125"/>
      <c r="AI9" s="125">
        <v>250</v>
      </c>
      <c r="AJ9" s="125"/>
      <c r="AK9" s="125"/>
      <c r="AL9" s="125"/>
      <c r="AM9" s="109">
        <v>0.9</v>
      </c>
      <c r="AN9" s="109"/>
      <c r="AO9" s="109"/>
      <c r="AP9" s="109"/>
      <c r="AQ9" s="125">
        <f>ROUNDUP(AM9*AI9,0)</f>
        <v>225</v>
      </c>
      <c r="AR9" s="125"/>
      <c r="AS9" s="125"/>
      <c r="AT9" s="125"/>
      <c r="AU9" s="170">
        <v>0.8</v>
      </c>
      <c r="AV9" s="170"/>
      <c r="AW9" s="170"/>
      <c r="AX9" s="170"/>
      <c r="AY9" s="200">
        <f>ROUNDUP(AU9*AI9,0)</f>
        <v>200</v>
      </c>
      <c r="AZ9" s="200"/>
      <c r="BA9" s="200"/>
      <c r="BB9" s="200"/>
      <c r="BC9" s="200" t="s">
        <v>1212</v>
      </c>
      <c r="BD9" s="200"/>
      <c r="BE9" s="200"/>
      <c r="BF9" s="200"/>
      <c r="BG9" s="200"/>
      <c r="BH9" s="200"/>
      <c r="BI9" s="200"/>
      <c r="BJ9" s="200"/>
      <c r="BK9" s="200"/>
      <c r="BL9" s="200"/>
      <c r="BM9" s="200"/>
      <c r="BN9" s="200"/>
      <c r="BO9" s="200"/>
      <c r="BP9" s="200"/>
      <c r="BQ9" s="200"/>
      <c r="BR9" s="200"/>
      <c r="BS9" s="200"/>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row>
    <row r="10" spans="1:110" ht="20.100000000000001" customHeight="1">
      <c r="A10" s="125" t="str">
        <f>基本資料!A42</f>
        <v>廚房</v>
      </c>
      <c r="B10" s="125"/>
      <c r="C10" s="125"/>
      <c r="D10" s="125"/>
      <c r="E10" s="125"/>
      <c r="F10" s="123" t="s">
        <v>1210</v>
      </c>
      <c r="G10" s="124"/>
      <c r="H10" s="124"/>
      <c r="I10" s="124"/>
      <c r="J10" s="124"/>
      <c r="K10" s="124"/>
      <c r="L10" s="124"/>
      <c r="M10" s="131"/>
      <c r="N10" s="125" t="s">
        <v>1206</v>
      </c>
      <c r="O10" s="125"/>
      <c r="P10" s="125"/>
      <c r="Q10" s="125"/>
      <c r="R10" s="125" t="str">
        <f>R8</f>
        <v>奕發</v>
      </c>
      <c r="S10" s="125"/>
      <c r="T10" s="125"/>
      <c r="U10" s="125"/>
      <c r="V10" s="125"/>
      <c r="W10" s="125" t="str">
        <f>W8</f>
        <v>M-2584</v>
      </c>
      <c r="X10" s="125"/>
      <c r="Y10" s="125"/>
      <c r="Z10" s="125"/>
      <c r="AA10" s="125"/>
      <c r="AB10" s="125"/>
      <c r="AC10" s="125" t="str">
        <f>AC8</f>
        <v>霧烤淺褐色</v>
      </c>
      <c r="AD10" s="125"/>
      <c r="AE10" s="125"/>
      <c r="AF10" s="125"/>
      <c r="AG10" s="125"/>
      <c r="AH10" s="125"/>
      <c r="AI10" s="125">
        <v>125</v>
      </c>
      <c r="AJ10" s="125"/>
      <c r="AK10" s="125"/>
      <c r="AL10" s="125"/>
      <c r="AM10" s="109">
        <v>0.9</v>
      </c>
      <c r="AN10" s="109"/>
      <c r="AO10" s="109"/>
      <c r="AP10" s="109"/>
      <c r="AQ10" s="125">
        <f>ROUNDUP(AM10*AI10,0)</f>
        <v>113</v>
      </c>
      <c r="AR10" s="125"/>
      <c r="AS10" s="125"/>
      <c r="AT10" s="125"/>
      <c r="AU10" s="170">
        <v>0.8</v>
      </c>
      <c r="AV10" s="170"/>
      <c r="AW10" s="170"/>
      <c r="AX10" s="170"/>
      <c r="AY10" s="200">
        <f>ROUNDUP(AU10*AI10,0)</f>
        <v>100</v>
      </c>
      <c r="AZ10" s="200"/>
      <c r="BA10" s="200"/>
      <c r="BB10" s="200"/>
      <c r="BC10" s="200" t="s">
        <v>1540</v>
      </c>
      <c r="BD10" s="200"/>
      <c r="BE10" s="200"/>
      <c r="BF10" s="200"/>
      <c r="BG10" s="200"/>
      <c r="BH10" s="200"/>
      <c r="BI10" s="200"/>
      <c r="BJ10" s="200"/>
      <c r="BK10" s="200"/>
      <c r="BL10" s="200"/>
      <c r="BM10" s="200"/>
      <c r="BN10" s="200"/>
      <c r="BO10" s="200"/>
      <c r="BP10" s="200"/>
      <c r="BQ10" s="200"/>
      <c r="BR10" s="200"/>
      <c r="BS10" s="200"/>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row>
    <row r="11" spans="1:110" ht="20.100000000000001" customHeight="1">
      <c r="A11" s="125" t="str">
        <f>基本資料!A42</f>
        <v>廚房</v>
      </c>
      <c r="B11" s="125"/>
      <c r="C11" s="125"/>
      <c r="D11" s="125"/>
      <c r="E11" s="125"/>
      <c r="F11" s="123" t="s">
        <v>1211</v>
      </c>
      <c r="G11" s="124"/>
      <c r="H11" s="124"/>
      <c r="I11" s="124"/>
      <c r="J11" s="124"/>
      <c r="K11" s="124"/>
      <c r="L11" s="124"/>
      <c r="M11" s="131"/>
      <c r="N11" s="125" t="s">
        <v>1206</v>
      </c>
      <c r="O11" s="125"/>
      <c r="P11" s="125"/>
      <c r="Q11" s="125"/>
      <c r="R11" s="125" t="str">
        <f>R8</f>
        <v>奕發</v>
      </c>
      <c r="S11" s="125"/>
      <c r="T11" s="125"/>
      <c r="U11" s="125"/>
      <c r="V11" s="125"/>
      <c r="W11" s="125" t="str">
        <f>W8</f>
        <v>M-2584</v>
      </c>
      <c r="X11" s="125"/>
      <c r="Y11" s="125"/>
      <c r="Z11" s="125"/>
      <c r="AA11" s="125"/>
      <c r="AB11" s="125"/>
      <c r="AC11" s="125" t="str">
        <f>AC8</f>
        <v>霧烤淺褐色</v>
      </c>
      <c r="AD11" s="125"/>
      <c r="AE11" s="125"/>
      <c r="AF11" s="125"/>
      <c r="AG11" s="125"/>
      <c r="AH11" s="125"/>
      <c r="AI11" s="125">
        <v>265</v>
      </c>
      <c r="AJ11" s="125"/>
      <c r="AK11" s="125"/>
      <c r="AL11" s="125"/>
      <c r="AM11" s="109">
        <v>0.9</v>
      </c>
      <c r="AN11" s="109"/>
      <c r="AO11" s="109"/>
      <c r="AP11" s="109"/>
      <c r="AQ11" s="125">
        <f>ROUNDUP(AM11*AI11,0)</f>
        <v>239</v>
      </c>
      <c r="AR11" s="125"/>
      <c r="AS11" s="125"/>
      <c r="AT11" s="125"/>
      <c r="AU11" s="170">
        <v>0.8</v>
      </c>
      <c r="AV11" s="170"/>
      <c r="AW11" s="170"/>
      <c r="AX11" s="170"/>
      <c r="AY11" s="200">
        <f>ROUNDUP(AU11*AI11,0)</f>
        <v>212</v>
      </c>
      <c r="AZ11" s="200"/>
      <c r="BA11" s="200"/>
      <c r="BB11" s="200"/>
      <c r="BC11" s="200" t="s">
        <v>1541</v>
      </c>
      <c r="BD11" s="200"/>
      <c r="BE11" s="200"/>
      <c r="BF11" s="200"/>
      <c r="BG11" s="200"/>
      <c r="BH11" s="200"/>
      <c r="BI11" s="200"/>
      <c r="BJ11" s="200"/>
      <c r="BK11" s="200"/>
      <c r="BL11" s="200"/>
      <c r="BM11" s="200"/>
      <c r="BN11" s="200"/>
      <c r="BO11" s="200"/>
      <c r="BP11" s="200"/>
      <c r="BQ11" s="200"/>
      <c r="BR11" s="200"/>
      <c r="BS11" s="200"/>
      <c r="BT11" s="7"/>
      <c r="BU11" s="7"/>
      <c r="BV11" s="7"/>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row>
    <row r="12" spans="1:110" ht="20.100000000000001" customHeight="1">
      <c r="A12" s="125" t="str">
        <f>基本資料!A42</f>
        <v>廚房</v>
      </c>
      <c r="B12" s="125"/>
      <c r="C12" s="125"/>
      <c r="D12" s="125"/>
      <c r="E12" s="125"/>
      <c r="F12" s="123" t="s">
        <v>1933</v>
      </c>
      <c r="G12" s="124"/>
      <c r="H12" s="124"/>
      <c r="I12" s="124"/>
      <c r="J12" s="124"/>
      <c r="K12" s="124"/>
      <c r="L12" s="124"/>
      <c r="M12" s="131"/>
      <c r="N12" s="125" t="s">
        <v>1206</v>
      </c>
      <c r="O12" s="125"/>
      <c r="P12" s="125"/>
      <c r="Q12" s="125"/>
      <c r="R12" s="125" t="str">
        <f>R8</f>
        <v>奕發</v>
      </c>
      <c r="S12" s="125"/>
      <c r="T12" s="125"/>
      <c r="U12" s="125"/>
      <c r="V12" s="125"/>
      <c r="W12" s="125" t="str">
        <f>W8</f>
        <v>M-2584</v>
      </c>
      <c r="X12" s="125"/>
      <c r="Y12" s="125"/>
      <c r="Z12" s="125"/>
      <c r="AA12" s="125"/>
      <c r="AB12" s="125"/>
      <c r="AC12" s="125" t="str">
        <f>AC8</f>
        <v>霧烤淺褐色</v>
      </c>
      <c r="AD12" s="125"/>
      <c r="AE12" s="125"/>
      <c r="AF12" s="125"/>
      <c r="AG12" s="125"/>
      <c r="AH12" s="125"/>
      <c r="AI12" s="125"/>
      <c r="AJ12" s="125"/>
      <c r="AK12" s="125"/>
      <c r="AL12" s="125"/>
      <c r="AM12" s="109"/>
      <c r="AN12" s="109"/>
      <c r="AO12" s="109"/>
      <c r="AP12" s="109"/>
      <c r="AQ12" s="125">
        <v>8000</v>
      </c>
      <c r="AR12" s="125"/>
      <c r="AS12" s="125"/>
      <c r="AT12" s="125"/>
      <c r="AU12" s="170"/>
      <c r="AV12" s="170"/>
      <c r="AW12" s="170"/>
      <c r="AX12" s="170"/>
      <c r="AY12" s="200">
        <v>7000</v>
      </c>
      <c r="AZ12" s="200"/>
      <c r="BA12" s="200"/>
      <c r="BB12" s="200"/>
      <c r="BC12" s="200" t="s">
        <v>1212</v>
      </c>
      <c r="BD12" s="200"/>
      <c r="BE12" s="200"/>
      <c r="BF12" s="200"/>
      <c r="BG12" s="200"/>
      <c r="BH12" s="200"/>
      <c r="BI12" s="200"/>
      <c r="BJ12" s="200"/>
      <c r="BK12" s="200"/>
      <c r="BL12" s="200"/>
      <c r="BM12" s="200"/>
      <c r="BN12" s="200"/>
      <c r="BO12" s="200"/>
      <c r="BP12" s="200"/>
      <c r="BQ12" s="200"/>
      <c r="BR12" s="200"/>
      <c r="BS12" s="200"/>
      <c r="BT12" s="7"/>
      <c r="BU12" s="7"/>
      <c r="BV12" s="7"/>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row>
    <row r="13" spans="1:110" ht="20.100000000000001" customHeight="1">
      <c r="A13" s="125" t="str">
        <f>基本資料!A42</f>
        <v>廚房</v>
      </c>
      <c r="B13" s="125"/>
      <c r="C13" s="125"/>
      <c r="D13" s="125"/>
      <c r="E13" s="125"/>
      <c r="F13" s="123" t="s">
        <v>1213</v>
      </c>
      <c r="G13" s="124"/>
      <c r="H13" s="124"/>
      <c r="I13" s="124"/>
      <c r="J13" s="124"/>
      <c r="K13" s="124"/>
      <c r="L13" s="124"/>
      <c r="M13" s="131"/>
      <c r="N13" s="123" t="s">
        <v>1724</v>
      </c>
      <c r="O13" s="124"/>
      <c r="P13" s="124"/>
      <c r="Q13" s="131"/>
      <c r="R13" s="123" t="s">
        <v>1725</v>
      </c>
      <c r="S13" s="124"/>
      <c r="T13" s="124"/>
      <c r="U13" s="124"/>
      <c r="V13" s="131"/>
      <c r="W13" s="123" t="s">
        <v>1726</v>
      </c>
      <c r="X13" s="124"/>
      <c r="Y13" s="124"/>
      <c r="Z13" s="124"/>
      <c r="AA13" s="124"/>
      <c r="AB13" s="131"/>
      <c r="AC13" s="123" t="s">
        <v>1727</v>
      </c>
      <c r="AD13" s="124"/>
      <c r="AE13" s="124"/>
      <c r="AF13" s="124"/>
      <c r="AG13" s="124"/>
      <c r="AH13" s="131"/>
      <c r="AI13" s="123">
        <v>150</v>
      </c>
      <c r="AJ13" s="124"/>
      <c r="AK13" s="124"/>
      <c r="AL13" s="131"/>
      <c r="AM13" s="109">
        <v>0.95</v>
      </c>
      <c r="AN13" s="109"/>
      <c r="AO13" s="109"/>
      <c r="AP13" s="109"/>
      <c r="AQ13" s="125">
        <f t="shared" ref="AQ13:AQ25" si="0">ROUNDUP(AM13*AI13,0)</f>
        <v>143</v>
      </c>
      <c r="AR13" s="125"/>
      <c r="AS13" s="125"/>
      <c r="AT13" s="125"/>
      <c r="AU13" s="170">
        <v>0.85</v>
      </c>
      <c r="AV13" s="170"/>
      <c r="AW13" s="170"/>
      <c r="AX13" s="170"/>
      <c r="AY13" s="200">
        <f t="shared" ref="AY13:AY25" si="1">ROUNDUP(AU13*AI13,0)</f>
        <v>128</v>
      </c>
      <c r="AZ13" s="200"/>
      <c r="BA13" s="200"/>
      <c r="BB13" s="200"/>
      <c r="BC13" s="200" t="s">
        <v>1542</v>
      </c>
      <c r="BD13" s="200"/>
      <c r="BE13" s="200"/>
      <c r="BF13" s="200"/>
      <c r="BG13" s="200"/>
      <c r="BH13" s="200"/>
      <c r="BI13" s="200"/>
      <c r="BJ13" s="200"/>
      <c r="BK13" s="200"/>
      <c r="BL13" s="200"/>
      <c r="BM13" s="200"/>
      <c r="BN13" s="200"/>
      <c r="BO13" s="200"/>
      <c r="BP13" s="200"/>
      <c r="BQ13" s="200"/>
      <c r="BR13" s="200"/>
      <c r="BS13" s="200"/>
    </row>
    <row r="14" spans="1:110" s="7" customFormat="1" ht="20.100000000000001" customHeight="1">
      <c r="A14" s="125" t="str">
        <f>基本資料!A42</f>
        <v>廚房</v>
      </c>
      <c r="B14" s="125"/>
      <c r="C14" s="125"/>
      <c r="D14" s="125"/>
      <c r="E14" s="125"/>
      <c r="F14" s="123" t="s">
        <v>1816</v>
      </c>
      <c r="G14" s="124"/>
      <c r="H14" s="124"/>
      <c r="I14" s="124"/>
      <c r="J14" s="124"/>
      <c r="K14" s="124"/>
      <c r="L14" s="124"/>
      <c r="M14" s="131"/>
      <c r="N14" s="123" t="s">
        <v>1724</v>
      </c>
      <c r="O14" s="124"/>
      <c r="P14" s="124"/>
      <c r="Q14" s="131"/>
      <c r="R14" s="123" t="s">
        <v>1725</v>
      </c>
      <c r="S14" s="124"/>
      <c r="T14" s="124"/>
      <c r="U14" s="124"/>
      <c r="V14" s="131"/>
      <c r="W14" s="123" t="s">
        <v>1726</v>
      </c>
      <c r="X14" s="124"/>
      <c r="Y14" s="124"/>
      <c r="Z14" s="124"/>
      <c r="AA14" s="124"/>
      <c r="AB14" s="131"/>
      <c r="AC14" s="123" t="s">
        <v>1727</v>
      </c>
      <c r="AD14" s="124"/>
      <c r="AE14" s="124"/>
      <c r="AF14" s="124"/>
      <c r="AG14" s="124"/>
      <c r="AH14" s="131"/>
      <c r="AI14" s="123">
        <v>2300</v>
      </c>
      <c r="AJ14" s="124"/>
      <c r="AK14" s="124"/>
      <c r="AL14" s="131"/>
      <c r="AM14" s="109">
        <v>0.95</v>
      </c>
      <c r="AN14" s="109"/>
      <c r="AO14" s="109"/>
      <c r="AP14" s="109"/>
      <c r="AQ14" s="125">
        <f t="shared" si="0"/>
        <v>2185</v>
      </c>
      <c r="AR14" s="125"/>
      <c r="AS14" s="125"/>
      <c r="AT14" s="125"/>
      <c r="AU14" s="170">
        <v>0.85</v>
      </c>
      <c r="AV14" s="170"/>
      <c r="AW14" s="170"/>
      <c r="AX14" s="170"/>
      <c r="AY14" s="200">
        <f t="shared" si="1"/>
        <v>1955</v>
      </c>
      <c r="AZ14" s="200"/>
      <c r="BA14" s="200"/>
      <c r="BB14" s="200"/>
      <c r="BC14" s="200" t="s">
        <v>1543</v>
      </c>
      <c r="BD14" s="200"/>
      <c r="BE14" s="200"/>
      <c r="BF14" s="200"/>
      <c r="BG14" s="200"/>
      <c r="BH14" s="200"/>
      <c r="BI14" s="200"/>
      <c r="BJ14" s="200"/>
      <c r="BK14" s="200"/>
      <c r="BL14" s="200"/>
      <c r="BM14" s="200"/>
      <c r="BN14" s="200"/>
      <c r="BO14" s="200"/>
      <c r="BP14" s="200"/>
      <c r="BQ14" s="200"/>
      <c r="BR14" s="200"/>
      <c r="BS14" s="200"/>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row>
    <row r="15" spans="1:110" ht="20.100000000000001" customHeight="1">
      <c r="A15" s="125" t="str">
        <f>基本資料!A42</f>
        <v>廚房</v>
      </c>
      <c r="B15" s="125"/>
      <c r="C15" s="125"/>
      <c r="D15" s="125"/>
      <c r="E15" s="125"/>
      <c r="F15" s="123" t="s">
        <v>1934</v>
      </c>
      <c r="G15" s="124"/>
      <c r="H15" s="124"/>
      <c r="I15" s="124"/>
      <c r="J15" s="124"/>
      <c r="K15" s="124"/>
      <c r="L15" s="124"/>
      <c r="M15" s="131"/>
      <c r="N15" s="125" t="s">
        <v>1206</v>
      </c>
      <c r="O15" s="125"/>
      <c r="P15" s="125"/>
      <c r="Q15" s="125"/>
      <c r="R15" s="125" t="s">
        <v>1810</v>
      </c>
      <c r="S15" s="125"/>
      <c r="T15" s="125"/>
      <c r="U15" s="125"/>
      <c r="V15" s="125"/>
      <c r="W15" s="125" t="s">
        <v>1728</v>
      </c>
      <c r="X15" s="125"/>
      <c r="Y15" s="125"/>
      <c r="Z15" s="125"/>
      <c r="AA15" s="125"/>
      <c r="AB15" s="125"/>
      <c r="AC15" s="125" t="s">
        <v>1729</v>
      </c>
      <c r="AD15" s="125"/>
      <c r="AE15" s="125"/>
      <c r="AF15" s="125"/>
      <c r="AG15" s="125"/>
      <c r="AH15" s="125"/>
      <c r="AI15" s="125">
        <v>3500</v>
      </c>
      <c r="AJ15" s="125"/>
      <c r="AK15" s="125"/>
      <c r="AL15" s="125"/>
      <c r="AM15" s="109">
        <v>1</v>
      </c>
      <c r="AN15" s="109"/>
      <c r="AO15" s="109"/>
      <c r="AP15" s="109"/>
      <c r="AQ15" s="125">
        <f t="shared" si="0"/>
        <v>3500</v>
      </c>
      <c r="AR15" s="125"/>
      <c r="AS15" s="125"/>
      <c r="AT15" s="125"/>
      <c r="AU15" s="170">
        <v>0.9</v>
      </c>
      <c r="AV15" s="170"/>
      <c r="AW15" s="170"/>
      <c r="AX15" s="170"/>
      <c r="AY15" s="200">
        <f t="shared" si="1"/>
        <v>3150</v>
      </c>
      <c r="AZ15" s="200"/>
      <c r="BA15" s="200"/>
      <c r="BB15" s="200"/>
      <c r="BC15" s="200"/>
      <c r="BD15" s="200"/>
      <c r="BE15" s="200"/>
      <c r="BF15" s="200"/>
      <c r="BG15" s="200"/>
      <c r="BH15" s="200"/>
      <c r="BI15" s="200"/>
      <c r="BJ15" s="200"/>
      <c r="BK15" s="200"/>
      <c r="BL15" s="200"/>
      <c r="BM15" s="200"/>
      <c r="BN15" s="200"/>
      <c r="BO15" s="200"/>
      <c r="BP15" s="200"/>
      <c r="BQ15" s="200"/>
      <c r="BR15" s="200"/>
      <c r="BS15" s="200"/>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row>
    <row r="16" spans="1:110" ht="20.100000000000001" customHeight="1">
      <c r="A16" s="125" t="str">
        <f>基本資料!A42</f>
        <v>廚房</v>
      </c>
      <c r="B16" s="125"/>
      <c r="C16" s="125"/>
      <c r="D16" s="125"/>
      <c r="E16" s="125"/>
      <c r="F16" s="123" t="s">
        <v>1217</v>
      </c>
      <c r="G16" s="124"/>
      <c r="H16" s="124"/>
      <c r="I16" s="124"/>
      <c r="J16" s="124"/>
      <c r="K16" s="124"/>
      <c r="L16" s="124"/>
      <c r="M16" s="131"/>
      <c r="N16" s="125" t="s">
        <v>1545</v>
      </c>
      <c r="O16" s="125"/>
      <c r="P16" s="125"/>
      <c r="Q16" s="125"/>
      <c r="R16" s="125" t="s">
        <v>74</v>
      </c>
      <c r="S16" s="125"/>
      <c r="T16" s="125"/>
      <c r="U16" s="125"/>
      <c r="V16" s="125"/>
      <c r="W16" s="125" t="s">
        <v>75</v>
      </c>
      <c r="X16" s="125"/>
      <c r="Y16" s="125"/>
      <c r="Z16" s="125"/>
      <c r="AA16" s="125"/>
      <c r="AB16" s="125"/>
      <c r="AC16" s="125" t="s">
        <v>460</v>
      </c>
      <c r="AD16" s="125"/>
      <c r="AE16" s="125"/>
      <c r="AF16" s="125"/>
      <c r="AG16" s="125"/>
      <c r="AH16" s="125"/>
      <c r="AI16" s="125">
        <v>6500</v>
      </c>
      <c r="AJ16" s="125"/>
      <c r="AK16" s="125"/>
      <c r="AL16" s="125"/>
      <c r="AM16" s="109">
        <v>1</v>
      </c>
      <c r="AN16" s="109"/>
      <c r="AO16" s="109"/>
      <c r="AP16" s="109"/>
      <c r="AQ16" s="125">
        <f t="shared" si="0"/>
        <v>6500</v>
      </c>
      <c r="AR16" s="125"/>
      <c r="AS16" s="125"/>
      <c r="AT16" s="125"/>
      <c r="AU16" s="170">
        <v>0.9</v>
      </c>
      <c r="AV16" s="170"/>
      <c r="AW16" s="170"/>
      <c r="AX16" s="170"/>
      <c r="AY16" s="200">
        <f t="shared" si="1"/>
        <v>5850</v>
      </c>
      <c r="AZ16" s="200"/>
      <c r="BA16" s="200"/>
      <c r="BB16" s="200"/>
      <c r="BC16" s="200" t="s">
        <v>1216</v>
      </c>
      <c r="BD16" s="200"/>
      <c r="BE16" s="200"/>
      <c r="BF16" s="200"/>
      <c r="BG16" s="200"/>
      <c r="BH16" s="200"/>
      <c r="BI16" s="200"/>
      <c r="BJ16" s="200"/>
      <c r="BK16" s="200"/>
      <c r="BL16" s="200"/>
      <c r="BM16" s="200"/>
      <c r="BN16" s="200"/>
      <c r="BO16" s="200"/>
      <c r="BP16" s="200"/>
      <c r="BQ16" s="200"/>
      <c r="BR16" s="200"/>
      <c r="BS16" s="200"/>
    </row>
    <row r="17" spans="1:74" ht="20.100000000000001" customHeight="1">
      <c r="A17" s="125" t="str">
        <f>基本資料!A42</f>
        <v>廚房</v>
      </c>
      <c r="B17" s="125"/>
      <c r="C17" s="125"/>
      <c r="D17" s="125"/>
      <c r="E17" s="125"/>
      <c r="F17" s="123" t="s">
        <v>1219</v>
      </c>
      <c r="G17" s="124"/>
      <c r="H17" s="124"/>
      <c r="I17" s="124"/>
      <c r="J17" s="124"/>
      <c r="K17" s="124"/>
      <c r="L17" s="124"/>
      <c r="M17" s="131"/>
      <c r="N17" s="125" t="s">
        <v>1218</v>
      </c>
      <c r="O17" s="125"/>
      <c r="P17" s="125"/>
      <c r="Q17" s="125"/>
      <c r="R17" s="125" t="s">
        <v>1546</v>
      </c>
      <c r="S17" s="125"/>
      <c r="T17" s="125"/>
      <c r="U17" s="125"/>
      <c r="V17" s="125"/>
      <c r="W17" s="125" t="s">
        <v>279</v>
      </c>
      <c r="X17" s="125"/>
      <c r="Y17" s="125"/>
      <c r="Z17" s="125"/>
      <c r="AA17" s="125"/>
      <c r="AB17" s="125"/>
      <c r="AC17" s="125" t="s">
        <v>1120</v>
      </c>
      <c r="AD17" s="125"/>
      <c r="AE17" s="125"/>
      <c r="AF17" s="125"/>
      <c r="AG17" s="125"/>
      <c r="AH17" s="125"/>
      <c r="AI17" s="125">
        <v>5250</v>
      </c>
      <c r="AJ17" s="125"/>
      <c r="AK17" s="125"/>
      <c r="AL17" s="125"/>
      <c r="AM17" s="109">
        <v>0.8</v>
      </c>
      <c r="AN17" s="109"/>
      <c r="AO17" s="109"/>
      <c r="AP17" s="109"/>
      <c r="AQ17" s="125">
        <f t="shared" si="0"/>
        <v>4200</v>
      </c>
      <c r="AR17" s="125"/>
      <c r="AS17" s="125"/>
      <c r="AT17" s="125"/>
      <c r="AU17" s="170">
        <v>0.7</v>
      </c>
      <c r="AV17" s="170"/>
      <c r="AW17" s="170"/>
      <c r="AX17" s="170"/>
      <c r="AY17" s="200">
        <f t="shared" si="1"/>
        <v>3675</v>
      </c>
      <c r="AZ17" s="200"/>
      <c r="BA17" s="200"/>
      <c r="BB17" s="200"/>
      <c r="BC17" s="200"/>
      <c r="BD17" s="200"/>
      <c r="BE17" s="200"/>
      <c r="BF17" s="200"/>
      <c r="BG17" s="200"/>
      <c r="BH17" s="200"/>
      <c r="BI17" s="200"/>
      <c r="BJ17" s="200"/>
      <c r="BK17" s="200"/>
      <c r="BL17" s="200"/>
      <c r="BM17" s="200"/>
      <c r="BN17" s="200"/>
      <c r="BO17" s="200"/>
      <c r="BP17" s="200"/>
      <c r="BQ17" s="200"/>
      <c r="BR17" s="200"/>
      <c r="BS17" s="200"/>
    </row>
    <row r="18" spans="1:74" ht="20.100000000000001" customHeight="1">
      <c r="A18" s="125" t="str">
        <f>基本資料!A42</f>
        <v>廚房</v>
      </c>
      <c r="B18" s="125"/>
      <c r="C18" s="125"/>
      <c r="D18" s="125"/>
      <c r="E18" s="125"/>
      <c r="F18" s="123" t="s">
        <v>1221</v>
      </c>
      <c r="G18" s="124"/>
      <c r="H18" s="124"/>
      <c r="I18" s="124"/>
      <c r="J18" s="124"/>
      <c r="K18" s="124"/>
      <c r="L18" s="124"/>
      <c r="M18" s="131"/>
      <c r="N18" s="125" t="s">
        <v>1220</v>
      </c>
      <c r="O18" s="125"/>
      <c r="P18" s="125"/>
      <c r="Q18" s="125"/>
      <c r="R18" s="125" t="s">
        <v>1506</v>
      </c>
      <c r="S18" s="125"/>
      <c r="T18" s="125"/>
      <c r="U18" s="125"/>
      <c r="V18" s="125"/>
      <c r="W18" s="125" t="s">
        <v>279</v>
      </c>
      <c r="X18" s="125"/>
      <c r="Y18" s="125"/>
      <c r="Z18" s="125"/>
      <c r="AA18" s="125"/>
      <c r="AB18" s="125"/>
      <c r="AC18" s="125" t="s">
        <v>944</v>
      </c>
      <c r="AD18" s="125"/>
      <c r="AE18" s="125"/>
      <c r="AF18" s="125"/>
      <c r="AG18" s="125"/>
      <c r="AH18" s="125"/>
      <c r="AI18" s="125"/>
      <c r="AJ18" s="125"/>
      <c r="AK18" s="125"/>
      <c r="AL18" s="125"/>
      <c r="AM18" s="109"/>
      <c r="AN18" s="109"/>
      <c r="AO18" s="109"/>
      <c r="AP18" s="109"/>
      <c r="AQ18" s="125">
        <v>3000</v>
      </c>
      <c r="AR18" s="125"/>
      <c r="AS18" s="125"/>
      <c r="AT18" s="125"/>
      <c r="AU18" s="170"/>
      <c r="AV18" s="170"/>
      <c r="AW18" s="170"/>
      <c r="AX18" s="170"/>
      <c r="AY18" s="200">
        <v>2500</v>
      </c>
      <c r="AZ18" s="200"/>
      <c r="BA18" s="200"/>
      <c r="BB18" s="200"/>
      <c r="BC18" s="200"/>
      <c r="BD18" s="200"/>
      <c r="BE18" s="200"/>
      <c r="BF18" s="200"/>
      <c r="BG18" s="200"/>
      <c r="BH18" s="200"/>
      <c r="BI18" s="200"/>
      <c r="BJ18" s="200"/>
      <c r="BK18" s="200"/>
      <c r="BL18" s="200"/>
      <c r="BM18" s="200"/>
      <c r="BN18" s="200"/>
      <c r="BO18" s="200"/>
      <c r="BP18" s="200"/>
      <c r="BQ18" s="200"/>
      <c r="BR18" s="200"/>
      <c r="BS18" s="200"/>
    </row>
    <row r="19" spans="1:74" ht="20.100000000000001" customHeight="1">
      <c r="A19" s="125" t="str">
        <f>基本資料!A42</f>
        <v>廚房</v>
      </c>
      <c r="B19" s="125"/>
      <c r="C19" s="125"/>
      <c r="D19" s="125"/>
      <c r="E19" s="125"/>
      <c r="F19" s="123" t="s">
        <v>1935</v>
      </c>
      <c r="G19" s="124"/>
      <c r="H19" s="124"/>
      <c r="I19" s="124"/>
      <c r="J19" s="124"/>
      <c r="K19" s="124"/>
      <c r="L19" s="124"/>
      <c r="M19" s="131"/>
      <c r="N19" s="125" t="s">
        <v>76</v>
      </c>
      <c r="O19" s="125"/>
      <c r="P19" s="125"/>
      <c r="Q19" s="125"/>
      <c r="R19" s="125" t="s">
        <v>74</v>
      </c>
      <c r="S19" s="125"/>
      <c r="T19" s="125"/>
      <c r="U19" s="125"/>
      <c r="V19" s="125"/>
      <c r="W19" s="125" t="s">
        <v>1548</v>
      </c>
      <c r="X19" s="125"/>
      <c r="Y19" s="125"/>
      <c r="Z19" s="125"/>
      <c r="AA19" s="125"/>
      <c r="AB19" s="125"/>
      <c r="AC19" s="125" t="s">
        <v>900</v>
      </c>
      <c r="AD19" s="125"/>
      <c r="AE19" s="125"/>
      <c r="AF19" s="125"/>
      <c r="AG19" s="125"/>
      <c r="AH19" s="125"/>
      <c r="AI19" s="125">
        <v>1200</v>
      </c>
      <c r="AJ19" s="125"/>
      <c r="AK19" s="125"/>
      <c r="AL19" s="125"/>
      <c r="AM19" s="109">
        <v>1</v>
      </c>
      <c r="AN19" s="109"/>
      <c r="AO19" s="109"/>
      <c r="AP19" s="109"/>
      <c r="AQ19" s="125">
        <f t="shared" si="0"/>
        <v>1200</v>
      </c>
      <c r="AR19" s="125"/>
      <c r="AS19" s="125"/>
      <c r="AT19" s="125"/>
      <c r="AU19" s="170">
        <v>0.9</v>
      </c>
      <c r="AV19" s="170"/>
      <c r="AW19" s="170"/>
      <c r="AX19" s="170"/>
      <c r="AY19" s="200">
        <f t="shared" si="1"/>
        <v>1080</v>
      </c>
      <c r="AZ19" s="200"/>
      <c r="BA19" s="200"/>
      <c r="BB19" s="200"/>
      <c r="BC19" s="200" t="s">
        <v>1547</v>
      </c>
      <c r="BD19" s="200"/>
      <c r="BE19" s="200"/>
      <c r="BF19" s="200"/>
      <c r="BG19" s="200"/>
      <c r="BH19" s="200"/>
      <c r="BI19" s="200"/>
      <c r="BJ19" s="200"/>
      <c r="BK19" s="200"/>
      <c r="BL19" s="200"/>
      <c r="BM19" s="200"/>
      <c r="BN19" s="200"/>
      <c r="BO19" s="200"/>
      <c r="BP19" s="200"/>
      <c r="BQ19" s="200"/>
      <c r="BR19" s="200"/>
      <c r="BS19" s="200"/>
    </row>
    <row r="20" spans="1:74" ht="20.100000000000001" customHeight="1">
      <c r="A20" s="125" t="str">
        <f>基本資料!A42</f>
        <v>廚房</v>
      </c>
      <c r="B20" s="125"/>
      <c r="C20" s="125"/>
      <c r="D20" s="125"/>
      <c r="E20" s="125"/>
      <c r="F20" s="123" t="s">
        <v>1767</v>
      </c>
      <c r="G20" s="124"/>
      <c r="H20" s="124"/>
      <c r="I20" s="124"/>
      <c r="J20" s="124"/>
      <c r="K20" s="124"/>
      <c r="L20" s="124"/>
      <c r="M20" s="131"/>
      <c r="N20" s="125" t="s">
        <v>1768</v>
      </c>
      <c r="O20" s="125"/>
      <c r="P20" s="125"/>
      <c r="Q20" s="125"/>
      <c r="R20" s="217" t="s">
        <v>1106</v>
      </c>
      <c r="S20" s="217"/>
      <c r="T20" s="217"/>
      <c r="U20" s="217"/>
      <c r="V20" s="217"/>
      <c r="W20" s="125" t="s">
        <v>1932</v>
      </c>
      <c r="X20" s="125"/>
      <c r="Y20" s="125"/>
      <c r="Z20" s="125"/>
      <c r="AA20" s="125"/>
      <c r="AB20" s="125"/>
      <c r="AC20" s="125" t="s">
        <v>915</v>
      </c>
      <c r="AD20" s="125"/>
      <c r="AE20" s="125"/>
      <c r="AF20" s="125"/>
      <c r="AG20" s="125"/>
      <c r="AH20" s="125"/>
      <c r="AI20" s="125">
        <v>21850</v>
      </c>
      <c r="AJ20" s="125"/>
      <c r="AK20" s="125"/>
      <c r="AL20" s="125"/>
      <c r="AM20" s="109">
        <f>VLOOKUP(R20,下拉式選單設定_勿更動勿編輯!$B$3:$N$25,6,0)</f>
        <v>1</v>
      </c>
      <c r="AN20" s="109"/>
      <c r="AO20" s="109"/>
      <c r="AP20" s="109"/>
      <c r="AQ20" s="125">
        <f t="shared" si="0"/>
        <v>21850</v>
      </c>
      <c r="AR20" s="125"/>
      <c r="AS20" s="125"/>
      <c r="AT20" s="125"/>
      <c r="AU20" s="170">
        <f>VLOOKUP(R20,下拉式選單設定_勿更動勿編輯!$B$3:$N$25,10,0)</f>
        <v>0.85</v>
      </c>
      <c r="AV20" s="170"/>
      <c r="AW20" s="170"/>
      <c r="AX20" s="170"/>
      <c r="AY20" s="200">
        <f t="shared" si="1"/>
        <v>18573</v>
      </c>
      <c r="AZ20" s="200"/>
      <c r="BA20" s="200"/>
      <c r="BB20" s="200"/>
      <c r="BC20" s="200"/>
      <c r="BD20" s="200"/>
      <c r="BE20" s="200"/>
      <c r="BF20" s="200"/>
      <c r="BG20" s="200"/>
      <c r="BH20" s="200"/>
      <c r="BI20" s="200"/>
      <c r="BJ20" s="200"/>
      <c r="BK20" s="200"/>
      <c r="BL20" s="200"/>
      <c r="BM20" s="200"/>
      <c r="BN20" s="200"/>
      <c r="BO20" s="200"/>
      <c r="BP20" s="200"/>
      <c r="BQ20" s="200"/>
      <c r="BR20" s="200"/>
      <c r="BS20" s="200"/>
    </row>
    <row r="21" spans="1:74" ht="20.100000000000001" customHeight="1">
      <c r="A21" s="125" t="str">
        <f>基本資料!A42</f>
        <v>廚房</v>
      </c>
      <c r="B21" s="125"/>
      <c r="C21" s="125"/>
      <c r="D21" s="125"/>
      <c r="E21" s="125"/>
      <c r="F21" s="123" t="s">
        <v>1222</v>
      </c>
      <c r="G21" s="124"/>
      <c r="H21" s="124"/>
      <c r="I21" s="124"/>
      <c r="J21" s="124"/>
      <c r="K21" s="124"/>
      <c r="L21" s="124"/>
      <c r="M21" s="131"/>
      <c r="N21" s="125" t="s">
        <v>1223</v>
      </c>
      <c r="O21" s="125"/>
      <c r="P21" s="125"/>
      <c r="Q21" s="125"/>
      <c r="R21" s="217" t="s">
        <v>1936</v>
      </c>
      <c r="S21" s="217"/>
      <c r="T21" s="217"/>
      <c r="U21" s="217"/>
      <c r="V21" s="217"/>
      <c r="W21" s="125" t="s">
        <v>2150</v>
      </c>
      <c r="X21" s="125"/>
      <c r="Y21" s="125"/>
      <c r="Z21" s="125"/>
      <c r="AA21" s="125"/>
      <c r="AB21" s="125"/>
      <c r="AC21" s="125" t="s">
        <v>279</v>
      </c>
      <c r="AD21" s="125"/>
      <c r="AE21" s="125"/>
      <c r="AF21" s="125"/>
      <c r="AG21" s="125"/>
      <c r="AH21" s="125"/>
      <c r="AI21" s="125">
        <v>58800</v>
      </c>
      <c r="AJ21" s="125"/>
      <c r="AK21" s="125"/>
      <c r="AL21" s="125"/>
      <c r="AM21" s="109">
        <f>VLOOKUP(R21,下拉式選單設定_勿更動勿編輯!$B$3:$N$25,6,0)</f>
        <v>1</v>
      </c>
      <c r="AN21" s="109"/>
      <c r="AO21" s="109"/>
      <c r="AP21" s="109"/>
      <c r="AQ21" s="125">
        <f t="shared" si="0"/>
        <v>58800</v>
      </c>
      <c r="AR21" s="125"/>
      <c r="AS21" s="125"/>
      <c r="AT21" s="125"/>
      <c r="AU21" s="170">
        <v>0.8</v>
      </c>
      <c r="AV21" s="170"/>
      <c r="AW21" s="170"/>
      <c r="AX21" s="170"/>
      <c r="AY21" s="200">
        <f t="shared" si="1"/>
        <v>47040</v>
      </c>
      <c r="AZ21" s="200"/>
      <c r="BA21" s="200"/>
      <c r="BB21" s="200"/>
      <c r="BC21" s="200"/>
      <c r="BD21" s="200"/>
      <c r="BE21" s="200"/>
      <c r="BF21" s="200"/>
      <c r="BG21" s="200"/>
      <c r="BH21" s="200"/>
      <c r="BI21" s="200"/>
      <c r="BJ21" s="200"/>
      <c r="BK21" s="200"/>
      <c r="BL21" s="200"/>
      <c r="BM21" s="200"/>
      <c r="BN21" s="200"/>
      <c r="BO21" s="200"/>
      <c r="BP21" s="200"/>
      <c r="BQ21" s="200"/>
      <c r="BR21" s="200"/>
      <c r="BS21" s="200"/>
    </row>
    <row r="22" spans="1:74" ht="20.100000000000001" customHeight="1">
      <c r="A22" s="125" t="str">
        <f>基本資料!A42</f>
        <v>廚房</v>
      </c>
      <c r="B22" s="125"/>
      <c r="C22" s="125"/>
      <c r="D22" s="125"/>
      <c r="E22" s="125"/>
      <c r="F22" s="123" t="s">
        <v>1225</v>
      </c>
      <c r="G22" s="124"/>
      <c r="H22" s="124"/>
      <c r="I22" s="124"/>
      <c r="J22" s="124"/>
      <c r="K22" s="124"/>
      <c r="L22" s="124"/>
      <c r="M22" s="131"/>
      <c r="N22" s="125" t="s">
        <v>1769</v>
      </c>
      <c r="O22" s="125"/>
      <c r="P22" s="125"/>
      <c r="Q22" s="125"/>
      <c r="R22" s="217" t="s">
        <v>1112</v>
      </c>
      <c r="S22" s="217"/>
      <c r="T22" s="217"/>
      <c r="U22" s="217"/>
      <c r="V22" s="217"/>
      <c r="W22" s="125" t="s">
        <v>1770</v>
      </c>
      <c r="X22" s="125"/>
      <c r="Y22" s="125"/>
      <c r="Z22" s="125"/>
      <c r="AA22" s="125"/>
      <c r="AB22" s="125"/>
      <c r="AC22" s="125" t="s">
        <v>460</v>
      </c>
      <c r="AD22" s="125"/>
      <c r="AE22" s="125"/>
      <c r="AF22" s="125"/>
      <c r="AG22" s="125"/>
      <c r="AH22" s="125"/>
      <c r="AI22" s="125">
        <v>26500</v>
      </c>
      <c r="AJ22" s="125"/>
      <c r="AK22" s="125"/>
      <c r="AL22" s="125"/>
      <c r="AM22" s="109">
        <f>VLOOKUP(R22,下拉式選單設定_勿更動勿編輯!$B$3:$N$25,6,0)</f>
        <v>1</v>
      </c>
      <c r="AN22" s="109"/>
      <c r="AO22" s="109"/>
      <c r="AP22" s="109"/>
      <c r="AQ22" s="125">
        <f t="shared" si="0"/>
        <v>26500</v>
      </c>
      <c r="AR22" s="125"/>
      <c r="AS22" s="125"/>
      <c r="AT22" s="125"/>
      <c r="AU22" s="170">
        <f>VLOOKUP(R22,下拉式選單設定_勿更動勿編輯!$B$3:$N$25,10,0)</f>
        <v>0.85</v>
      </c>
      <c r="AV22" s="170"/>
      <c r="AW22" s="170"/>
      <c r="AX22" s="170"/>
      <c r="AY22" s="200">
        <f t="shared" si="1"/>
        <v>22525</v>
      </c>
      <c r="AZ22" s="200"/>
      <c r="BA22" s="200"/>
      <c r="BB22" s="200"/>
      <c r="BC22" s="200"/>
      <c r="BD22" s="200"/>
      <c r="BE22" s="200"/>
      <c r="BF22" s="200"/>
      <c r="BG22" s="200"/>
      <c r="BH22" s="200"/>
      <c r="BI22" s="200"/>
      <c r="BJ22" s="200"/>
      <c r="BK22" s="200"/>
      <c r="BL22" s="200"/>
      <c r="BM22" s="200"/>
      <c r="BN22" s="200"/>
      <c r="BO22" s="200"/>
      <c r="BP22" s="200"/>
      <c r="BQ22" s="200"/>
      <c r="BR22" s="200"/>
      <c r="BS22" s="200"/>
    </row>
    <row r="23" spans="1:74" ht="20.100000000000001" customHeight="1">
      <c r="A23" s="125" t="str">
        <f>基本資料!A42</f>
        <v>廚房</v>
      </c>
      <c r="B23" s="125"/>
      <c r="C23" s="125"/>
      <c r="D23" s="125"/>
      <c r="E23" s="125"/>
      <c r="F23" s="123" t="s">
        <v>1226</v>
      </c>
      <c r="G23" s="124"/>
      <c r="H23" s="124"/>
      <c r="I23" s="124"/>
      <c r="J23" s="124"/>
      <c r="K23" s="124"/>
      <c r="L23" s="124"/>
      <c r="M23" s="131"/>
      <c r="N23" s="125" t="s">
        <v>1224</v>
      </c>
      <c r="O23" s="125"/>
      <c r="P23" s="125"/>
      <c r="Q23" s="125"/>
      <c r="R23" s="217" t="s">
        <v>1764</v>
      </c>
      <c r="S23" s="217"/>
      <c r="T23" s="217"/>
      <c r="U23" s="217"/>
      <c r="V23" s="217"/>
      <c r="W23" s="125" t="s">
        <v>1765</v>
      </c>
      <c r="X23" s="125"/>
      <c r="Y23" s="125"/>
      <c r="Z23" s="125"/>
      <c r="AA23" s="125"/>
      <c r="AB23" s="125"/>
      <c r="AC23" s="125" t="s">
        <v>460</v>
      </c>
      <c r="AD23" s="125"/>
      <c r="AE23" s="125"/>
      <c r="AF23" s="125"/>
      <c r="AG23" s="125"/>
      <c r="AH23" s="125"/>
      <c r="AI23" s="125">
        <v>15200</v>
      </c>
      <c r="AJ23" s="125"/>
      <c r="AK23" s="125"/>
      <c r="AL23" s="125"/>
      <c r="AM23" s="109">
        <f>VLOOKUP(R23,下拉式選單設定_勿更動勿編輯!$B$3:$N$25,6,0)</f>
        <v>0.75</v>
      </c>
      <c r="AN23" s="109"/>
      <c r="AO23" s="109"/>
      <c r="AP23" s="109"/>
      <c r="AQ23" s="125">
        <f t="shared" si="0"/>
        <v>11400</v>
      </c>
      <c r="AR23" s="125"/>
      <c r="AS23" s="125"/>
      <c r="AT23" s="125"/>
      <c r="AU23" s="170">
        <f>VLOOKUP(R23,下拉式選單設定_勿更動勿編輯!$B$3:$N$25,10,0)</f>
        <v>0.5</v>
      </c>
      <c r="AV23" s="170"/>
      <c r="AW23" s="170"/>
      <c r="AX23" s="170"/>
      <c r="AY23" s="200">
        <f t="shared" si="1"/>
        <v>7600</v>
      </c>
      <c r="AZ23" s="200"/>
      <c r="BA23" s="200"/>
      <c r="BB23" s="200"/>
      <c r="BC23" s="200"/>
      <c r="BD23" s="200"/>
      <c r="BE23" s="200"/>
      <c r="BF23" s="200"/>
      <c r="BG23" s="200"/>
      <c r="BH23" s="200"/>
      <c r="BI23" s="200"/>
      <c r="BJ23" s="200"/>
      <c r="BK23" s="200"/>
      <c r="BL23" s="200"/>
      <c r="BM23" s="200"/>
      <c r="BN23" s="200"/>
      <c r="BO23" s="200"/>
      <c r="BP23" s="200"/>
      <c r="BQ23" s="200"/>
      <c r="BR23" s="200"/>
      <c r="BS23" s="200"/>
    </row>
    <row r="24" spans="1:74" ht="20.100000000000001" customHeight="1">
      <c r="A24" s="125" t="str">
        <f>基本資料!A42</f>
        <v>廚房</v>
      </c>
      <c r="B24" s="125"/>
      <c r="C24" s="125"/>
      <c r="D24" s="125"/>
      <c r="E24" s="125"/>
      <c r="F24" s="123" t="s">
        <v>1766</v>
      </c>
      <c r="G24" s="124"/>
      <c r="H24" s="124"/>
      <c r="I24" s="124"/>
      <c r="J24" s="124"/>
      <c r="K24" s="124"/>
      <c r="L24" s="124"/>
      <c r="M24" s="131"/>
      <c r="N24" s="125" t="s">
        <v>1228</v>
      </c>
      <c r="O24" s="125"/>
      <c r="P24" s="125"/>
      <c r="Q24" s="125"/>
      <c r="R24" s="217" t="s">
        <v>1227</v>
      </c>
      <c r="S24" s="217"/>
      <c r="T24" s="217"/>
      <c r="U24" s="217"/>
      <c r="V24" s="217"/>
      <c r="W24" s="125" t="s">
        <v>77</v>
      </c>
      <c r="X24" s="125"/>
      <c r="Y24" s="125"/>
      <c r="Z24" s="125"/>
      <c r="AA24" s="125"/>
      <c r="AB24" s="125"/>
      <c r="AC24" s="125" t="s">
        <v>460</v>
      </c>
      <c r="AD24" s="125"/>
      <c r="AE24" s="125"/>
      <c r="AF24" s="125"/>
      <c r="AG24" s="125"/>
      <c r="AH24" s="125"/>
      <c r="AI24" s="125">
        <v>700</v>
      </c>
      <c r="AJ24" s="125"/>
      <c r="AK24" s="125"/>
      <c r="AL24" s="125"/>
      <c r="AM24" s="109">
        <f>VLOOKUP(R24,下拉式選單設定_勿更動勿編輯!$B$3:$N$25,6,0)</f>
        <v>0.75</v>
      </c>
      <c r="AN24" s="109"/>
      <c r="AO24" s="109"/>
      <c r="AP24" s="109"/>
      <c r="AQ24" s="125">
        <f t="shared" si="0"/>
        <v>525</v>
      </c>
      <c r="AR24" s="125"/>
      <c r="AS24" s="125"/>
      <c r="AT24" s="125"/>
      <c r="AU24" s="170">
        <f>VLOOKUP(R24,下拉式選單設定_勿更動勿編輯!$B$3:$N$25,10,0)</f>
        <v>0.5</v>
      </c>
      <c r="AV24" s="170"/>
      <c r="AW24" s="170"/>
      <c r="AX24" s="170"/>
      <c r="AY24" s="200">
        <f t="shared" si="1"/>
        <v>350</v>
      </c>
      <c r="AZ24" s="200"/>
      <c r="BA24" s="200"/>
      <c r="BB24" s="200"/>
      <c r="BC24" s="200"/>
      <c r="BD24" s="200"/>
      <c r="BE24" s="200"/>
      <c r="BF24" s="200"/>
      <c r="BG24" s="200"/>
      <c r="BH24" s="200"/>
      <c r="BI24" s="200"/>
      <c r="BJ24" s="200"/>
      <c r="BK24" s="200"/>
      <c r="BL24" s="200"/>
      <c r="BM24" s="200"/>
      <c r="BN24" s="200"/>
      <c r="BO24" s="200"/>
      <c r="BP24" s="200"/>
      <c r="BQ24" s="200"/>
      <c r="BR24" s="200"/>
      <c r="BS24" s="200"/>
    </row>
    <row r="25" spans="1:74" ht="20.100000000000001" customHeight="1">
      <c r="A25" s="125" t="str">
        <f>基本資料!A42</f>
        <v>廚房</v>
      </c>
      <c r="B25" s="125"/>
      <c r="C25" s="125"/>
      <c r="D25" s="125"/>
      <c r="E25" s="125"/>
      <c r="F25" s="123" t="s">
        <v>1229</v>
      </c>
      <c r="G25" s="124"/>
      <c r="H25" s="124"/>
      <c r="I25" s="124"/>
      <c r="J25" s="124"/>
      <c r="K25" s="124"/>
      <c r="L25" s="124"/>
      <c r="M25" s="131"/>
      <c r="N25" s="125" t="s">
        <v>1234</v>
      </c>
      <c r="O25" s="125"/>
      <c r="P25" s="125"/>
      <c r="Q25" s="125"/>
      <c r="R25" s="125" t="s">
        <v>1814</v>
      </c>
      <c r="S25" s="125"/>
      <c r="T25" s="125"/>
      <c r="U25" s="125"/>
      <c r="V25" s="125"/>
      <c r="W25" s="125" t="s">
        <v>1815</v>
      </c>
      <c r="X25" s="125"/>
      <c r="Y25" s="125"/>
      <c r="Z25" s="125"/>
      <c r="AA25" s="125"/>
      <c r="AB25" s="125"/>
      <c r="AC25" s="125" t="s">
        <v>460</v>
      </c>
      <c r="AD25" s="125"/>
      <c r="AE25" s="125"/>
      <c r="AF25" s="125"/>
      <c r="AG25" s="125"/>
      <c r="AH25" s="125"/>
      <c r="AI25" s="125">
        <v>0</v>
      </c>
      <c r="AJ25" s="125"/>
      <c r="AK25" s="125"/>
      <c r="AL25" s="125"/>
      <c r="AM25" s="109">
        <v>1</v>
      </c>
      <c r="AN25" s="109"/>
      <c r="AO25" s="109"/>
      <c r="AP25" s="109"/>
      <c r="AQ25" s="125">
        <f t="shared" si="0"/>
        <v>0</v>
      </c>
      <c r="AR25" s="125"/>
      <c r="AS25" s="125"/>
      <c r="AT25" s="125"/>
      <c r="AU25" s="170">
        <v>0.8</v>
      </c>
      <c r="AV25" s="170"/>
      <c r="AW25" s="170"/>
      <c r="AX25" s="170"/>
      <c r="AY25" s="200">
        <f t="shared" si="1"/>
        <v>0</v>
      </c>
      <c r="AZ25" s="200"/>
      <c r="BA25" s="200"/>
      <c r="BB25" s="200"/>
      <c r="BC25" s="200"/>
      <c r="BD25" s="200"/>
      <c r="BE25" s="200"/>
      <c r="BF25" s="200"/>
      <c r="BG25" s="200"/>
      <c r="BH25" s="200"/>
      <c r="BI25" s="200"/>
      <c r="BJ25" s="200"/>
      <c r="BK25" s="200"/>
      <c r="BL25" s="200"/>
      <c r="BM25" s="200"/>
      <c r="BN25" s="200"/>
      <c r="BO25" s="200"/>
      <c r="BP25" s="200"/>
      <c r="BQ25" s="200"/>
      <c r="BR25" s="200"/>
      <c r="BS25" s="200"/>
    </row>
    <row r="26" spans="1:74" ht="20.100000000000001" customHeight="1">
      <c r="A26" s="125" t="str">
        <f>基本資料!A42</f>
        <v>廚房</v>
      </c>
      <c r="B26" s="125"/>
      <c r="C26" s="125"/>
      <c r="D26" s="125"/>
      <c r="E26" s="125"/>
      <c r="F26" s="123" t="s">
        <v>1231</v>
      </c>
      <c r="G26" s="124"/>
      <c r="H26" s="124"/>
      <c r="I26" s="124"/>
      <c r="J26" s="124"/>
      <c r="K26" s="124"/>
      <c r="L26" s="124"/>
      <c r="M26" s="131"/>
      <c r="N26" s="125" t="s">
        <v>1008</v>
      </c>
      <c r="O26" s="125"/>
      <c r="P26" s="125"/>
      <c r="Q26" s="125"/>
      <c r="R26" s="125" t="s">
        <v>1103</v>
      </c>
      <c r="S26" s="125"/>
      <c r="T26" s="125"/>
      <c r="U26" s="125"/>
      <c r="V26" s="125"/>
      <c r="W26" s="125" t="s">
        <v>1812</v>
      </c>
      <c r="X26" s="125"/>
      <c r="Y26" s="125"/>
      <c r="Z26" s="125"/>
      <c r="AA26" s="125"/>
      <c r="AB26" s="125"/>
      <c r="AC26" s="125" t="s">
        <v>1811</v>
      </c>
      <c r="AD26" s="125"/>
      <c r="AE26" s="125"/>
      <c r="AF26" s="125"/>
      <c r="AG26" s="125"/>
      <c r="AH26" s="125"/>
      <c r="AI26" s="125"/>
      <c r="AJ26" s="125"/>
      <c r="AK26" s="125"/>
      <c r="AL26" s="125"/>
      <c r="AM26" s="109"/>
      <c r="AN26" s="109"/>
      <c r="AO26" s="109"/>
      <c r="AP26" s="109"/>
      <c r="AQ26" s="125">
        <v>340</v>
      </c>
      <c r="AR26" s="125"/>
      <c r="AS26" s="125"/>
      <c r="AT26" s="125"/>
      <c r="AU26" s="170"/>
      <c r="AV26" s="170"/>
      <c r="AW26" s="170"/>
      <c r="AX26" s="170"/>
      <c r="AY26" s="200">
        <v>280</v>
      </c>
      <c r="AZ26" s="200"/>
      <c r="BA26" s="200"/>
      <c r="BB26" s="200"/>
      <c r="BC26" s="200"/>
      <c r="BD26" s="200"/>
      <c r="BE26" s="200"/>
      <c r="BF26" s="200"/>
      <c r="BG26" s="200"/>
      <c r="BH26" s="200"/>
      <c r="BI26" s="200"/>
      <c r="BJ26" s="200"/>
      <c r="BK26" s="200"/>
      <c r="BL26" s="200"/>
      <c r="BM26" s="200"/>
      <c r="BN26" s="200"/>
      <c r="BO26" s="200"/>
      <c r="BP26" s="200"/>
      <c r="BQ26" s="200"/>
      <c r="BR26" s="200"/>
      <c r="BS26" s="200"/>
    </row>
    <row r="27" spans="1:74" s="5" customFormat="1" ht="20.100000000000001" customHeight="1">
      <c r="A27" s="125" t="str">
        <f>基本資料!A47</f>
        <v>大盥洗室</v>
      </c>
      <c r="B27" s="125"/>
      <c r="C27" s="125"/>
      <c r="D27" s="125"/>
      <c r="E27" s="125"/>
      <c r="F27" s="123" t="s">
        <v>1232</v>
      </c>
      <c r="G27" s="124"/>
      <c r="H27" s="124"/>
      <c r="I27" s="124"/>
      <c r="J27" s="124"/>
      <c r="K27" s="124"/>
      <c r="L27" s="124"/>
      <c r="M27" s="131"/>
      <c r="N27" s="125" t="s">
        <v>1208</v>
      </c>
      <c r="O27" s="125"/>
      <c r="P27" s="125"/>
      <c r="Q27" s="125"/>
      <c r="R27" s="217" t="s">
        <v>2152</v>
      </c>
      <c r="S27" s="217"/>
      <c r="T27" s="217"/>
      <c r="U27" s="217"/>
      <c r="V27" s="217"/>
      <c r="W27" s="125" t="s">
        <v>2154</v>
      </c>
      <c r="X27" s="125"/>
      <c r="Y27" s="125"/>
      <c r="Z27" s="125"/>
      <c r="AA27" s="125"/>
      <c r="AB27" s="125"/>
      <c r="AC27" s="125" t="s">
        <v>2155</v>
      </c>
      <c r="AD27" s="125"/>
      <c r="AE27" s="125"/>
      <c r="AF27" s="125"/>
      <c r="AG27" s="125"/>
      <c r="AH27" s="125"/>
      <c r="AI27" s="125">
        <v>24600</v>
      </c>
      <c r="AJ27" s="125"/>
      <c r="AK27" s="125"/>
      <c r="AL27" s="125"/>
      <c r="AM27" s="109">
        <f>VLOOKUP(R27,下拉式選單設定_勿更動勿編輯!$B$3:$N$25,6,0)</f>
        <v>0.8</v>
      </c>
      <c r="AN27" s="109"/>
      <c r="AO27" s="109"/>
      <c r="AP27" s="109"/>
      <c r="AQ27" s="125">
        <f t="shared" ref="AQ27" si="2">ROUNDUP(AM27*AI27,0)</f>
        <v>19680</v>
      </c>
      <c r="AR27" s="125"/>
      <c r="AS27" s="125"/>
      <c r="AT27" s="125"/>
      <c r="AU27" s="170">
        <f>VLOOKUP(R27,下拉式選單設定_勿更動勿編輯!$B$3:$N$25,10,0)</f>
        <v>0.55000000000000004</v>
      </c>
      <c r="AV27" s="170"/>
      <c r="AW27" s="170"/>
      <c r="AX27" s="170"/>
      <c r="AY27" s="200">
        <f t="shared" ref="AY27" si="3">ROUNDUP(AU27*AI27,0)</f>
        <v>13530</v>
      </c>
      <c r="AZ27" s="200"/>
      <c r="BA27" s="200"/>
      <c r="BB27" s="200"/>
      <c r="BC27" s="200" t="s">
        <v>1209</v>
      </c>
      <c r="BD27" s="200"/>
      <c r="BE27" s="200"/>
      <c r="BF27" s="200"/>
      <c r="BG27" s="200"/>
      <c r="BH27" s="200"/>
      <c r="BI27" s="200"/>
      <c r="BJ27" s="200"/>
      <c r="BK27" s="200"/>
      <c r="BL27" s="200"/>
      <c r="BM27" s="200"/>
      <c r="BN27" s="200"/>
      <c r="BO27" s="200"/>
      <c r="BP27" s="200"/>
      <c r="BQ27" s="200"/>
      <c r="BR27" s="200"/>
      <c r="BS27" s="200"/>
      <c r="BT27" s="4"/>
      <c r="BU27" s="4"/>
      <c r="BV27" s="4"/>
    </row>
    <row r="28" spans="1:74" ht="20.100000000000001" customHeight="1">
      <c r="A28" s="125" t="str">
        <f>基本資料!A47</f>
        <v>大盥洗室</v>
      </c>
      <c r="B28" s="125"/>
      <c r="C28" s="125"/>
      <c r="D28" s="125"/>
      <c r="E28" s="125"/>
      <c r="F28" s="123" t="s">
        <v>1214</v>
      </c>
      <c r="G28" s="124"/>
      <c r="H28" s="124"/>
      <c r="I28" s="124"/>
      <c r="J28" s="124"/>
      <c r="K28" s="124"/>
      <c r="L28" s="124"/>
      <c r="M28" s="131"/>
      <c r="N28" s="123" t="s">
        <v>368</v>
      </c>
      <c r="O28" s="124"/>
      <c r="P28" s="124"/>
      <c r="Q28" s="131"/>
      <c r="R28" s="125" t="s">
        <v>1974</v>
      </c>
      <c r="S28" s="125"/>
      <c r="T28" s="125"/>
      <c r="U28" s="125"/>
      <c r="V28" s="125"/>
      <c r="W28" s="125" t="s">
        <v>1981</v>
      </c>
      <c r="X28" s="125"/>
      <c r="Y28" s="125"/>
      <c r="Z28" s="125"/>
      <c r="AA28" s="125"/>
      <c r="AB28" s="125"/>
      <c r="AC28" s="125" t="s">
        <v>1982</v>
      </c>
      <c r="AD28" s="125"/>
      <c r="AE28" s="125"/>
      <c r="AF28" s="125"/>
      <c r="AG28" s="125"/>
      <c r="AH28" s="125"/>
      <c r="AI28" s="125">
        <v>70</v>
      </c>
      <c r="AJ28" s="125"/>
      <c r="AK28" s="125"/>
      <c r="AL28" s="125"/>
      <c r="AM28" s="109">
        <v>1</v>
      </c>
      <c r="AN28" s="109"/>
      <c r="AO28" s="109"/>
      <c r="AP28" s="109"/>
      <c r="AQ28" s="125">
        <f t="shared" ref="AQ28:AQ38" si="4">ROUNDUP(AM28*AI28,0)</f>
        <v>70</v>
      </c>
      <c r="AR28" s="125"/>
      <c r="AS28" s="125"/>
      <c r="AT28" s="125"/>
      <c r="AU28" s="170">
        <v>0.8</v>
      </c>
      <c r="AV28" s="170"/>
      <c r="AW28" s="170"/>
      <c r="AX28" s="170"/>
      <c r="AY28" s="200">
        <f t="shared" ref="AY28:AY37" si="5">ROUNDUP(AU28*AI28,0)</f>
        <v>56</v>
      </c>
      <c r="AZ28" s="200"/>
      <c r="BA28" s="200"/>
      <c r="BB28" s="200"/>
      <c r="BC28" s="200" t="s">
        <v>1215</v>
      </c>
      <c r="BD28" s="200"/>
      <c r="BE28" s="200"/>
      <c r="BF28" s="200"/>
      <c r="BG28" s="200"/>
      <c r="BH28" s="200"/>
      <c r="BI28" s="200"/>
      <c r="BJ28" s="200"/>
      <c r="BK28" s="200"/>
      <c r="BL28" s="200"/>
      <c r="BM28" s="200"/>
      <c r="BN28" s="200"/>
      <c r="BO28" s="200"/>
      <c r="BP28" s="200"/>
      <c r="BQ28" s="200"/>
      <c r="BR28" s="200"/>
      <c r="BS28" s="200"/>
    </row>
    <row r="29" spans="1:74" ht="20.100000000000001" customHeight="1">
      <c r="A29" s="125" t="str">
        <f>基本資料!A47</f>
        <v>大盥洗室</v>
      </c>
      <c r="B29" s="125"/>
      <c r="C29" s="125"/>
      <c r="D29" s="125"/>
      <c r="E29" s="125"/>
      <c r="F29" s="123" t="s">
        <v>1233</v>
      </c>
      <c r="G29" s="124"/>
      <c r="H29" s="124"/>
      <c r="I29" s="124"/>
      <c r="J29" s="124"/>
      <c r="K29" s="124"/>
      <c r="L29" s="124"/>
      <c r="M29" s="131"/>
      <c r="N29" s="125" t="s">
        <v>1849</v>
      </c>
      <c r="O29" s="125"/>
      <c r="P29" s="125"/>
      <c r="Q29" s="125"/>
      <c r="R29" s="217" t="s">
        <v>2152</v>
      </c>
      <c r="S29" s="217"/>
      <c r="T29" s="217"/>
      <c r="U29" s="217"/>
      <c r="V29" s="217"/>
      <c r="W29" s="125" t="s">
        <v>2153</v>
      </c>
      <c r="X29" s="125"/>
      <c r="Y29" s="125"/>
      <c r="Z29" s="125"/>
      <c r="AA29" s="125"/>
      <c r="AB29" s="125"/>
      <c r="AC29" s="125" t="s">
        <v>944</v>
      </c>
      <c r="AD29" s="125"/>
      <c r="AE29" s="125"/>
      <c r="AF29" s="125"/>
      <c r="AG29" s="125"/>
      <c r="AH29" s="125"/>
      <c r="AI29" s="125">
        <v>10800</v>
      </c>
      <c r="AJ29" s="125"/>
      <c r="AK29" s="125"/>
      <c r="AL29" s="125"/>
      <c r="AM29" s="109">
        <f>VLOOKUP(R29,下拉式選單設定_勿更動勿編輯!$B$3:$N$25,6,0)</f>
        <v>0.8</v>
      </c>
      <c r="AN29" s="109"/>
      <c r="AO29" s="109"/>
      <c r="AP29" s="109"/>
      <c r="AQ29" s="125">
        <f t="shared" si="4"/>
        <v>8640</v>
      </c>
      <c r="AR29" s="125"/>
      <c r="AS29" s="125"/>
      <c r="AT29" s="125"/>
      <c r="AU29" s="170">
        <f>VLOOKUP(R29,下拉式選單設定_勿更動勿編輯!$B$3:$N$25,10,0)</f>
        <v>0.55000000000000004</v>
      </c>
      <c r="AV29" s="170"/>
      <c r="AW29" s="170"/>
      <c r="AX29" s="170"/>
      <c r="AY29" s="200">
        <f t="shared" si="5"/>
        <v>5940</v>
      </c>
      <c r="AZ29" s="200"/>
      <c r="BA29" s="200"/>
      <c r="BB29" s="200"/>
      <c r="BC29" s="200"/>
      <c r="BD29" s="200"/>
      <c r="BE29" s="200"/>
      <c r="BF29" s="200"/>
      <c r="BG29" s="200"/>
      <c r="BH29" s="200"/>
      <c r="BI29" s="200"/>
      <c r="BJ29" s="200"/>
      <c r="BK29" s="200"/>
      <c r="BL29" s="200"/>
      <c r="BM29" s="200"/>
      <c r="BN29" s="200"/>
      <c r="BO29" s="200"/>
      <c r="BP29" s="200"/>
      <c r="BQ29" s="200"/>
      <c r="BR29" s="200"/>
      <c r="BS29" s="200"/>
    </row>
    <row r="30" spans="1:74" ht="20.100000000000001" customHeight="1">
      <c r="A30" s="125" t="str">
        <f>基本資料!A47</f>
        <v>大盥洗室</v>
      </c>
      <c r="B30" s="125"/>
      <c r="C30" s="125"/>
      <c r="D30" s="125"/>
      <c r="E30" s="125"/>
      <c r="F30" s="123" t="s">
        <v>1235</v>
      </c>
      <c r="G30" s="124"/>
      <c r="H30" s="124"/>
      <c r="I30" s="124"/>
      <c r="J30" s="124"/>
      <c r="K30" s="124"/>
      <c r="L30" s="124"/>
      <c r="M30" s="131"/>
      <c r="N30" s="146" t="s">
        <v>1234</v>
      </c>
      <c r="O30" s="146"/>
      <c r="P30" s="146"/>
      <c r="Q30" s="146"/>
      <c r="R30" s="125"/>
      <c r="S30" s="125"/>
      <c r="T30" s="125"/>
      <c r="U30" s="125"/>
      <c r="V30" s="125"/>
      <c r="W30" s="146" t="s">
        <v>1850</v>
      </c>
      <c r="X30" s="146"/>
      <c r="Y30" s="146"/>
      <c r="Z30" s="146"/>
      <c r="AA30" s="146"/>
      <c r="AB30" s="146"/>
      <c r="AC30" s="146" t="s">
        <v>1813</v>
      </c>
      <c r="AD30" s="146"/>
      <c r="AE30" s="146"/>
      <c r="AF30" s="146"/>
      <c r="AG30" s="146"/>
      <c r="AH30" s="146"/>
      <c r="AI30" s="146">
        <v>1180</v>
      </c>
      <c r="AJ30" s="146"/>
      <c r="AK30" s="146"/>
      <c r="AL30" s="146"/>
      <c r="AM30" s="109">
        <v>1</v>
      </c>
      <c r="AN30" s="109"/>
      <c r="AO30" s="109"/>
      <c r="AP30" s="109"/>
      <c r="AQ30" s="125">
        <f t="shared" ref="AQ30" si="6">ROUNDUP(AM30*AI30,0)</f>
        <v>1180</v>
      </c>
      <c r="AR30" s="125"/>
      <c r="AS30" s="125"/>
      <c r="AT30" s="125"/>
      <c r="AU30" s="170">
        <v>0.7</v>
      </c>
      <c r="AV30" s="170"/>
      <c r="AW30" s="170"/>
      <c r="AX30" s="170"/>
      <c r="AY30" s="200">
        <f t="shared" si="5"/>
        <v>826</v>
      </c>
      <c r="AZ30" s="200"/>
      <c r="BA30" s="200"/>
      <c r="BB30" s="200"/>
      <c r="BC30" s="200"/>
      <c r="BD30" s="200"/>
      <c r="BE30" s="200"/>
      <c r="BF30" s="200"/>
      <c r="BG30" s="200"/>
      <c r="BH30" s="200"/>
      <c r="BI30" s="200"/>
      <c r="BJ30" s="200"/>
      <c r="BK30" s="200"/>
      <c r="BL30" s="200"/>
      <c r="BM30" s="200"/>
      <c r="BN30" s="200"/>
      <c r="BO30" s="200"/>
      <c r="BP30" s="200"/>
      <c r="BQ30" s="200"/>
      <c r="BR30" s="200"/>
      <c r="BS30" s="200"/>
    </row>
    <row r="31" spans="1:74" ht="20.100000000000001" customHeight="1">
      <c r="A31" s="125" t="str">
        <f>基本資料!A48</f>
        <v>小盥洗室</v>
      </c>
      <c r="B31" s="125"/>
      <c r="C31" s="125"/>
      <c r="D31" s="125"/>
      <c r="E31" s="125"/>
      <c r="F31" s="123" t="s">
        <v>1232</v>
      </c>
      <c r="G31" s="124"/>
      <c r="H31" s="124"/>
      <c r="I31" s="124"/>
      <c r="J31" s="124"/>
      <c r="K31" s="124"/>
      <c r="L31" s="124"/>
      <c r="M31" s="131"/>
      <c r="N31" s="125" t="s">
        <v>1208</v>
      </c>
      <c r="O31" s="125"/>
      <c r="P31" s="125"/>
      <c r="Q31" s="125"/>
      <c r="R31" s="217" t="s">
        <v>1121</v>
      </c>
      <c r="S31" s="217"/>
      <c r="T31" s="217"/>
      <c r="U31" s="217"/>
      <c r="V31" s="217"/>
      <c r="W31" s="125" t="s">
        <v>1817</v>
      </c>
      <c r="X31" s="125"/>
      <c r="Y31" s="125"/>
      <c r="Z31" s="125"/>
      <c r="AA31" s="125"/>
      <c r="AB31" s="125"/>
      <c r="AC31" s="125" t="s">
        <v>944</v>
      </c>
      <c r="AD31" s="125"/>
      <c r="AE31" s="125"/>
      <c r="AF31" s="125"/>
      <c r="AG31" s="125"/>
      <c r="AH31" s="125"/>
      <c r="AI31" s="125">
        <v>9600</v>
      </c>
      <c r="AJ31" s="125"/>
      <c r="AK31" s="125"/>
      <c r="AL31" s="125"/>
      <c r="AM31" s="109">
        <f>VLOOKUP(R31,下拉式選單設定_勿更動勿編輯!$B$3:$N$25,6,0)</f>
        <v>0.5</v>
      </c>
      <c r="AN31" s="109"/>
      <c r="AO31" s="109"/>
      <c r="AP31" s="109"/>
      <c r="AQ31" s="125">
        <f t="shared" si="4"/>
        <v>4800</v>
      </c>
      <c r="AR31" s="125"/>
      <c r="AS31" s="125"/>
      <c r="AT31" s="125"/>
      <c r="AU31" s="170">
        <f>VLOOKUP(R31,下拉式選單設定_勿更動勿編輯!$B$3:$N$25,10,0)</f>
        <v>0.33</v>
      </c>
      <c r="AV31" s="170"/>
      <c r="AW31" s="170"/>
      <c r="AX31" s="170"/>
      <c r="AY31" s="200">
        <f t="shared" si="5"/>
        <v>3168</v>
      </c>
      <c r="AZ31" s="200"/>
      <c r="BA31" s="200"/>
      <c r="BB31" s="200"/>
      <c r="BC31" s="200" t="s">
        <v>1209</v>
      </c>
      <c r="BD31" s="200"/>
      <c r="BE31" s="200"/>
      <c r="BF31" s="200"/>
      <c r="BG31" s="200"/>
      <c r="BH31" s="200"/>
      <c r="BI31" s="200"/>
      <c r="BJ31" s="200"/>
      <c r="BK31" s="200"/>
      <c r="BL31" s="200"/>
      <c r="BM31" s="200"/>
      <c r="BN31" s="200"/>
      <c r="BO31" s="200"/>
      <c r="BP31" s="200"/>
      <c r="BQ31" s="200"/>
      <c r="BR31" s="200"/>
      <c r="BS31" s="200"/>
    </row>
    <row r="32" spans="1:74" ht="20.100000000000001" customHeight="1">
      <c r="A32" s="125" t="str">
        <f>基本資料!A48</f>
        <v>小盥洗室</v>
      </c>
      <c r="B32" s="125"/>
      <c r="C32" s="125"/>
      <c r="D32" s="125"/>
      <c r="E32" s="125"/>
      <c r="F32" s="123" t="s">
        <v>1214</v>
      </c>
      <c r="G32" s="124"/>
      <c r="H32" s="124"/>
      <c r="I32" s="124"/>
      <c r="J32" s="124"/>
      <c r="K32" s="124"/>
      <c r="L32" s="124"/>
      <c r="M32" s="131"/>
      <c r="N32" s="123" t="s">
        <v>368</v>
      </c>
      <c r="O32" s="124"/>
      <c r="P32" s="124"/>
      <c r="Q32" s="131"/>
      <c r="R32" s="125" t="str">
        <f>R28</f>
        <v>LG</v>
      </c>
      <c r="S32" s="125"/>
      <c r="T32" s="125"/>
      <c r="U32" s="125"/>
      <c r="V32" s="125"/>
      <c r="W32" s="125" t="str">
        <f>W28</f>
        <v>G050</v>
      </c>
      <c r="X32" s="125"/>
      <c r="Y32" s="125"/>
      <c r="Z32" s="125"/>
      <c r="AA32" s="125"/>
      <c r="AB32" s="125"/>
      <c r="AC32" s="125" t="str">
        <f>AC28</f>
        <v>白</v>
      </c>
      <c r="AD32" s="125"/>
      <c r="AE32" s="125"/>
      <c r="AF32" s="125"/>
      <c r="AG32" s="125"/>
      <c r="AH32" s="125"/>
      <c r="AI32" s="125">
        <f>AI28</f>
        <v>70</v>
      </c>
      <c r="AJ32" s="125"/>
      <c r="AK32" s="125"/>
      <c r="AL32" s="125"/>
      <c r="AM32" s="109">
        <v>1</v>
      </c>
      <c r="AN32" s="109"/>
      <c r="AO32" s="109"/>
      <c r="AP32" s="109"/>
      <c r="AQ32" s="125">
        <f t="shared" si="4"/>
        <v>70</v>
      </c>
      <c r="AR32" s="125"/>
      <c r="AS32" s="125"/>
      <c r="AT32" s="125"/>
      <c r="AU32" s="170">
        <v>0.8</v>
      </c>
      <c r="AV32" s="170"/>
      <c r="AW32" s="170"/>
      <c r="AX32" s="170"/>
      <c r="AY32" s="200">
        <f t="shared" si="5"/>
        <v>56</v>
      </c>
      <c r="AZ32" s="200"/>
      <c r="BA32" s="200"/>
      <c r="BB32" s="200"/>
      <c r="BC32" s="200" t="s">
        <v>1215</v>
      </c>
      <c r="BD32" s="200"/>
      <c r="BE32" s="200"/>
      <c r="BF32" s="200"/>
      <c r="BG32" s="200"/>
      <c r="BH32" s="200"/>
      <c r="BI32" s="200"/>
      <c r="BJ32" s="200"/>
      <c r="BK32" s="200"/>
      <c r="BL32" s="200"/>
      <c r="BM32" s="200"/>
      <c r="BN32" s="200"/>
      <c r="BO32" s="200"/>
      <c r="BP32" s="200"/>
      <c r="BQ32" s="200"/>
      <c r="BR32" s="200"/>
      <c r="BS32" s="200"/>
    </row>
    <row r="33" spans="1:71" ht="20.100000000000001" customHeight="1">
      <c r="A33" s="125" t="str">
        <f>基本資料!A48</f>
        <v>小盥洗室</v>
      </c>
      <c r="B33" s="125"/>
      <c r="C33" s="125"/>
      <c r="D33" s="125"/>
      <c r="E33" s="125"/>
      <c r="F33" s="123" t="s">
        <v>1233</v>
      </c>
      <c r="G33" s="124"/>
      <c r="H33" s="124"/>
      <c r="I33" s="124"/>
      <c r="J33" s="124"/>
      <c r="K33" s="124"/>
      <c r="L33" s="124"/>
      <c r="M33" s="131"/>
      <c r="N33" s="125" t="s">
        <v>1234</v>
      </c>
      <c r="O33" s="125"/>
      <c r="P33" s="125"/>
      <c r="Q33" s="125"/>
      <c r="R33" s="217" t="s">
        <v>1121</v>
      </c>
      <c r="S33" s="217"/>
      <c r="T33" s="217"/>
      <c r="U33" s="217"/>
      <c r="V33" s="217"/>
      <c r="W33" s="125" t="s">
        <v>1818</v>
      </c>
      <c r="X33" s="125"/>
      <c r="Y33" s="125"/>
      <c r="Z33" s="125"/>
      <c r="AA33" s="125"/>
      <c r="AB33" s="125"/>
      <c r="AC33" s="125" t="s">
        <v>944</v>
      </c>
      <c r="AD33" s="125"/>
      <c r="AE33" s="125"/>
      <c r="AF33" s="125"/>
      <c r="AG33" s="125"/>
      <c r="AH33" s="125"/>
      <c r="AI33" s="125">
        <v>6800</v>
      </c>
      <c r="AJ33" s="125"/>
      <c r="AK33" s="125"/>
      <c r="AL33" s="125"/>
      <c r="AM33" s="109">
        <f>VLOOKUP(R33,下拉式選單設定_勿更動勿編輯!$B$3:$N$25,6,0)</f>
        <v>0.5</v>
      </c>
      <c r="AN33" s="109"/>
      <c r="AO33" s="109"/>
      <c r="AP33" s="109"/>
      <c r="AQ33" s="125">
        <f t="shared" si="4"/>
        <v>3400</v>
      </c>
      <c r="AR33" s="125"/>
      <c r="AS33" s="125"/>
      <c r="AT33" s="125"/>
      <c r="AU33" s="170">
        <f>VLOOKUP(R33,下拉式選單設定_勿更動勿編輯!$B$3:$N$25,10,0)</f>
        <v>0.33</v>
      </c>
      <c r="AV33" s="170"/>
      <c r="AW33" s="170"/>
      <c r="AX33" s="170"/>
      <c r="AY33" s="200">
        <f t="shared" si="5"/>
        <v>2244</v>
      </c>
      <c r="AZ33" s="200"/>
      <c r="BA33" s="200"/>
      <c r="BB33" s="200"/>
      <c r="BC33" s="200"/>
      <c r="BD33" s="200"/>
      <c r="BE33" s="200"/>
      <c r="BF33" s="200"/>
      <c r="BG33" s="200"/>
      <c r="BH33" s="200"/>
      <c r="BI33" s="200"/>
      <c r="BJ33" s="200"/>
      <c r="BK33" s="200"/>
      <c r="BL33" s="200"/>
      <c r="BM33" s="200"/>
      <c r="BN33" s="200"/>
      <c r="BO33" s="200"/>
      <c r="BP33" s="200"/>
      <c r="BQ33" s="200"/>
      <c r="BR33" s="200"/>
      <c r="BS33" s="200"/>
    </row>
    <row r="34" spans="1:71" ht="20.100000000000001" customHeight="1">
      <c r="A34" s="125" t="str">
        <f>基本資料!A48</f>
        <v>小盥洗室</v>
      </c>
      <c r="B34" s="125"/>
      <c r="C34" s="125"/>
      <c r="D34" s="125"/>
      <c r="E34" s="125"/>
      <c r="F34" s="123" t="s">
        <v>1235</v>
      </c>
      <c r="G34" s="124"/>
      <c r="H34" s="124"/>
      <c r="I34" s="124"/>
      <c r="J34" s="124"/>
      <c r="K34" s="124"/>
      <c r="L34" s="124"/>
      <c r="M34" s="131"/>
      <c r="N34" s="146" t="s">
        <v>1234</v>
      </c>
      <c r="O34" s="146"/>
      <c r="P34" s="146"/>
      <c r="Q34" s="146"/>
      <c r="R34" s="125"/>
      <c r="S34" s="125"/>
      <c r="T34" s="125"/>
      <c r="U34" s="125"/>
      <c r="V34" s="125"/>
      <c r="W34" s="146" t="s">
        <v>1850</v>
      </c>
      <c r="X34" s="146"/>
      <c r="Y34" s="146"/>
      <c r="Z34" s="146"/>
      <c r="AA34" s="146"/>
      <c r="AB34" s="146"/>
      <c r="AC34" s="146" t="s">
        <v>1813</v>
      </c>
      <c r="AD34" s="146"/>
      <c r="AE34" s="146"/>
      <c r="AF34" s="146"/>
      <c r="AG34" s="146"/>
      <c r="AH34" s="146"/>
      <c r="AI34" s="146">
        <v>1180</v>
      </c>
      <c r="AJ34" s="146"/>
      <c r="AK34" s="146"/>
      <c r="AL34" s="146"/>
      <c r="AM34" s="109">
        <v>1</v>
      </c>
      <c r="AN34" s="109"/>
      <c r="AO34" s="109"/>
      <c r="AP34" s="109"/>
      <c r="AQ34" s="125">
        <f t="shared" si="4"/>
        <v>1180</v>
      </c>
      <c r="AR34" s="125"/>
      <c r="AS34" s="125"/>
      <c r="AT34" s="125"/>
      <c r="AU34" s="170">
        <v>0.7</v>
      </c>
      <c r="AV34" s="170"/>
      <c r="AW34" s="170"/>
      <c r="AX34" s="170"/>
      <c r="AY34" s="200">
        <f t="shared" ref="AY34:AY35" si="7">ROUNDUP(AU34*AI34,0)</f>
        <v>826</v>
      </c>
      <c r="AZ34" s="200"/>
      <c r="BA34" s="200"/>
      <c r="BB34" s="200"/>
      <c r="BC34" s="200"/>
      <c r="BD34" s="200"/>
      <c r="BE34" s="200"/>
      <c r="BF34" s="200"/>
      <c r="BG34" s="200"/>
      <c r="BH34" s="200"/>
      <c r="BI34" s="200"/>
      <c r="BJ34" s="200"/>
      <c r="BK34" s="200"/>
      <c r="BL34" s="200"/>
      <c r="BM34" s="200"/>
      <c r="BN34" s="200"/>
      <c r="BO34" s="200"/>
      <c r="BP34" s="200"/>
      <c r="BQ34" s="200"/>
      <c r="BR34" s="200"/>
      <c r="BS34" s="200"/>
    </row>
    <row r="35" spans="1:71" ht="20.100000000000001" customHeight="1">
      <c r="A35" s="125" t="str">
        <f>基本資料!A49</f>
        <v>衛生間</v>
      </c>
      <c r="B35" s="125"/>
      <c r="C35" s="125"/>
      <c r="D35" s="125"/>
      <c r="E35" s="125"/>
      <c r="F35" s="123" t="s">
        <v>1232</v>
      </c>
      <c r="G35" s="124"/>
      <c r="H35" s="124"/>
      <c r="I35" s="124"/>
      <c r="J35" s="124"/>
      <c r="K35" s="124"/>
      <c r="L35" s="124"/>
      <c r="M35" s="131"/>
      <c r="N35" s="125" t="s">
        <v>1208</v>
      </c>
      <c r="O35" s="125"/>
      <c r="P35" s="125"/>
      <c r="Q35" s="125"/>
      <c r="R35" s="217" t="s">
        <v>1121</v>
      </c>
      <c r="S35" s="217"/>
      <c r="T35" s="217"/>
      <c r="U35" s="217"/>
      <c r="V35" s="217"/>
      <c r="W35" s="125" t="s">
        <v>1819</v>
      </c>
      <c r="X35" s="125"/>
      <c r="Y35" s="125"/>
      <c r="Z35" s="125"/>
      <c r="AA35" s="125"/>
      <c r="AB35" s="125"/>
      <c r="AC35" s="125" t="s">
        <v>944</v>
      </c>
      <c r="AD35" s="125"/>
      <c r="AE35" s="125"/>
      <c r="AF35" s="125"/>
      <c r="AG35" s="125"/>
      <c r="AH35" s="125"/>
      <c r="AI35" s="125">
        <v>9600</v>
      </c>
      <c r="AJ35" s="125"/>
      <c r="AK35" s="125"/>
      <c r="AL35" s="125"/>
      <c r="AM35" s="109">
        <f>VLOOKUP(R35,下拉式選單設定_勿更動勿編輯!$B$3:$N$25,6,0)</f>
        <v>0.5</v>
      </c>
      <c r="AN35" s="109"/>
      <c r="AO35" s="109"/>
      <c r="AP35" s="109"/>
      <c r="AQ35" s="125">
        <f t="shared" ref="AQ35" si="8">ROUNDUP(AM35*AI35,0)</f>
        <v>4800</v>
      </c>
      <c r="AR35" s="125"/>
      <c r="AS35" s="125"/>
      <c r="AT35" s="125"/>
      <c r="AU35" s="170">
        <f>VLOOKUP(R35,下拉式選單設定_勿更動勿編輯!$B$3:$N$25,10,0)</f>
        <v>0.33</v>
      </c>
      <c r="AV35" s="170"/>
      <c r="AW35" s="170"/>
      <c r="AX35" s="170"/>
      <c r="AY35" s="200">
        <f t="shared" si="7"/>
        <v>3168</v>
      </c>
      <c r="AZ35" s="200"/>
      <c r="BA35" s="200"/>
      <c r="BB35" s="200"/>
      <c r="BC35" s="200" t="s">
        <v>1209</v>
      </c>
      <c r="BD35" s="200"/>
      <c r="BE35" s="200"/>
      <c r="BF35" s="200"/>
      <c r="BG35" s="200"/>
      <c r="BH35" s="200"/>
      <c r="BI35" s="200"/>
      <c r="BJ35" s="200"/>
      <c r="BK35" s="200"/>
      <c r="BL35" s="200"/>
      <c r="BM35" s="200"/>
      <c r="BN35" s="200"/>
      <c r="BO35" s="200"/>
      <c r="BP35" s="200"/>
      <c r="BQ35" s="200"/>
      <c r="BR35" s="200"/>
      <c r="BS35" s="200"/>
    </row>
    <row r="36" spans="1:71" ht="20.100000000000001" customHeight="1">
      <c r="A36" s="125" t="str">
        <f>基本資料!A49</f>
        <v>衛生間</v>
      </c>
      <c r="B36" s="125"/>
      <c r="C36" s="125"/>
      <c r="D36" s="125"/>
      <c r="E36" s="125"/>
      <c r="F36" s="123" t="s">
        <v>1214</v>
      </c>
      <c r="G36" s="124"/>
      <c r="H36" s="124"/>
      <c r="I36" s="124"/>
      <c r="J36" s="124"/>
      <c r="K36" s="124"/>
      <c r="L36" s="124"/>
      <c r="M36" s="131"/>
      <c r="N36" s="123" t="s">
        <v>368</v>
      </c>
      <c r="O36" s="124"/>
      <c r="P36" s="124"/>
      <c r="Q36" s="131"/>
      <c r="R36" s="125" t="str">
        <f>R28</f>
        <v>LG</v>
      </c>
      <c r="S36" s="125"/>
      <c r="T36" s="125"/>
      <c r="U36" s="125"/>
      <c r="V36" s="125"/>
      <c r="W36" s="125" t="str">
        <f>W28</f>
        <v>G050</v>
      </c>
      <c r="X36" s="125"/>
      <c r="Y36" s="125"/>
      <c r="Z36" s="125"/>
      <c r="AA36" s="125"/>
      <c r="AB36" s="125"/>
      <c r="AC36" s="125" t="str">
        <f>AC28</f>
        <v>白</v>
      </c>
      <c r="AD36" s="125"/>
      <c r="AE36" s="125"/>
      <c r="AF36" s="125"/>
      <c r="AG36" s="125"/>
      <c r="AH36" s="125"/>
      <c r="AI36" s="125">
        <f>AI28</f>
        <v>70</v>
      </c>
      <c r="AJ36" s="125"/>
      <c r="AK36" s="125"/>
      <c r="AL36" s="125"/>
      <c r="AM36" s="109">
        <v>1</v>
      </c>
      <c r="AN36" s="109"/>
      <c r="AO36" s="109"/>
      <c r="AP36" s="109"/>
      <c r="AQ36" s="125">
        <f t="shared" si="4"/>
        <v>70</v>
      </c>
      <c r="AR36" s="125"/>
      <c r="AS36" s="125"/>
      <c r="AT36" s="125"/>
      <c r="AU36" s="170">
        <v>0.8</v>
      </c>
      <c r="AV36" s="170"/>
      <c r="AW36" s="170"/>
      <c r="AX36" s="170"/>
      <c r="AY36" s="200">
        <f t="shared" si="5"/>
        <v>56</v>
      </c>
      <c r="AZ36" s="200"/>
      <c r="BA36" s="200"/>
      <c r="BB36" s="200"/>
      <c r="BC36" s="200" t="s">
        <v>1215</v>
      </c>
      <c r="BD36" s="200"/>
      <c r="BE36" s="200"/>
      <c r="BF36" s="200"/>
      <c r="BG36" s="200"/>
      <c r="BH36" s="200"/>
      <c r="BI36" s="200"/>
      <c r="BJ36" s="200"/>
      <c r="BK36" s="200"/>
      <c r="BL36" s="200"/>
      <c r="BM36" s="200"/>
      <c r="BN36" s="200"/>
      <c r="BO36" s="200"/>
      <c r="BP36" s="200"/>
      <c r="BQ36" s="200"/>
      <c r="BR36" s="200"/>
      <c r="BS36" s="200"/>
    </row>
    <row r="37" spans="1:71" ht="20.100000000000001" customHeight="1">
      <c r="A37" s="125" t="str">
        <f>基本資料!A49</f>
        <v>衛生間</v>
      </c>
      <c r="B37" s="125"/>
      <c r="C37" s="125"/>
      <c r="D37" s="125"/>
      <c r="E37" s="125"/>
      <c r="F37" s="123" t="s">
        <v>1233</v>
      </c>
      <c r="G37" s="124"/>
      <c r="H37" s="124"/>
      <c r="I37" s="124"/>
      <c r="J37" s="124"/>
      <c r="K37" s="124"/>
      <c r="L37" s="124"/>
      <c r="M37" s="131"/>
      <c r="N37" s="125" t="s">
        <v>1234</v>
      </c>
      <c r="O37" s="125"/>
      <c r="P37" s="125"/>
      <c r="Q37" s="125"/>
      <c r="R37" s="217" t="s">
        <v>1121</v>
      </c>
      <c r="S37" s="217"/>
      <c r="T37" s="217"/>
      <c r="U37" s="217"/>
      <c r="V37" s="217"/>
      <c r="W37" s="125" t="s">
        <v>1820</v>
      </c>
      <c r="X37" s="125"/>
      <c r="Y37" s="125"/>
      <c r="Z37" s="125"/>
      <c r="AA37" s="125"/>
      <c r="AB37" s="125"/>
      <c r="AC37" s="125" t="s">
        <v>944</v>
      </c>
      <c r="AD37" s="125"/>
      <c r="AE37" s="125"/>
      <c r="AF37" s="125"/>
      <c r="AG37" s="125"/>
      <c r="AH37" s="125"/>
      <c r="AI37" s="125">
        <v>6800</v>
      </c>
      <c r="AJ37" s="125"/>
      <c r="AK37" s="125"/>
      <c r="AL37" s="125"/>
      <c r="AM37" s="109">
        <f>VLOOKUP(R37,下拉式選單設定_勿更動勿編輯!$B$3:$N$25,6,0)</f>
        <v>0.5</v>
      </c>
      <c r="AN37" s="109"/>
      <c r="AO37" s="109"/>
      <c r="AP37" s="109"/>
      <c r="AQ37" s="125">
        <f t="shared" si="4"/>
        <v>3400</v>
      </c>
      <c r="AR37" s="125"/>
      <c r="AS37" s="125"/>
      <c r="AT37" s="125"/>
      <c r="AU37" s="170">
        <f>VLOOKUP(R37,下拉式選單設定_勿更動勿編輯!$B$3:$N$25,10,0)</f>
        <v>0.33</v>
      </c>
      <c r="AV37" s="170"/>
      <c r="AW37" s="170"/>
      <c r="AX37" s="170"/>
      <c r="AY37" s="200">
        <f t="shared" si="5"/>
        <v>2244</v>
      </c>
      <c r="AZ37" s="200"/>
      <c r="BA37" s="200"/>
      <c r="BB37" s="200"/>
      <c r="BC37" s="200"/>
      <c r="BD37" s="200"/>
      <c r="BE37" s="200"/>
      <c r="BF37" s="200"/>
      <c r="BG37" s="200"/>
      <c r="BH37" s="200"/>
      <c r="BI37" s="200"/>
      <c r="BJ37" s="200"/>
      <c r="BK37" s="200"/>
      <c r="BL37" s="200"/>
      <c r="BM37" s="200"/>
      <c r="BN37" s="200"/>
      <c r="BO37" s="200"/>
      <c r="BP37" s="200"/>
      <c r="BQ37" s="200"/>
      <c r="BR37" s="200"/>
      <c r="BS37" s="200"/>
    </row>
    <row r="38" spans="1:71" ht="20.100000000000001" customHeight="1">
      <c r="A38" s="125" t="str">
        <f>基本資料!A49</f>
        <v>衛生間</v>
      </c>
      <c r="B38" s="125"/>
      <c r="C38" s="125"/>
      <c r="D38" s="125"/>
      <c r="E38" s="125"/>
      <c r="F38" s="123" t="s">
        <v>1235</v>
      </c>
      <c r="G38" s="124"/>
      <c r="H38" s="124"/>
      <c r="I38" s="124"/>
      <c r="J38" s="124"/>
      <c r="K38" s="124"/>
      <c r="L38" s="124"/>
      <c r="M38" s="131"/>
      <c r="N38" s="146" t="s">
        <v>1234</v>
      </c>
      <c r="O38" s="146"/>
      <c r="P38" s="146"/>
      <c r="Q38" s="146"/>
      <c r="R38" s="125"/>
      <c r="S38" s="125"/>
      <c r="T38" s="125"/>
      <c r="U38" s="125"/>
      <c r="V38" s="125"/>
      <c r="W38" s="146" t="s">
        <v>1850</v>
      </c>
      <c r="X38" s="146"/>
      <c r="Y38" s="146"/>
      <c r="Z38" s="146"/>
      <c r="AA38" s="146"/>
      <c r="AB38" s="146"/>
      <c r="AC38" s="146" t="s">
        <v>1813</v>
      </c>
      <c r="AD38" s="146"/>
      <c r="AE38" s="146"/>
      <c r="AF38" s="146"/>
      <c r="AG38" s="146"/>
      <c r="AH38" s="146"/>
      <c r="AI38" s="146">
        <v>1180</v>
      </c>
      <c r="AJ38" s="146"/>
      <c r="AK38" s="146"/>
      <c r="AL38" s="146"/>
      <c r="AM38" s="109">
        <v>1</v>
      </c>
      <c r="AN38" s="109"/>
      <c r="AO38" s="109"/>
      <c r="AP38" s="109"/>
      <c r="AQ38" s="125">
        <f t="shared" si="4"/>
        <v>1180</v>
      </c>
      <c r="AR38" s="125"/>
      <c r="AS38" s="125"/>
      <c r="AT38" s="125"/>
      <c r="AU38" s="170">
        <v>0.7</v>
      </c>
      <c r="AV38" s="170"/>
      <c r="AW38" s="170"/>
      <c r="AX38" s="170"/>
      <c r="AY38" s="200">
        <f t="shared" ref="AY38" si="9">ROUNDUP(AU38*AI38,0)</f>
        <v>826</v>
      </c>
      <c r="AZ38" s="200"/>
      <c r="BA38" s="200"/>
      <c r="BB38" s="200"/>
      <c r="BC38" s="200"/>
      <c r="BD38" s="200"/>
      <c r="BE38" s="200"/>
      <c r="BF38" s="200"/>
      <c r="BG38" s="200"/>
      <c r="BH38" s="200"/>
      <c r="BI38" s="200"/>
      <c r="BJ38" s="200"/>
      <c r="BK38" s="200"/>
      <c r="BL38" s="200"/>
      <c r="BM38" s="200"/>
      <c r="BN38" s="200"/>
      <c r="BO38" s="200"/>
      <c r="BP38" s="200"/>
      <c r="BQ38" s="200"/>
      <c r="BR38" s="200"/>
      <c r="BS38" s="200"/>
    </row>
    <row r="39" spans="1:71" ht="20.100000000000001" customHeight="1">
      <c r="A39" s="125" t="s">
        <v>1821</v>
      </c>
      <c r="B39" s="125"/>
      <c r="C39" s="125"/>
      <c r="D39" s="125"/>
      <c r="E39" s="125"/>
      <c r="F39" s="123" t="s">
        <v>1822</v>
      </c>
      <c r="G39" s="124"/>
      <c r="H39" s="124"/>
      <c r="I39" s="124"/>
      <c r="J39" s="124"/>
      <c r="K39" s="124"/>
      <c r="L39" s="124"/>
      <c r="M39" s="131"/>
      <c r="N39" s="125" t="s">
        <v>1823</v>
      </c>
      <c r="O39" s="125"/>
      <c r="P39" s="125"/>
      <c r="Q39" s="125"/>
      <c r="R39" s="125" t="s">
        <v>279</v>
      </c>
      <c r="S39" s="125"/>
      <c r="T39" s="125"/>
      <c r="U39" s="125"/>
      <c r="V39" s="125"/>
      <c r="W39" s="125" t="s">
        <v>279</v>
      </c>
      <c r="X39" s="125"/>
      <c r="Y39" s="125"/>
      <c r="Z39" s="125"/>
      <c r="AA39" s="125"/>
      <c r="AB39" s="125"/>
      <c r="AC39" s="125" t="s">
        <v>279</v>
      </c>
      <c r="AD39" s="125"/>
      <c r="AE39" s="125"/>
      <c r="AF39" s="125"/>
      <c r="AG39" s="125"/>
      <c r="AH39" s="125"/>
      <c r="AI39" s="125">
        <v>3500</v>
      </c>
      <c r="AJ39" s="125"/>
      <c r="AK39" s="125"/>
      <c r="AL39" s="125"/>
      <c r="AM39" s="109">
        <v>1</v>
      </c>
      <c r="AN39" s="109"/>
      <c r="AO39" s="109"/>
      <c r="AP39" s="109"/>
      <c r="AQ39" s="125">
        <f>ROUNDUP(AM39*AI39,0)</f>
        <v>3500</v>
      </c>
      <c r="AR39" s="125"/>
      <c r="AS39" s="125"/>
      <c r="AT39" s="125"/>
      <c r="AU39" s="170">
        <v>0.85</v>
      </c>
      <c r="AV39" s="170"/>
      <c r="AW39" s="170"/>
      <c r="AX39" s="170"/>
      <c r="AY39" s="200">
        <f>ROUNDUP(AU39*AI39,0)</f>
        <v>2975</v>
      </c>
      <c r="AZ39" s="200"/>
      <c r="BA39" s="200"/>
      <c r="BB39" s="200"/>
      <c r="BC39" s="200" t="s">
        <v>1209</v>
      </c>
      <c r="BD39" s="200"/>
      <c r="BE39" s="200"/>
      <c r="BF39" s="200"/>
      <c r="BG39" s="200"/>
      <c r="BH39" s="200"/>
      <c r="BI39" s="200"/>
      <c r="BJ39" s="200"/>
      <c r="BK39" s="200"/>
      <c r="BL39" s="200"/>
      <c r="BM39" s="200"/>
      <c r="BN39" s="200"/>
      <c r="BO39" s="200"/>
      <c r="BP39" s="200"/>
      <c r="BQ39" s="200"/>
      <c r="BR39" s="200"/>
      <c r="BS39" s="200"/>
    </row>
    <row r="40" spans="1:71" ht="20.100000000000001" customHeight="1">
      <c r="A40" s="125" t="s">
        <v>1821</v>
      </c>
      <c r="B40" s="125"/>
      <c r="C40" s="125"/>
      <c r="D40" s="125"/>
      <c r="E40" s="125"/>
      <c r="F40" s="123" t="s">
        <v>1229</v>
      </c>
      <c r="G40" s="124"/>
      <c r="H40" s="124"/>
      <c r="I40" s="124"/>
      <c r="J40" s="124"/>
      <c r="K40" s="124"/>
      <c r="L40" s="124"/>
      <c r="M40" s="131"/>
      <c r="N40" s="125" t="s">
        <v>1824</v>
      </c>
      <c r="O40" s="125"/>
      <c r="P40" s="125"/>
      <c r="Q40" s="125"/>
      <c r="R40" s="217" t="s">
        <v>1121</v>
      </c>
      <c r="S40" s="217"/>
      <c r="T40" s="217"/>
      <c r="U40" s="217"/>
      <c r="V40" s="217"/>
      <c r="W40" s="125" t="s">
        <v>1825</v>
      </c>
      <c r="X40" s="125"/>
      <c r="Y40" s="125"/>
      <c r="Z40" s="125"/>
      <c r="AA40" s="125"/>
      <c r="AB40" s="125"/>
      <c r="AC40" s="125" t="s">
        <v>1230</v>
      </c>
      <c r="AD40" s="125"/>
      <c r="AE40" s="125"/>
      <c r="AF40" s="125"/>
      <c r="AG40" s="125"/>
      <c r="AH40" s="125"/>
      <c r="AI40" s="125">
        <v>7600</v>
      </c>
      <c r="AJ40" s="125"/>
      <c r="AK40" s="125"/>
      <c r="AL40" s="125"/>
      <c r="AM40" s="109">
        <f>VLOOKUP(R40,下拉式選單設定_勿更動勿編輯!$B$3:$N$25,6,0)</f>
        <v>0.5</v>
      </c>
      <c r="AN40" s="109"/>
      <c r="AO40" s="109"/>
      <c r="AP40" s="109"/>
      <c r="AQ40" s="125">
        <f>ROUNDUP(AM40*AI40,0)</f>
        <v>3800</v>
      </c>
      <c r="AR40" s="125"/>
      <c r="AS40" s="125"/>
      <c r="AT40" s="125"/>
      <c r="AU40" s="170">
        <f>VLOOKUP(R40,下拉式選單設定_勿更動勿編輯!$B$3:$N$25,10,0)</f>
        <v>0.33</v>
      </c>
      <c r="AV40" s="170"/>
      <c r="AW40" s="170"/>
      <c r="AX40" s="170"/>
      <c r="AY40" s="200">
        <f>ROUNDUP(AU40*AI40,0)</f>
        <v>2508</v>
      </c>
      <c r="AZ40" s="200"/>
      <c r="BA40" s="200"/>
      <c r="BB40" s="200"/>
      <c r="BC40" s="200"/>
      <c r="BD40" s="200"/>
      <c r="BE40" s="200"/>
      <c r="BF40" s="200"/>
      <c r="BG40" s="200"/>
      <c r="BH40" s="200"/>
      <c r="BI40" s="200"/>
      <c r="BJ40" s="200"/>
      <c r="BK40" s="200"/>
      <c r="BL40" s="200"/>
      <c r="BM40" s="200"/>
      <c r="BN40" s="200"/>
      <c r="BO40" s="200"/>
      <c r="BP40" s="200"/>
      <c r="BQ40" s="200"/>
      <c r="BR40" s="200"/>
      <c r="BS40" s="200"/>
    </row>
    <row r="41" spans="1:71" ht="20.100000000000001" customHeight="1">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11"/>
      <c r="AD41" s="111"/>
      <c r="AE41" s="111"/>
      <c r="AF41" s="111"/>
      <c r="AG41" s="111"/>
      <c r="AH41" s="111"/>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row>
    <row r="42" spans="1:71" ht="20.100000000000001" customHeight="1">
      <c r="A42" s="143" t="s">
        <v>1236</v>
      </c>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222" t="s">
        <v>1091</v>
      </c>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row>
    <row r="43" spans="1:71" s="2" customFormat="1" ht="20.100000000000001" customHeight="1">
      <c r="A43" s="166" t="s">
        <v>304</v>
      </c>
      <c r="B43" s="166"/>
      <c r="C43" s="166"/>
      <c r="D43" s="166"/>
      <c r="E43" s="166"/>
      <c r="F43" s="179" t="s">
        <v>199</v>
      </c>
      <c r="G43" s="196"/>
      <c r="H43" s="196"/>
      <c r="I43" s="196"/>
      <c r="J43" s="196"/>
      <c r="K43" s="196"/>
      <c r="L43" s="196"/>
      <c r="M43" s="197"/>
      <c r="N43" s="166" t="s">
        <v>200</v>
      </c>
      <c r="O43" s="166"/>
      <c r="P43" s="166"/>
      <c r="Q43" s="166"/>
      <c r="R43" s="166" t="s">
        <v>879</v>
      </c>
      <c r="S43" s="166"/>
      <c r="T43" s="166"/>
      <c r="U43" s="166"/>
      <c r="V43" s="166"/>
      <c r="W43" s="166" t="s">
        <v>305</v>
      </c>
      <c r="X43" s="166"/>
      <c r="Y43" s="166"/>
      <c r="Z43" s="166"/>
      <c r="AA43" s="166"/>
      <c r="AB43" s="166"/>
      <c r="AC43" s="166" t="s">
        <v>880</v>
      </c>
      <c r="AD43" s="166"/>
      <c r="AE43" s="166"/>
      <c r="AF43" s="166"/>
      <c r="AG43" s="166"/>
      <c r="AH43" s="166"/>
      <c r="AI43" s="166" t="s">
        <v>1092</v>
      </c>
      <c r="AJ43" s="166"/>
      <c r="AK43" s="166"/>
      <c r="AL43" s="166"/>
      <c r="AM43" s="166" t="s">
        <v>1093</v>
      </c>
      <c r="AN43" s="166"/>
      <c r="AO43" s="166"/>
      <c r="AP43" s="166"/>
      <c r="AQ43" s="166" t="s">
        <v>197</v>
      </c>
      <c r="AR43" s="166"/>
      <c r="AS43" s="166"/>
      <c r="AT43" s="166"/>
      <c r="AU43" s="172" t="s">
        <v>1094</v>
      </c>
      <c r="AV43" s="172"/>
      <c r="AW43" s="172"/>
      <c r="AX43" s="172"/>
      <c r="AY43" s="172" t="s">
        <v>1095</v>
      </c>
      <c r="AZ43" s="172"/>
      <c r="BA43" s="172"/>
      <c r="BB43" s="172"/>
      <c r="BC43" s="172" t="s">
        <v>856</v>
      </c>
      <c r="BD43" s="172"/>
      <c r="BE43" s="172"/>
      <c r="BF43" s="172"/>
      <c r="BG43" s="172"/>
      <c r="BH43" s="172"/>
      <c r="BI43" s="172"/>
      <c r="BJ43" s="172"/>
      <c r="BK43" s="172"/>
      <c r="BL43" s="172"/>
      <c r="BM43" s="172"/>
      <c r="BN43" s="172"/>
      <c r="BO43" s="172"/>
      <c r="BP43" s="172"/>
      <c r="BQ43" s="172"/>
      <c r="BR43" s="172"/>
      <c r="BS43" s="172"/>
    </row>
    <row r="44" spans="1:71" s="3" customFormat="1" ht="15" customHeight="1" thickBot="1">
      <c r="A44" s="168" t="s">
        <v>101</v>
      </c>
      <c r="B44" s="168"/>
      <c r="C44" s="168"/>
      <c r="D44" s="168"/>
      <c r="E44" s="168"/>
      <c r="F44" s="168" t="s">
        <v>7</v>
      </c>
      <c r="G44" s="168"/>
      <c r="H44" s="168"/>
      <c r="I44" s="168"/>
      <c r="J44" s="168"/>
      <c r="K44" s="168"/>
      <c r="L44" s="168"/>
      <c r="M44" s="168"/>
      <c r="N44" s="168" t="s">
        <v>8</v>
      </c>
      <c r="O44" s="168"/>
      <c r="P44" s="168"/>
      <c r="Q44" s="168"/>
      <c r="R44" s="168" t="s">
        <v>11</v>
      </c>
      <c r="S44" s="168"/>
      <c r="T44" s="168"/>
      <c r="U44" s="168"/>
      <c r="V44" s="168"/>
      <c r="W44" s="168" t="s">
        <v>10</v>
      </c>
      <c r="X44" s="168"/>
      <c r="Y44" s="168"/>
      <c r="Z44" s="168"/>
      <c r="AA44" s="168"/>
      <c r="AB44" s="168"/>
      <c r="AC44" s="168" t="s">
        <v>9</v>
      </c>
      <c r="AD44" s="168"/>
      <c r="AE44" s="168"/>
      <c r="AF44" s="168"/>
      <c r="AG44" s="168"/>
      <c r="AH44" s="168"/>
      <c r="AI44" s="168" t="s">
        <v>60</v>
      </c>
      <c r="AJ44" s="168"/>
      <c r="AK44" s="168"/>
      <c r="AL44" s="168"/>
      <c r="AM44" s="168" t="s">
        <v>58</v>
      </c>
      <c r="AN44" s="168"/>
      <c r="AO44" s="168"/>
      <c r="AP44" s="168"/>
      <c r="AQ44" s="168" t="s">
        <v>57</v>
      </c>
      <c r="AR44" s="168"/>
      <c r="AS44" s="168"/>
      <c r="AT44" s="168"/>
      <c r="AU44" s="173" t="s">
        <v>61</v>
      </c>
      <c r="AV44" s="173"/>
      <c r="AW44" s="173"/>
      <c r="AX44" s="173"/>
      <c r="AY44" s="173" t="s">
        <v>59</v>
      </c>
      <c r="AZ44" s="173"/>
      <c r="BA44" s="173"/>
      <c r="BB44" s="173"/>
      <c r="BC44" s="173" t="s">
        <v>62</v>
      </c>
      <c r="BD44" s="173"/>
      <c r="BE44" s="173"/>
      <c r="BF44" s="173"/>
      <c r="BG44" s="173"/>
      <c r="BH44" s="173"/>
      <c r="BI44" s="173"/>
      <c r="BJ44" s="173"/>
      <c r="BK44" s="173"/>
      <c r="BL44" s="173"/>
      <c r="BM44" s="173"/>
      <c r="BN44" s="173"/>
      <c r="BO44" s="173"/>
      <c r="BP44" s="173"/>
      <c r="BQ44" s="173"/>
      <c r="BR44" s="173"/>
      <c r="BS44" s="173"/>
    </row>
    <row r="45" spans="1:71" ht="20.100000000000001" customHeight="1">
      <c r="A45" s="151" t="str">
        <f>基本資料!A47</f>
        <v>大盥洗室</v>
      </c>
      <c r="B45" s="151"/>
      <c r="C45" s="151"/>
      <c r="D45" s="151"/>
      <c r="E45" s="151"/>
      <c r="F45" s="225" t="s">
        <v>1237</v>
      </c>
      <c r="G45" s="180"/>
      <c r="H45" s="180"/>
      <c r="I45" s="180"/>
      <c r="J45" s="180"/>
      <c r="K45" s="180"/>
      <c r="L45" s="180"/>
      <c r="M45" s="226"/>
      <c r="N45" s="151" t="s">
        <v>1831</v>
      </c>
      <c r="O45" s="151"/>
      <c r="P45" s="151"/>
      <c r="Q45" s="151"/>
      <c r="R45" s="230" t="s">
        <v>1248</v>
      </c>
      <c r="S45" s="231"/>
      <c r="T45" s="231"/>
      <c r="U45" s="231"/>
      <c r="V45" s="232"/>
      <c r="W45" s="154" t="s">
        <v>1848</v>
      </c>
      <c r="X45" s="155"/>
      <c r="Y45" s="155"/>
      <c r="Z45" s="155"/>
      <c r="AA45" s="155"/>
      <c r="AB45" s="156"/>
      <c r="AC45" s="233" t="s">
        <v>1230</v>
      </c>
      <c r="AD45" s="234"/>
      <c r="AE45" s="234"/>
      <c r="AF45" s="234"/>
      <c r="AG45" s="234"/>
      <c r="AH45" s="235"/>
      <c r="AI45" s="233">
        <v>7777</v>
      </c>
      <c r="AJ45" s="234"/>
      <c r="AK45" s="234"/>
      <c r="AL45" s="235"/>
      <c r="AM45" s="221">
        <f>VLOOKUP(R45,下拉式選單設定_勿更動勿編輯!$B$3:$N$25,6,0)</f>
        <v>1</v>
      </c>
      <c r="AN45" s="221"/>
      <c r="AO45" s="221"/>
      <c r="AP45" s="221"/>
      <c r="AQ45" s="223">
        <f>ROUNDUP(AM45*AI45,0)</f>
        <v>7777</v>
      </c>
      <c r="AR45" s="223"/>
      <c r="AS45" s="223"/>
      <c r="AT45" s="223"/>
      <c r="AU45" s="224">
        <f>VLOOKUP(R45,下拉式選單設定_勿更動勿編輯!$B$3:$N$25,10,0)</f>
        <v>0.72</v>
      </c>
      <c r="AV45" s="224"/>
      <c r="AW45" s="224"/>
      <c r="AX45" s="224"/>
      <c r="AY45" s="218">
        <f>ROUNDUP(AU45*AI45,0)</f>
        <v>5600</v>
      </c>
      <c r="AZ45" s="218"/>
      <c r="BA45" s="218"/>
      <c r="BB45" s="218"/>
      <c r="BC45" s="208"/>
      <c r="BD45" s="208"/>
      <c r="BE45" s="208"/>
      <c r="BF45" s="208"/>
      <c r="BG45" s="208"/>
      <c r="BH45" s="208"/>
      <c r="BI45" s="208"/>
      <c r="BJ45" s="208"/>
      <c r="BK45" s="208"/>
      <c r="BL45" s="208"/>
      <c r="BM45" s="208"/>
      <c r="BN45" s="208"/>
      <c r="BO45" s="208"/>
      <c r="BP45" s="208"/>
      <c r="BQ45" s="208"/>
      <c r="BR45" s="208"/>
      <c r="BS45" s="208"/>
    </row>
    <row r="46" spans="1:71" ht="20.100000000000001" customHeight="1">
      <c r="A46" s="125" t="str">
        <f>基本資料!A47</f>
        <v>大盥洗室</v>
      </c>
      <c r="B46" s="125"/>
      <c r="C46" s="125"/>
      <c r="D46" s="125"/>
      <c r="E46" s="125"/>
      <c r="F46" s="123" t="s">
        <v>2074</v>
      </c>
      <c r="G46" s="124"/>
      <c r="H46" s="124"/>
      <c r="I46" s="124"/>
      <c r="J46" s="124"/>
      <c r="K46" s="124"/>
      <c r="L46" s="124"/>
      <c r="M46" s="131"/>
      <c r="N46" s="125" t="s">
        <v>1008</v>
      </c>
      <c r="O46" s="125"/>
      <c r="P46" s="125"/>
      <c r="Q46" s="125"/>
      <c r="R46" s="125" t="s">
        <v>1238</v>
      </c>
      <c r="S46" s="125"/>
      <c r="T46" s="125"/>
      <c r="U46" s="125"/>
      <c r="V46" s="125"/>
      <c r="W46" s="125" t="s">
        <v>279</v>
      </c>
      <c r="X46" s="125"/>
      <c r="Y46" s="125"/>
      <c r="Z46" s="125"/>
      <c r="AA46" s="125"/>
      <c r="AB46" s="125"/>
      <c r="AC46" s="146" t="s">
        <v>1826</v>
      </c>
      <c r="AD46" s="146"/>
      <c r="AE46" s="146"/>
      <c r="AF46" s="146"/>
      <c r="AG46" s="146"/>
      <c r="AH46" s="146"/>
      <c r="AI46" s="146">
        <v>264</v>
      </c>
      <c r="AJ46" s="146"/>
      <c r="AK46" s="146"/>
      <c r="AL46" s="146"/>
      <c r="AM46" s="215">
        <v>1</v>
      </c>
      <c r="AN46" s="215"/>
      <c r="AO46" s="215"/>
      <c r="AP46" s="215"/>
      <c r="AQ46" s="146">
        <f>AI46*AM46</f>
        <v>264</v>
      </c>
      <c r="AR46" s="146"/>
      <c r="AS46" s="146"/>
      <c r="AT46" s="146"/>
      <c r="AU46" s="220">
        <v>0.85</v>
      </c>
      <c r="AV46" s="220"/>
      <c r="AW46" s="220"/>
      <c r="AX46" s="220"/>
      <c r="AY46" s="218">
        <f>ROUNDUP(AU46*AI46,0)</f>
        <v>225</v>
      </c>
      <c r="AZ46" s="218"/>
      <c r="BA46" s="218"/>
      <c r="BB46" s="218"/>
      <c r="BC46" s="200" t="s">
        <v>1239</v>
      </c>
      <c r="BD46" s="200"/>
      <c r="BE46" s="200"/>
      <c r="BF46" s="200"/>
      <c r="BG46" s="200"/>
      <c r="BH46" s="200"/>
      <c r="BI46" s="200"/>
      <c r="BJ46" s="200"/>
      <c r="BK46" s="200"/>
      <c r="BL46" s="200"/>
      <c r="BM46" s="200"/>
      <c r="BN46" s="200"/>
      <c r="BO46" s="200"/>
      <c r="BP46" s="200"/>
      <c r="BQ46" s="200"/>
      <c r="BR46" s="200"/>
      <c r="BS46" s="200"/>
    </row>
    <row r="47" spans="1:71" ht="20.100000000000001" customHeight="1">
      <c r="A47" s="125" t="str">
        <f>基本資料!A47</f>
        <v>大盥洗室</v>
      </c>
      <c r="B47" s="125"/>
      <c r="C47" s="125"/>
      <c r="D47" s="125"/>
      <c r="E47" s="125"/>
      <c r="F47" s="123" t="s">
        <v>1240</v>
      </c>
      <c r="G47" s="124"/>
      <c r="H47" s="124"/>
      <c r="I47" s="124"/>
      <c r="J47" s="124"/>
      <c r="K47" s="124"/>
      <c r="L47" s="124"/>
      <c r="M47" s="131"/>
      <c r="N47" s="125" t="s">
        <v>279</v>
      </c>
      <c r="O47" s="125"/>
      <c r="P47" s="125"/>
      <c r="Q47" s="125"/>
      <c r="R47" s="125" t="s">
        <v>982</v>
      </c>
      <c r="S47" s="125"/>
      <c r="T47" s="125"/>
      <c r="U47" s="125"/>
      <c r="V47" s="125"/>
      <c r="W47" s="125" t="s">
        <v>1241</v>
      </c>
      <c r="X47" s="125"/>
      <c r="Y47" s="125"/>
      <c r="Z47" s="125"/>
      <c r="AA47" s="125"/>
      <c r="AB47" s="125"/>
      <c r="AC47" s="146" t="s">
        <v>468</v>
      </c>
      <c r="AD47" s="146"/>
      <c r="AE47" s="146"/>
      <c r="AF47" s="146"/>
      <c r="AG47" s="146"/>
      <c r="AH47" s="146"/>
      <c r="AI47" s="146"/>
      <c r="AJ47" s="146"/>
      <c r="AK47" s="146"/>
      <c r="AL47" s="146"/>
      <c r="AM47" s="215"/>
      <c r="AN47" s="215"/>
      <c r="AO47" s="215"/>
      <c r="AP47" s="215"/>
      <c r="AQ47" s="146">
        <v>13000</v>
      </c>
      <c r="AR47" s="146"/>
      <c r="AS47" s="146"/>
      <c r="AT47" s="146"/>
      <c r="AU47" s="220"/>
      <c r="AV47" s="220"/>
      <c r="AW47" s="220"/>
      <c r="AX47" s="220"/>
      <c r="AY47" s="218">
        <v>11500</v>
      </c>
      <c r="AZ47" s="218"/>
      <c r="BA47" s="218"/>
      <c r="BB47" s="218"/>
      <c r="BC47" s="200" t="s">
        <v>1242</v>
      </c>
      <c r="BD47" s="200"/>
      <c r="BE47" s="200"/>
      <c r="BF47" s="200"/>
      <c r="BG47" s="200"/>
      <c r="BH47" s="200"/>
      <c r="BI47" s="200"/>
      <c r="BJ47" s="200"/>
      <c r="BK47" s="200"/>
      <c r="BL47" s="200"/>
      <c r="BM47" s="200"/>
      <c r="BN47" s="200"/>
      <c r="BO47" s="200"/>
      <c r="BP47" s="200"/>
      <c r="BQ47" s="200"/>
      <c r="BR47" s="200"/>
      <c r="BS47" s="200"/>
    </row>
    <row r="48" spans="1:71" ht="20.100000000000001" customHeight="1">
      <c r="A48" s="125" t="str">
        <f>基本資料!A47</f>
        <v>大盥洗室</v>
      </c>
      <c r="B48" s="125"/>
      <c r="C48" s="125"/>
      <c r="D48" s="125"/>
      <c r="E48" s="125"/>
      <c r="F48" s="123" t="s">
        <v>2075</v>
      </c>
      <c r="G48" s="124"/>
      <c r="H48" s="124"/>
      <c r="I48" s="124"/>
      <c r="J48" s="124"/>
      <c r="K48" s="124"/>
      <c r="L48" s="124"/>
      <c r="M48" s="131"/>
      <c r="N48" s="125" t="s">
        <v>1008</v>
      </c>
      <c r="O48" s="125"/>
      <c r="P48" s="125"/>
      <c r="Q48" s="125"/>
      <c r="R48" s="125" t="s">
        <v>1238</v>
      </c>
      <c r="S48" s="125"/>
      <c r="T48" s="125"/>
      <c r="U48" s="125"/>
      <c r="V48" s="125"/>
      <c r="W48" s="125" t="s">
        <v>279</v>
      </c>
      <c r="X48" s="125"/>
      <c r="Y48" s="125"/>
      <c r="Z48" s="125"/>
      <c r="AA48" s="125"/>
      <c r="AB48" s="125"/>
      <c r="AC48" s="146" t="str">
        <f>AC46</f>
        <v>茶玻</v>
      </c>
      <c r="AD48" s="146"/>
      <c r="AE48" s="146"/>
      <c r="AF48" s="146"/>
      <c r="AG48" s="146"/>
      <c r="AH48" s="146"/>
      <c r="AI48" s="227"/>
      <c r="AJ48" s="228"/>
      <c r="AK48" s="228"/>
      <c r="AL48" s="228"/>
      <c r="AM48" s="228"/>
      <c r="AN48" s="228"/>
      <c r="AO48" s="228"/>
      <c r="AP48" s="228"/>
      <c r="AQ48" s="228"/>
      <c r="AR48" s="228"/>
      <c r="AS48" s="228"/>
      <c r="AT48" s="228"/>
      <c r="AU48" s="228"/>
      <c r="AV48" s="228"/>
      <c r="AW48" s="228"/>
      <c r="AX48" s="228"/>
      <c r="AY48" s="228"/>
      <c r="AZ48" s="228"/>
      <c r="BA48" s="228"/>
      <c r="BB48" s="229"/>
      <c r="BC48" s="125"/>
      <c r="BD48" s="125"/>
      <c r="BE48" s="125"/>
      <c r="BF48" s="125"/>
      <c r="BG48" s="125"/>
      <c r="BH48" s="125"/>
      <c r="BI48" s="125"/>
      <c r="BJ48" s="125"/>
      <c r="BK48" s="125"/>
      <c r="BL48" s="125"/>
      <c r="BM48" s="125"/>
      <c r="BN48" s="125"/>
      <c r="BO48" s="125"/>
      <c r="BP48" s="125"/>
      <c r="BQ48" s="125"/>
      <c r="BR48" s="125"/>
      <c r="BS48" s="125"/>
    </row>
    <row r="49" spans="1:71" ht="20.100000000000001" customHeight="1">
      <c r="A49" s="125" t="str">
        <f>基本資料!A47</f>
        <v>大盥洗室</v>
      </c>
      <c r="B49" s="125"/>
      <c r="C49" s="125"/>
      <c r="D49" s="125"/>
      <c r="E49" s="125"/>
      <c r="F49" s="123" t="s">
        <v>1832</v>
      </c>
      <c r="G49" s="124"/>
      <c r="H49" s="124"/>
      <c r="I49" s="124"/>
      <c r="J49" s="124"/>
      <c r="K49" s="124"/>
      <c r="L49" s="124"/>
      <c r="M49" s="131"/>
      <c r="N49" s="125" t="s">
        <v>1827</v>
      </c>
      <c r="O49" s="125"/>
      <c r="P49" s="125"/>
      <c r="Q49" s="125"/>
      <c r="R49" s="125" t="s">
        <v>982</v>
      </c>
      <c r="S49" s="125"/>
      <c r="T49" s="125"/>
      <c r="U49" s="125"/>
      <c r="V49" s="125"/>
      <c r="W49" s="125" t="s">
        <v>1243</v>
      </c>
      <c r="X49" s="125"/>
      <c r="Y49" s="125"/>
      <c r="Z49" s="125"/>
      <c r="AA49" s="125"/>
      <c r="AB49" s="125"/>
      <c r="AC49" s="125" t="s">
        <v>279</v>
      </c>
      <c r="AD49" s="125"/>
      <c r="AE49" s="125"/>
      <c r="AF49" s="125"/>
      <c r="AG49" s="125"/>
      <c r="AH49" s="125"/>
      <c r="AI49" s="146">
        <v>520</v>
      </c>
      <c r="AJ49" s="146"/>
      <c r="AK49" s="146"/>
      <c r="AL49" s="146"/>
      <c r="AM49" s="215">
        <v>0.5</v>
      </c>
      <c r="AN49" s="215"/>
      <c r="AO49" s="215"/>
      <c r="AP49" s="215"/>
      <c r="AQ49" s="146">
        <f>AI49*AM49</f>
        <v>260</v>
      </c>
      <c r="AR49" s="146"/>
      <c r="AS49" s="146"/>
      <c r="AT49" s="146"/>
      <c r="AU49" s="220">
        <v>0.42</v>
      </c>
      <c r="AV49" s="220"/>
      <c r="AW49" s="220"/>
      <c r="AX49" s="220"/>
      <c r="AY49" s="218">
        <f>ROUNDUP(AU49*AI49,0)</f>
        <v>219</v>
      </c>
      <c r="AZ49" s="218"/>
      <c r="BA49" s="218"/>
      <c r="BB49" s="218"/>
      <c r="BC49" s="200"/>
      <c r="BD49" s="200"/>
      <c r="BE49" s="200"/>
      <c r="BF49" s="200"/>
      <c r="BG49" s="200"/>
      <c r="BH49" s="200"/>
      <c r="BI49" s="200"/>
      <c r="BJ49" s="200"/>
      <c r="BK49" s="200"/>
      <c r="BL49" s="200"/>
      <c r="BM49" s="200"/>
      <c r="BN49" s="200"/>
      <c r="BO49" s="200"/>
      <c r="BP49" s="200"/>
      <c r="BQ49" s="200"/>
      <c r="BR49" s="200"/>
      <c r="BS49" s="200"/>
    </row>
    <row r="50" spans="1:71" ht="20.100000000000001" customHeight="1">
      <c r="A50" s="125" t="str">
        <f>基本資料!A47</f>
        <v>大盥洗室</v>
      </c>
      <c r="B50" s="125"/>
      <c r="C50" s="125"/>
      <c r="D50" s="125"/>
      <c r="E50" s="125"/>
      <c r="F50" s="123" t="s">
        <v>1244</v>
      </c>
      <c r="G50" s="124"/>
      <c r="H50" s="124"/>
      <c r="I50" s="124"/>
      <c r="J50" s="124"/>
      <c r="K50" s="124"/>
      <c r="L50" s="124"/>
      <c r="M50" s="131"/>
      <c r="N50" s="125" t="s">
        <v>1245</v>
      </c>
      <c r="O50" s="125"/>
      <c r="P50" s="125"/>
      <c r="Q50" s="125"/>
      <c r="R50" s="217" t="s">
        <v>1121</v>
      </c>
      <c r="S50" s="217"/>
      <c r="T50" s="217"/>
      <c r="U50" s="217"/>
      <c r="V50" s="217"/>
      <c r="W50" s="125" t="s">
        <v>79</v>
      </c>
      <c r="X50" s="125"/>
      <c r="Y50" s="125"/>
      <c r="Z50" s="125"/>
      <c r="AA50" s="125"/>
      <c r="AB50" s="125"/>
      <c r="AC50" s="125" t="s">
        <v>460</v>
      </c>
      <c r="AD50" s="125"/>
      <c r="AE50" s="125"/>
      <c r="AF50" s="125"/>
      <c r="AG50" s="125"/>
      <c r="AH50" s="125"/>
      <c r="AI50" s="125">
        <v>7100</v>
      </c>
      <c r="AJ50" s="125"/>
      <c r="AK50" s="125"/>
      <c r="AL50" s="125"/>
      <c r="AM50" s="206">
        <f>VLOOKUP(R50,下拉式選單設定_勿更動勿編輯!$B$3:$N$25,6,0)</f>
        <v>0.5</v>
      </c>
      <c r="AN50" s="206"/>
      <c r="AO50" s="206"/>
      <c r="AP50" s="206"/>
      <c r="AQ50" s="151">
        <f>ROUNDUP(AM50*AI50,0)</f>
        <v>3550</v>
      </c>
      <c r="AR50" s="151"/>
      <c r="AS50" s="151"/>
      <c r="AT50" s="151"/>
      <c r="AU50" s="207">
        <f>VLOOKUP(R50,下拉式選單設定_勿更動勿編輯!$B$3:$N$25,10,0)</f>
        <v>0.33</v>
      </c>
      <c r="AV50" s="207"/>
      <c r="AW50" s="207"/>
      <c r="AX50" s="207"/>
      <c r="AY50" s="200">
        <f>ROUNDUP(AU50*AI50,0)</f>
        <v>2343</v>
      </c>
      <c r="AZ50" s="200"/>
      <c r="BA50" s="200"/>
      <c r="BB50" s="200"/>
      <c r="BC50" s="200"/>
      <c r="BD50" s="200"/>
      <c r="BE50" s="200"/>
      <c r="BF50" s="200"/>
      <c r="BG50" s="200"/>
      <c r="BH50" s="200"/>
      <c r="BI50" s="200"/>
      <c r="BJ50" s="200"/>
      <c r="BK50" s="200"/>
      <c r="BL50" s="200"/>
      <c r="BM50" s="200"/>
      <c r="BN50" s="200"/>
      <c r="BO50" s="200"/>
      <c r="BP50" s="200"/>
      <c r="BQ50" s="200"/>
      <c r="BR50" s="200"/>
      <c r="BS50" s="200"/>
    </row>
    <row r="51" spans="1:71" ht="20.100000000000001" customHeight="1">
      <c r="A51" s="125" t="str">
        <f>基本資料!A47</f>
        <v>大盥洗室</v>
      </c>
      <c r="B51" s="125"/>
      <c r="C51" s="125"/>
      <c r="D51" s="125"/>
      <c r="E51" s="125"/>
      <c r="F51" s="123" t="s">
        <v>2130</v>
      </c>
      <c r="G51" s="124"/>
      <c r="H51" s="124"/>
      <c r="I51" s="124"/>
      <c r="J51" s="124"/>
      <c r="K51" s="124"/>
      <c r="L51" s="124"/>
      <c r="M51" s="131"/>
      <c r="N51" s="125" t="s">
        <v>1245</v>
      </c>
      <c r="O51" s="125"/>
      <c r="P51" s="125"/>
      <c r="Q51" s="125"/>
      <c r="R51" s="217" t="s">
        <v>1121</v>
      </c>
      <c r="S51" s="217"/>
      <c r="T51" s="217"/>
      <c r="U51" s="217"/>
      <c r="V51" s="217"/>
      <c r="W51" s="125" t="s">
        <v>80</v>
      </c>
      <c r="X51" s="125"/>
      <c r="Y51" s="125"/>
      <c r="Z51" s="125"/>
      <c r="AA51" s="125"/>
      <c r="AB51" s="125"/>
      <c r="AC51" s="125" t="s">
        <v>460</v>
      </c>
      <c r="AD51" s="125"/>
      <c r="AE51" s="125"/>
      <c r="AF51" s="125"/>
      <c r="AG51" s="125"/>
      <c r="AH51" s="125"/>
      <c r="AI51" s="125">
        <v>1390</v>
      </c>
      <c r="AJ51" s="125"/>
      <c r="AK51" s="125"/>
      <c r="AL51" s="125"/>
      <c r="AM51" s="206">
        <f>VLOOKUP(R51,下拉式選單設定_勿更動勿編輯!$B$3:$N$25,6,0)</f>
        <v>0.5</v>
      </c>
      <c r="AN51" s="206"/>
      <c r="AO51" s="206"/>
      <c r="AP51" s="206"/>
      <c r="AQ51" s="151">
        <f>ROUNDUP(AM51*AI51,0)</f>
        <v>695</v>
      </c>
      <c r="AR51" s="151"/>
      <c r="AS51" s="151"/>
      <c r="AT51" s="151"/>
      <c r="AU51" s="207">
        <f>VLOOKUP(R51,下拉式選單設定_勿更動勿編輯!$B$3:$N$25,10,0)</f>
        <v>0.33</v>
      </c>
      <c r="AV51" s="207"/>
      <c r="AW51" s="207"/>
      <c r="AX51" s="207"/>
      <c r="AY51" s="200">
        <f>ROUNDUP(AU51*AI51,0)</f>
        <v>459</v>
      </c>
      <c r="AZ51" s="200"/>
      <c r="BA51" s="200"/>
      <c r="BB51" s="200"/>
      <c r="BC51" s="200"/>
      <c r="BD51" s="200"/>
      <c r="BE51" s="200"/>
      <c r="BF51" s="200"/>
      <c r="BG51" s="200"/>
      <c r="BH51" s="200"/>
      <c r="BI51" s="200"/>
      <c r="BJ51" s="200"/>
      <c r="BK51" s="200"/>
      <c r="BL51" s="200"/>
      <c r="BM51" s="200"/>
      <c r="BN51" s="200"/>
      <c r="BO51" s="200"/>
      <c r="BP51" s="200"/>
      <c r="BQ51" s="200"/>
      <c r="BR51" s="200"/>
      <c r="BS51" s="200"/>
    </row>
    <row r="52" spans="1:71" ht="20.100000000000001" customHeight="1">
      <c r="A52" s="125" t="str">
        <f>基本資料!A47</f>
        <v>大盥洗室</v>
      </c>
      <c r="B52" s="125"/>
      <c r="C52" s="125"/>
      <c r="D52" s="125"/>
      <c r="E52" s="125"/>
      <c r="F52" s="123" t="s">
        <v>2143</v>
      </c>
      <c r="G52" s="124"/>
      <c r="H52" s="124"/>
      <c r="I52" s="124"/>
      <c r="J52" s="124"/>
      <c r="K52" s="124"/>
      <c r="L52" s="124"/>
      <c r="M52" s="131"/>
      <c r="N52" s="125" t="s">
        <v>2144</v>
      </c>
      <c r="O52" s="125"/>
      <c r="P52" s="125"/>
      <c r="Q52" s="125"/>
      <c r="R52" s="217" t="s">
        <v>1121</v>
      </c>
      <c r="S52" s="217"/>
      <c r="T52" s="217"/>
      <c r="U52" s="217"/>
      <c r="V52" s="217"/>
      <c r="W52" s="146" t="s">
        <v>2145</v>
      </c>
      <c r="X52" s="146"/>
      <c r="Y52" s="146"/>
      <c r="Z52" s="146"/>
      <c r="AA52" s="146"/>
      <c r="AB52" s="146"/>
      <c r="AC52" s="125" t="s">
        <v>944</v>
      </c>
      <c r="AD52" s="125"/>
      <c r="AE52" s="125"/>
      <c r="AF52" s="125"/>
      <c r="AG52" s="125"/>
      <c r="AH52" s="125"/>
      <c r="AI52" s="146">
        <v>99000</v>
      </c>
      <c r="AJ52" s="146"/>
      <c r="AK52" s="146"/>
      <c r="AL52" s="146"/>
      <c r="AM52" s="206">
        <f>VLOOKUP(R52,下拉式選單設定_勿更動勿編輯!$B$3:$N$25,6,0)</f>
        <v>0.5</v>
      </c>
      <c r="AN52" s="206"/>
      <c r="AO52" s="206"/>
      <c r="AP52" s="206"/>
      <c r="AQ52" s="151">
        <f>ROUNDUP(AM52*AI52,0)</f>
        <v>49500</v>
      </c>
      <c r="AR52" s="151"/>
      <c r="AS52" s="151"/>
      <c r="AT52" s="151"/>
      <c r="AU52" s="207">
        <f>VLOOKUP(R52,下拉式選單設定_勿更動勿編輯!$B$3:$N$25,10,0)</f>
        <v>0.33</v>
      </c>
      <c r="AV52" s="207"/>
      <c r="AW52" s="207"/>
      <c r="AX52" s="207"/>
      <c r="AY52" s="200">
        <f>ROUNDUP(AU52*AI52,0)</f>
        <v>32670</v>
      </c>
      <c r="AZ52" s="200"/>
      <c r="BA52" s="200"/>
      <c r="BB52" s="200"/>
      <c r="BC52" s="200"/>
      <c r="BD52" s="200"/>
      <c r="BE52" s="200"/>
      <c r="BF52" s="200"/>
      <c r="BG52" s="200"/>
      <c r="BH52" s="200"/>
      <c r="BI52" s="200"/>
      <c r="BJ52" s="200"/>
      <c r="BK52" s="200"/>
      <c r="BL52" s="200"/>
      <c r="BM52" s="200"/>
      <c r="BN52" s="200"/>
      <c r="BO52" s="200"/>
      <c r="BP52" s="200"/>
      <c r="BQ52" s="200"/>
      <c r="BR52" s="200"/>
      <c r="BS52" s="200"/>
    </row>
    <row r="53" spans="1:71" ht="20.100000000000001" customHeight="1">
      <c r="A53" s="125" t="str">
        <f>基本資料!A47</f>
        <v>大盥洗室</v>
      </c>
      <c r="B53" s="125"/>
      <c r="C53" s="125"/>
      <c r="D53" s="125"/>
      <c r="E53" s="125"/>
      <c r="F53" s="123" t="s">
        <v>1251</v>
      </c>
      <c r="G53" s="124"/>
      <c r="H53" s="124"/>
      <c r="I53" s="124"/>
      <c r="J53" s="124"/>
      <c r="K53" s="124"/>
      <c r="L53" s="124"/>
      <c r="M53" s="131"/>
      <c r="N53" s="125" t="s">
        <v>68</v>
      </c>
      <c r="O53" s="125"/>
      <c r="P53" s="125"/>
      <c r="Q53" s="125"/>
      <c r="R53" s="125" t="s">
        <v>1830</v>
      </c>
      <c r="S53" s="125"/>
      <c r="T53" s="125"/>
      <c r="U53" s="125"/>
      <c r="V53" s="125"/>
      <c r="W53" s="125" t="s">
        <v>982</v>
      </c>
      <c r="X53" s="125"/>
      <c r="Y53" s="125"/>
      <c r="Z53" s="125"/>
      <c r="AA53" s="125"/>
      <c r="AB53" s="125"/>
      <c r="AC53" s="125" t="s">
        <v>460</v>
      </c>
      <c r="AD53" s="125"/>
      <c r="AE53" s="125"/>
      <c r="AF53" s="125"/>
      <c r="AG53" s="125"/>
      <c r="AH53" s="125"/>
      <c r="AI53" s="125">
        <v>1000</v>
      </c>
      <c r="AJ53" s="125"/>
      <c r="AK53" s="125"/>
      <c r="AL53" s="125"/>
      <c r="AM53" s="109"/>
      <c r="AN53" s="109"/>
      <c r="AO53" s="109"/>
      <c r="AP53" s="109"/>
      <c r="AQ53" s="125">
        <v>1000</v>
      </c>
      <c r="AR53" s="125"/>
      <c r="AS53" s="125"/>
      <c r="AT53" s="125"/>
      <c r="AU53" s="170"/>
      <c r="AV53" s="170"/>
      <c r="AW53" s="170"/>
      <c r="AX53" s="170"/>
      <c r="AY53" s="200">
        <v>650</v>
      </c>
      <c r="AZ53" s="200"/>
      <c r="BA53" s="200"/>
      <c r="BB53" s="200"/>
      <c r="BC53" s="200"/>
      <c r="BD53" s="200"/>
      <c r="BE53" s="200"/>
      <c r="BF53" s="200"/>
      <c r="BG53" s="200"/>
      <c r="BH53" s="200"/>
      <c r="BI53" s="200"/>
      <c r="BJ53" s="200"/>
      <c r="BK53" s="200"/>
      <c r="BL53" s="200"/>
      <c r="BM53" s="200"/>
      <c r="BN53" s="200"/>
      <c r="BO53" s="200"/>
      <c r="BP53" s="200"/>
      <c r="BQ53" s="200"/>
      <c r="BR53" s="200"/>
      <c r="BS53" s="200"/>
    </row>
    <row r="54" spans="1:71" ht="20.100000000000001" customHeight="1">
      <c r="A54" s="125" t="s">
        <v>1839</v>
      </c>
      <c r="B54" s="125"/>
      <c r="C54" s="125"/>
      <c r="D54" s="125"/>
      <c r="E54" s="125"/>
      <c r="F54" s="123" t="s">
        <v>1237</v>
      </c>
      <c r="G54" s="124"/>
      <c r="H54" s="124"/>
      <c r="I54" s="124"/>
      <c r="J54" s="124"/>
      <c r="K54" s="124"/>
      <c r="L54" s="124"/>
      <c r="M54" s="131"/>
      <c r="N54" s="125" t="s">
        <v>1831</v>
      </c>
      <c r="O54" s="125"/>
      <c r="P54" s="125"/>
      <c r="Q54" s="125"/>
      <c r="R54" s="217" t="s">
        <v>1248</v>
      </c>
      <c r="S54" s="217"/>
      <c r="T54" s="217"/>
      <c r="U54" s="217"/>
      <c r="V54" s="217"/>
      <c r="W54" s="123" t="s">
        <v>1848</v>
      </c>
      <c r="X54" s="124"/>
      <c r="Y54" s="124"/>
      <c r="Z54" s="124"/>
      <c r="AA54" s="124"/>
      <c r="AB54" s="131"/>
      <c r="AC54" s="146" t="s">
        <v>1230</v>
      </c>
      <c r="AD54" s="146"/>
      <c r="AE54" s="146"/>
      <c r="AF54" s="146"/>
      <c r="AG54" s="146"/>
      <c r="AH54" s="146"/>
      <c r="AI54" s="146">
        <v>7777</v>
      </c>
      <c r="AJ54" s="146"/>
      <c r="AK54" s="146"/>
      <c r="AL54" s="146"/>
      <c r="AM54" s="206">
        <f>VLOOKUP(R54,下拉式選單設定_勿更動勿編輯!$B$3:$N$25,6,0)</f>
        <v>1</v>
      </c>
      <c r="AN54" s="206"/>
      <c r="AO54" s="206"/>
      <c r="AP54" s="206"/>
      <c r="AQ54" s="151">
        <f>ROUNDUP(AM54*AI54,0)</f>
        <v>7777</v>
      </c>
      <c r="AR54" s="151"/>
      <c r="AS54" s="151"/>
      <c r="AT54" s="151"/>
      <c r="AU54" s="207">
        <f>VLOOKUP(R54,下拉式選單設定_勿更動勿編輯!$B$3:$N$25,10,0)</f>
        <v>0.72</v>
      </c>
      <c r="AV54" s="207"/>
      <c r="AW54" s="207"/>
      <c r="AX54" s="207"/>
      <c r="AY54" s="200">
        <f>ROUNDUP(AU54*AI54,0)</f>
        <v>5600</v>
      </c>
      <c r="AZ54" s="200"/>
      <c r="BA54" s="200"/>
      <c r="BB54" s="200"/>
      <c r="BC54" s="200"/>
      <c r="BD54" s="200"/>
      <c r="BE54" s="200"/>
      <c r="BF54" s="200"/>
      <c r="BG54" s="200"/>
      <c r="BH54" s="200"/>
      <c r="BI54" s="200"/>
      <c r="BJ54" s="200"/>
      <c r="BK54" s="200"/>
      <c r="BL54" s="200"/>
      <c r="BM54" s="200"/>
      <c r="BN54" s="200"/>
      <c r="BO54" s="200"/>
      <c r="BP54" s="200"/>
      <c r="BQ54" s="200"/>
      <c r="BR54" s="200"/>
      <c r="BS54" s="200"/>
    </row>
    <row r="55" spans="1:71" ht="20.100000000000001" customHeight="1">
      <c r="A55" s="125" t="str">
        <f>基本資料!A48</f>
        <v>小盥洗室</v>
      </c>
      <c r="B55" s="125"/>
      <c r="C55" s="125"/>
      <c r="D55" s="125"/>
      <c r="E55" s="125"/>
      <c r="F55" s="123" t="s">
        <v>2076</v>
      </c>
      <c r="G55" s="124"/>
      <c r="H55" s="124"/>
      <c r="I55" s="124"/>
      <c r="J55" s="124"/>
      <c r="K55" s="124"/>
      <c r="L55" s="124"/>
      <c r="M55" s="131"/>
      <c r="N55" s="125" t="s">
        <v>1008</v>
      </c>
      <c r="O55" s="125"/>
      <c r="P55" s="125"/>
      <c r="Q55" s="125"/>
      <c r="R55" s="125" t="s">
        <v>1238</v>
      </c>
      <c r="S55" s="125"/>
      <c r="T55" s="125"/>
      <c r="U55" s="125"/>
      <c r="V55" s="125"/>
      <c r="W55" s="125" t="s">
        <v>279</v>
      </c>
      <c r="X55" s="125"/>
      <c r="Y55" s="125"/>
      <c r="Z55" s="125"/>
      <c r="AA55" s="125"/>
      <c r="AB55" s="125"/>
      <c r="AC55" s="125" t="s">
        <v>1846</v>
      </c>
      <c r="AD55" s="125"/>
      <c r="AE55" s="125"/>
      <c r="AF55" s="125"/>
      <c r="AG55" s="125"/>
      <c r="AH55" s="125"/>
      <c r="AI55" s="121"/>
      <c r="AJ55" s="119"/>
      <c r="AK55" s="119"/>
      <c r="AL55" s="119"/>
      <c r="AM55" s="119"/>
      <c r="AN55" s="119"/>
      <c r="AO55" s="119"/>
      <c r="AP55" s="119"/>
      <c r="AQ55" s="119"/>
      <c r="AR55" s="119"/>
      <c r="AS55" s="119"/>
      <c r="AT55" s="119"/>
      <c r="AU55" s="119"/>
      <c r="AV55" s="119"/>
      <c r="AW55" s="119"/>
      <c r="AX55" s="119"/>
      <c r="AY55" s="119"/>
      <c r="AZ55" s="119"/>
      <c r="BA55" s="119"/>
      <c r="BB55" s="122"/>
      <c r="BC55" s="125"/>
      <c r="BD55" s="125"/>
      <c r="BE55" s="125"/>
      <c r="BF55" s="125"/>
      <c r="BG55" s="125"/>
      <c r="BH55" s="125"/>
      <c r="BI55" s="125"/>
      <c r="BJ55" s="125"/>
      <c r="BK55" s="125"/>
      <c r="BL55" s="125"/>
      <c r="BM55" s="125"/>
      <c r="BN55" s="125"/>
      <c r="BO55" s="125"/>
      <c r="BP55" s="125"/>
      <c r="BQ55" s="125"/>
      <c r="BR55" s="125"/>
      <c r="BS55" s="125"/>
    </row>
    <row r="56" spans="1:71" ht="20.100000000000001" customHeight="1">
      <c r="A56" s="125" t="str">
        <f>基本資料!A48</f>
        <v>小盥洗室</v>
      </c>
      <c r="B56" s="125"/>
      <c r="C56" s="125"/>
      <c r="D56" s="125"/>
      <c r="E56" s="125"/>
      <c r="F56" s="123" t="s">
        <v>1832</v>
      </c>
      <c r="G56" s="124"/>
      <c r="H56" s="124"/>
      <c r="I56" s="124"/>
      <c r="J56" s="124"/>
      <c r="K56" s="124"/>
      <c r="L56" s="124"/>
      <c r="M56" s="131"/>
      <c r="N56" s="125" t="s">
        <v>1827</v>
      </c>
      <c r="O56" s="125"/>
      <c r="P56" s="125"/>
      <c r="Q56" s="125"/>
      <c r="R56" s="125" t="s">
        <v>982</v>
      </c>
      <c r="S56" s="125"/>
      <c r="T56" s="125"/>
      <c r="U56" s="125"/>
      <c r="V56" s="125"/>
      <c r="W56" s="125" t="s">
        <v>1243</v>
      </c>
      <c r="X56" s="125"/>
      <c r="Y56" s="125"/>
      <c r="Z56" s="125"/>
      <c r="AA56" s="125"/>
      <c r="AB56" s="125"/>
      <c r="AC56" s="125" t="s">
        <v>279</v>
      </c>
      <c r="AD56" s="125"/>
      <c r="AE56" s="125"/>
      <c r="AF56" s="125"/>
      <c r="AG56" s="125"/>
      <c r="AH56" s="125"/>
      <c r="AI56" s="146">
        <v>520</v>
      </c>
      <c r="AJ56" s="146"/>
      <c r="AK56" s="146"/>
      <c r="AL56" s="146"/>
      <c r="AM56" s="215">
        <v>0.5</v>
      </c>
      <c r="AN56" s="215"/>
      <c r="AO56" s="215"/>
      <c r="AP56" s="215"/>
      <c r="AQ56" s="125">
        <f>AI56*AM56</f>
        <v>260</v>
      </c>
      <c r="AR56" s="125"/>
      <c r="AS56" s="125"/>
      <c r="AT56" s="125"/>
      <c r="AU56" s="219">
        <v>0.42</v>
      </c>
      <c r="AV56" s="219"/>
      <c r="AW56" s="219"/>
      <c r="AX56" s="219"/>
      <c r="AY56" s="200">
        <f>ROUNDUP(AU56*AI56,0)</f>
        <v>219</v>
      </c>
      <c r="AZ56" s="200"/>
      <c r="BA56" s="200"/>
      <c r="BB56" s="200"/>
      <c r="BC56" s="200" t="s">
        <v>1252</v>
      </c>
      <c r="BD56" s="200"/>
      <c r="BE56" s="200"/>
      <c r="BF56" s="200"/>
      <c r="BG56" s="200"/>
      <c r="BH56" s="200"/>
      <c r="BI56" s="200"/>
      <c r="BJ56" s="200"/>
      <c r="BK56" s="200"/>
      <c r="BL56" s="200"/>
      <c r="BM56" s="200"/>
      <c r="BN56" s="200"/>
      <c r="BO56" s="200"/>
      <c r="BP56" s="200"/>
      <c r="BQ56" s="200"/>
      <c r="BR56" s="200"/>
      <c r="BS56" s="200"/>
    </row>
    <row r="57" spans="1:71" ht="20.100000000000001" customHeight="1">
      <c r="A57" s="125" t="str">
        <f>基本資料!A48</f>
        <v>小盥洗室</v>
      </c>
      <c r="B57" s="125"/>
      <c r="C57" s="125"/>
      <c r="D57" s="125"/>
      <c r="E57" s="125"/>
      <c r="F57" s="123" t="s">
        <v>2130</v>
      </c>
      <c r="G57" s="124"/>
      <c r="H57" s="124"/>
      <c r="I57" s="124"/>
      <c r="J57" s="124"/>
      <c r="K57" s="124"/>
      <c r="L57" s="124"/>
      <c r="M57" s="131"/>
      <c r="N57" s="125" t="s">
        <v>1245</v>
      </c>
      <c r="O57" s="125"/>
      <c r="P57" s="125"/>
      <c r="Q57" s="125"/>
      <c r="R57" s="217" t="s">
        <v>1121</v>
      </c>
      <c r="S57" s="217"/>
      <c r="T57" s="217"/>
      <c r="U57" s="217"/>
      <c r="V57" s="217"/>
      <c r="W57" s="125" t="s">
        <v>80</v>
      </c>
      <c r="X57" s="125"/>
      <c r="Y57" s="125"/>
      <c r="Z57" s="125"/>
      <c r="AA57" s="125"/>
      <c r="AB57" s="125"/>
      <c r="AC57" s="125" t="s">
        <v>460</v>
      </c>
      <c r="AD57" s="125"/>
      <c r="AE57" s="125"/>
      <c r="AF57" s="125"/>
      <c r="AG57" s="125"/>
      <c r="AH57" s="125"/>
      <c r="AI57" s="146">
        <v>1390</v>
      </c>
      <c r="AJ57" s="146"/>
      <c r="AK57" s="146"/>
      <c r="AL57" s="146"/>
      <c r="AM57" s="221">
        <f>VLOOKUP(R57,下拉式選單設定_勿更動勿編輯!$B$3:$N$25,6,0)</f>
        <v>0.5</v>
      </c>
      <c r="AN57" s="221"/>
      <c r="AO57" s="221"/>
      <c r="AP57" s="221"/>
      <c r="AQ57" s="151">
        <f>ROUNDUP(AM57*AI57,0)</f>
        <v>695</v>
      </c>
      <c r="AR57" s="151"/>
      <c r="AS57" s="151"/>
      <c r="AT57" s="151"/>
      <c r="AU57" s="207">
        <f>VLOOKUP(R57,下拉式選單設定_勿更動勿編輯!$B$3:$N$25,10,0)</f>
        <v>0.33</v>
      </c>
      <c r="AV57" s="207"/>
      <c r="AW57" s="207"/>
      <c r="AX57" s="207"/>
      <c r="AY57" s="200">
        <f>ROUNDUP(AU57*AI57,0)</f>
        <v>459</v>
      </c>
      <c r="AZ57" s="200"/>
      <c r="BA57" s="200"/>
      <c r="BB57" s="200"/>
      <c r="BC57" s="200"/>
      <c r="BD57" s="200"/>
      <c r="BE57" s="200"/>
      <c r="BF57" s="200"/>
      <c r="BG57" s="200"/>
      <c r="BH57" s="200"/>
      <c r="BI57" s="200"/>
      <c r="BJ57" s="200"/>
      <c r="BK57" s="200"/>
      <c r="BL57" s="200"/>
      <c r="BM57" s="200"/>
      <c r="BN57" s="200"/>
      <c r="BO57" s="200"/>
      <c r="BP57" s="200"/>
      <c r="BQ57" s="200"/>
      <c r="BR57" s="200"/>
      <c r="BS57" s="200"/>
    </row>
    <row r="58" spans="1:71" ht="20.100000000000001" customHeight="1">
      <c r="A58" s="125" t="str">
        <f>基本資料!A48</f>
        <v>小盥洗室</v>
      </c>
      <c r="B58" s="125"/>
      <c r="C58" s="125"/>
      <c r="D58" s="125"/>
      <c r="E58" s="125"/>
      <c r="F58" s="123" t="s">
        <v>1247</v>
      </c>
      <c r="G58" s="124"/>
      <c r="H58" s="124"/>
      <c r="I58" s="124"/>
      <c r="J58" s="124"/>
      <c r="K58" s="124"/>
      <c r="L58" s="124"/>
      <c r="M58" s="131"/>
      <c r="N58" s="125" t="s">
        <v>2144</v>
      </c>
      <c r="O58" s="125"/>
      <c r="P58" s="125"/>
      <c r="Q58" s="125"/>
      <c r="R58" s="217" t="s">
        <v>1121</v>
      </c>
      <c r="S58" s="217"/>
      <c r="T58" s="217"/>
      <c r="U58" s="217"/>
      <c r="V58" s="217"/>
      <c r="W58" s="125" t="s">
        <v>2146</v>
      </c>
      <c r="X58" s="125"/>
      <c r="Y58" s="125"/>
      <c r="Z58" s="125"/>
      <c r="AA58" s="125"/>
      <c r="AB58" s="125"/>
      <c r="AC58" s="125" t="s">
        <v>944</v>
      </c>
      <c r="AD58" s="125"/>
      <c r="AE58" s="125"/>
      <c r="AF58" s="125"/>
      <c r="AG58" s="125"/>
      <c r="AH58" s="125"/>
      <c r="AI58" s="146">
        <v>21900</v>
      </c>
      <c r="AJ58" s="146"/>
      <c r="AK58" s="146"/>
      <c r="AL58" s="146"/>
      <c r="AM58" s="221">
        <f>VLOOKUP(R58,下拉式選單設定_勿更動勿編輯!$B$3:$N$25,6,0)</f>
        <v>0.5</v>
      </c>
      <c r="AN58" s="221"/>
      <c r="AO58" s="221"/>
      <c r="AP58" s="221"/>
      <c r="AQ58" s="151">
        <f>ROUNDUP(AM58*AI58,0)</f>
        <v>10950</v>
      </c>
      <c r="AR58" s="151"/>
      <c r="AS58" s="151"/>
      <c r="AT58" s="151"/>
      <c r="AU58" s="207">
        <f>VLOOKUP(R58,下拉式選單設定_勿更動勿編輯!$B$3:$N$25,10,0)</f>
        <v>0.33</v>
      </c>
      <c r="AV58" s="207"/>
      <c r="AW58" s="207"/>
      <c r="AX58" s="207"/>
      <c r="AY58" s="200">
        <f>ROUNDUP(AU58*AI58,0)</f>
        <v>7227</v>
      </c>
      <c r="AZ58" s="200"/>
      <c r="BA58" s="200"/>
      <c r="BB58" s="200"/>
      <c r="BC58" s="200"/>
      <c r="BD58" s="200"/>
      <c r="BE58" s="200"/>
      <c r="BF58" s="200"/>
      <c r="BG58" s="200"/>
      <c r="BH58" s="200"/>
      <c r="BI58" s="200"/>
      <c r="BJ58" s="200"/>
      <c r="BK58" s="200"/>
      <c r="BL58" s="200"/>
      <c r="BM58" s="200"/>
      <c r="BN58" s="200"/>
      <c r="BO58" s="200"/>
      <c r="BP58" s="200"/>
      <c r="BQ58" s="200"/>
      <c r="BR58" s="200"/>
      <c r="BS58" s="200"/>
    </row>
    <row r="59" spans="1:71" ht="20.100000000000001" customHeight="1">
      <c r="A59" s="125" t="str">
        <f>基本資料!A48</f>
        <v>小盥洗室</v>
      </c>
      <c r="B59" s="125"/>
      <c r="C59" s="125"/>
      <c r="D59" s="125"/>
      <c r="E59" s="125"/>
      <c r="F59" s="123" t="s">
        <v>1249</v>
      </c>
      <c r="G59" s="124"/>
      <c r="H59" s="124"/>
      <c r="I59" s="124"/>
      <c r="J59" s="124"/>
      <c r="K59" s="124"/>
      <c r="L59" s="124"/>
      <c r="M59" s="131"/>
      <c r="N59" s="146" t="s">
        <v>1250</v>
      </c>
      <c r="O59" s="146"/>
      <c r="P59" s="146"/>
      <c r="Q59" s="146"/>
      <c r="R59" s="217" t="s">
        <v>1828</v>
      </c>
      <c r="S59" s="217"/>
      <c r="T59" s="217"/>
      <c r="U59" s="217"/>
      <c r="V59" s="217"/>
      <c r="W59" s="125" t="s">
        <v>1847</v>
      </c>
      <c r="X59" s="125"/>
      <c r="Y59" s="125"/>
      <c r="Z59" s="125"/>
      <c r="AA59" s="125"/>
      <c r="AB59" s="125"/>
      <c r="AC59" s="125" t="s">
        <v>944</v>
      </c>
      <c r="AD59" s="125"/>
      <c r="AE59" s="125"/>
      <c r="AF59" s="125"/>
      <c r="AG59" s="125"/>
      <c r="AH59" s="125"/>
      <c r="AI59" s="146">
        <v>5750</v>
      </c>
      <c r="AJ59" s="146"/>
      <c r="AK59" s="146"/>
      <c r="AL59" s="146"/>
      <c r="AM59" s="221">
        <f>VLOOKUP(R59,下拉式選單設定_勿更動勿編輯!$B$3:$N$25,6,0)</f>
        <v>1</v>
      </c>
      <c r="AN59" s="221"/>
      <c r="AO59" s="221"/>
      <c r="AP59" s="221"/>
      <c r="AQ59" s="151">
        <f>ROUNDUP(AM59*AI59,0)</f>
        <v>5750</v>
      </c>
      <c r="AR59" s="151"/>
      <c r="AS59" s="151"/>
      <c r="AT59" s="151"/>
      <c r="AU59" s="207">
        <f>VLOOKUP(R59,下拉式選單設定_勿更動勿編輯!$B$3:$N$25,10,0)</f>
        <v>0.8</v>
      </c>
      <c r="AV59" s="207"/>
      <c r="AW59" s="207"/>
      <c r="AX59" s="207"/>
      <c r="AY59" s="200">
        <f>ROUNDUP(AU59*AI59,0)</f>
        <v>4600</v>
      </c>
      <c r="AZ59" s="200"/>
      <c r="BA59" s="200"/>
      <c r="BB59" s="200"/>
      <c r="BC59" s="200"/>
      <c r="BD59" s="200"/>
      <c r="BE59" s="200"/>
      <c r="BF59" s="200"/>
      <c r="BG59" s="200"/>
      <c r="BH59" s="200"/>
      <c r="BI59" s="200"/>
      <c r="BJ59" s="200"/>
      <c r="BK59" s="200"/>
      <c r="BL59" s="200"/>
      <c r="BM59" s="200"/>
      <c r="BN59" s="200"/>
      <c r="BO59" s="200"/>
      <c r="BP59" s="200"/>
      <c r="BQ59" s="200"/>
      <c r="BR59" s="200"/>
      <c r="BS59" s="200"/>
    </row>
    <row r="60" spans="1:71" ht="20.100000000000001" customHeight="1">
      <c r="A60" s="125" t="str">
        <f>基本資料!A48</f>
        <v>小盥洗室</v>
      </c>
      <c r="B60" s="125"/>
      <c r="C60" s="125"/>
      <c r="D60" s="125"/>
      <c r="E60" s="125"/>
      <c r="F60" s="123" t="s">
        <v>1251</v>
      </c>
      <c r="G60" s="124"/>
      <c r="H60" s="124"/>
      <c r="I60" s="124"/>
      <c r="J60" s="124"/>
      <c r="K60" s="124"/>
      <c r="L60" s="124"/>
      <c r="M60" s="131"/>
      <c r="N60" s="125" t="s">
        <v>68</v>
      </c>
      <c r="O60" s="125"/>
      <c r="P60" s="125"/>
      <c r="Q60" s="125"/>
      <c r="R60" s="125" t="s">
        <v>1830</v>
      </c>
      <c r="S60" s="125"/>
      <c r="T60" s="125"/>
      <c r="U60" s="125"/>
      <c r="V60" s="125"/>
      <c r="W60" s="125" t="s">
        <v>982</v>
      </c>
      <c r="X60" s="125"/>
      <c r="Y60" s="125"/>
      <c r="Z60" s="125"/>
      <c r="AA60" s="125"/>
      <c r="AB60" s="125"/>
      <c r="AC60" s="125" t="s">
        <v>460</v>
      </c>
      <c r="AD60" s="125"/>
      <c r="AE60" s="125"/>
      <c r="AF60" s="125"/>
      <c r="AG60" s="125"/>
      <c r="AH60" s="125"/>
      <c r="AI60" s="125">
        <v>1000</v>
      </c>
      <c r="AJ60" s="125"/>
      <c r="AK60" s="125"/>
      <c r="AL60" s="125"/>
      <c r="AM60" s="109"/>
      <c r="AN60" s="109"/>
      <c r="AO60" s="109"/>
      <c r="AP60" s="109"/>
      <c r="AQ60" s="125">
        <v>1000</v>
      </c>
      <c r="AR60" s="125"/>
      <c r="AS60" s="125"/>
      <c r="AT60" s="125"/>
      <c r="AU60" s="170"/>
      <c r="AV60" s="170"/>
      <c r="AW60" s="170"/>
      <c r="AX60" s="170"/>
      <c r="AY60" s="200">
        <v>650</v>
      </c>
      <c r="AZ60" s="200"/>
      <c r="BA60" s="200"/>
      <c r="BB60" s="200"/>
      <c r="BC60" s="200"/>
      <c r="BD60" s="200"/>
      <c r="BE60" s="200"/>
      <c r="BF60" s="200"/>
      <c r="BG60" s="200"/>
      <c r="BH60" s="200"/>
      <c r="BI60" s="200"/>
      <c r="BJ60" s="200"/>
      <c r="BK60" s="200"/>
      <c r="BL60" s="200"/>
      <c r="BM60" s="200"/>
      <c r="BN60" s="200"/>
      <c r="BO60" s="200"/>
      <c r="BP60" s="200"/>
      <c r="BQ60" s="200"/>
      <c r="BR60" s="200"/>
      <c r="BS60" s="200"/>
    </row>
    <row r="61" spans="1:71" ht="20.100000000000001" customHeight="1">
      <c r="A61" s="125" t="str">
        <f>基本資料!A49</f>
        <v>衛生間</v>
      </c>
      <c r="B61" s="125"/>
      <c r="C61" s="125"/>
      <c r="D61" s="125"/>
      <c r="E61" s="125"/>
      <c r="F61" s="123" t="s">
        <v>2076</v>
      </c>
      <c r="G61" s="124"/>
      <c r="H61" s="124"/>
      <c r="I61" s="124"/>
      <c r="J61" s="124"/>
      <c r="K61" s="124"/>
      <c r="L61" s="124"/>
      <c r="M61" s="131"/>
      <c r="N61" s="125" t="s">
        <v>1008</v>
      </c>
      <c r="O61" s="125"/>
      <c r="P61" s="125"/>
      <c r="Q61" s="125"/>
      <c r="R61" s="125" t="s">
        <v>1238</v>
      </c>
      <c r="S61" s="125"/>
      <c r="T61" s="125"/>
      <c r="U61" s="125"/>
      <c r="V61" s="125"/>
      <c r="W61" s="125" t="s">
        <v>279</v>
      </c>
      <c r="X61" s="125"/>
      <c r="Y61" s="125"/>
      <c r="Z61" s="125"/>
      <c r="AA61" s="125"/>
      <c r="AB61" s="125"/>
      <c r="AC61" s="125" t="s">
        <v>1846</v>
      </c>
      <c r="AD61" s="125"/>
      <c r="AE61" s="125"/>
      <c r="AF61" s="125"/>
      <c r="AG61" s="125"/>
      <c r="AH61" s="125"/>
      <c r="AI61" s="121"/>
      <c r="AJ61" s="119"/>
      <c r="AK61" s="119"/>
      <c r="AL61" s="119"/>
      <c r="AM61" s="119"/>
      <c r="AN61" s="119"/>
      <c r="AO61" s="119"/>
      <c r="AP61" s="119"/>
      <c r="AQ61" s="119"/>
      <c r="AR61" s="119"/>
      <c r="AS61" s="119"/>
      <c r="AT61" s="119"/>
      <c r="AU61" s="119"/>
      <c r="AV61" s="119"/>
      <c r="AW61" s="119"/>
      <c r="AX61" s="119"/>
      <c r="AY61" s="119"/>
      <c r="AZ61" s="119"/>
      <c r="BA61" s="119"/>
      <c r="BB61" s="122"/>
      <c r="BC61" s="125"/>
      <c r="BD61" s="125"/>
      <c r="BE61" s="125"/>
      <c r="BF61" s="125"/>
      <c r="BG61" s="125"/>
      <c r="BH61" s="125"/>
      <c r="BI61" s="125"/>
      <c r="BJ61" s="125"/>
      <c r="BK61" s="125"/>
      <c r="BL61" s="125"/>
      <c r="BM61" s="125"/>
      <c r="BN61" s="125"/>
      <c r="BO61" s="125"/>
      <c r="BP61" s="125"/>
      <c r="BQ61" s="125"/>
      <c r="BR61" s="125"/>
      <c r="BS61" s="125"/>
    </row>
    <row r="62" spans="1:71" ht="20.100000000000001" customHeight="1">
      <c r="A62" s="125" t="str">
        <f>基本資料!A49</f>
        <v>衛生間</v>
      </c>
      <c r="B62" s="125"/>
      <c r="C62" s="125"/>
      <c r="D62" s="125"/>
      <c r="E62" s="125"/>
      <c r="F62" s="123" t="s">
        <v>1832</v>
      </c>
      <c r="G62" s="124"/>
      <c r="H62" s="124"/>
      <c r="I62" s="124"/>
      <c r="J62" s="124"/>
      <c r="K62" s="124"/>
      <c r="L62" s="124"/>
      <c r="M62" s="131"/>
      <c r="N62" s="125" t="s">
        <v>1827</v>
      </c>
      <c r="O62" s="125"/>
      <c r="P62" s="125"/>
      <c r="Q62" s="125"/>
      <c r="R62" s="125" t="s">
        <v>982</v>
      </c>
      <c r="S62" s="125"/>
      <c r="T62" s="125"/>
      <c r="U62" s="125"/>
      <c r="V62" s="125"/>
      <c r="W62" s="125" t="s">
        <v>1243</v>
      </c>
      <c r="X62" s="125"/>
      <c r="Y62" s="125"/>
      <c r="Z62" s="125"/>
      <c r="AA62" s="125"/>
      <c r="AB62" s="125"/>
      <c r="AC62" s="125" t="s">
        <v>279</v>
      </c>
      <c r="AD62" s="125"/>
      <c r="AE62" s="125"/>
      <c r="AF62" s="125"/>
      <c r="AG62" s="125"/>
      <c r="AH62" s="125"/>
      <c r="AI62" s="146">
        <v>520</v>
      </c>
      <c r="AJ62" s="146"/>
      <c r="AK62" s="146"/>
      <c r="AL62" s="146"/>
      <c r="AM62" s="215">
        <v>0.5</v>
      </c>
      <c r="AN62" s="215"/>
      <c r="AO62" s="215"/>
      <c r="AP62" s="215"/>
      <c r="AQ62" s="125">
        <f>AI62*AM62</f>
        <v>260</v>
      </c>
      <c r="AR62" s="125"/>
      <c r="AS62" s="125"/>
      <c r="AT62" s="125"/>
      <c r="AU62" s="219">
        <v>0.42</v>
      </c>
      <c r="AV62" s="219"/>
      <c r="AW62" s="219"/>
      <c r="AX62" s="219"/>
      <c r="AY62" s="200">
        <f>ROUNDUP(AU62*AI62,0)</f>
        <v>219</v>
      </c>
      <c r="AZ62" s="200"/>
      <c r="BA62" s="200"/>
      <c r="BB62" s="200"/>
      <c r="BC62" s="200" t="s">
        <v>1252</v>
      </c>
      <c r="BD62" s="200"/>
      <c r="BE62" s="200"/>
      <c r="BF62" s="200"/>
      <c r="BG62" s="200"/>
      <c r="BH62" s="200"/>
      <c r="BI62" s="200"/>
      <c r="BJ62" s="200"/>
      <c r="BK62" s="200"/>
      <c r="BL62" s="200"/>
      <c r="BM62" s="200"/>
      <c r="BN62" s="200"/>
      <c r="BO62" s="200"/>
      <c r="BP62" s="200"/>
      <c r="BQ62" s="200"/>
      <c r="BR62" s="200"/>
      <c r="BS62" s="200"/>
    </row>
    <row r="63" spans="1:71" ht="20.100000000000001" customHeight="1">
      <c r="A63" s="125" t="str">
        <f>基本資料!A49</f>
        <v>衛生間</v>
      </c>
      <c r="B63" s="125"/>
      <c r="C63" s="125"/>
      <c r="D63" s="125"/>
      <c r="E63" s="125"/>
      <c r="F63" s="123" t="s">
        <v>1246</v>
      </c>
      <c r="G63" s="124"/>
      <c r="H63" s="124"/>
      <c r="I63" s="124"/>
      <c r="J63" s="124"/>
      <c r="K63" s="124"/>
      <c r="L63" s="124"/>
      <c r="M63" s="131"/>
      <c r="N63" s="125" t="s">
        <v>1245</v>
      </c>
      <c r="O63" s="125"/>
      <c r="P63" s="125"/>
      <c r="Q63" s="125"/>
      <c r="R63" s="217" t="s">
        <v>1121</v>
      </c>
      <c r="S63" s="217"/>
      <c r="T63" s="217"/>
      <c r="U63" s="217"/>
      <c r="V63" s="217"/>
      <c r="W63" s="125" t="s">
        <v>81</v>
      </c>
      <c r="X63" s="125"/>
      <c r="Y63" s="125"/>
      <c r="Z63" s="125"/>
      <c r="AA63" s="125"/>
      <c r="AB63" s="125"/>
      <c r="AC63" s="125" t="s">
        <v>460</v>
      </c>
      <c r="AD63" s="125"/>
      <c r="AE63" s="125"/>
      <c r="AF63" s="125"/>
      <c r="AG63" s="125"/>
      <c r="AH63" s="125"/>
      <c r="AI63" s="146">
        <v>550</v>
      </c>
      <c r="AJ63" s="146"/>
      <c r="AK63" s="146"/>
      <c r="AL63" s="146"/>
      <c r="AM63" s="221">
        <f>VLOOKUP(R63,下拉式選單設定_勿更動勿編輯!$B$3:$N$25,6,0)</f>
        <v>0.5</v>
      </c>
      <c r="AN63" s="221"/>
      <c r="AO63" s="221"/>
      <c r="AP63" s="221"/>
      <c r="AQ63" s="151">
        <f>ROUNDUP(AM63*AI63,0)</f>
        <v>275</v>
      </c>
      <c r="AR63" s="151"/>
      <c r="AS63" s="151"/>
      <c r="AT63" s="151"/>
      <c r="AU63" s="207">
        <f>VLOOKUP(R63,下拉式選單設定_勿更動勿編輯!$B$3:$N$25,10,0)</f>
        <v>0.33</v>
      </c>
      <c r="AV63" s="207"/>
      <c r="AW63" s="207"/>
      <c r="AX63" s="207"/>
      <c r="AY63" s="200">
        <f>ROUNDUP(AU63*AI63,0)</f>
        <v>182</v>
      </c>
      <c r="AZ63" s="200"/>
      <c r="BA63" s="200"/>
      <c r="BB63" s="200"/>
      <c r="BC63" s="200"/>
      <c r="BD63" s="200"/>
      <c r="BE63" s="200"/>
      <c r="BF63" s="200"/>
      <c r="BG63" s="200"/>
      <c r="BH63" s="200"/>
      <c r="BI63" s="200"/>
      <c r="BJ63" s="200"/>
      <c r="BK63" s="200"/>
      <c r="BL63" s="200"/>
      <c r="BM63" s="200"/>
      <c r="BN63" s="200"/>
      <c r="BO63" s="200"/>
      <c r="BP63" s="200"/>
      <c r="BQ63" s="200"/>
      <c r="BR63" s="200"/>
      <c r="BS63" s="200"/>
    </row>
    <row r="64" spans="1:71" ht="20.100000000000001" customHeight="1">
      <c r="A64" s="125" t="str">
        <f>基本資料!A49</f>
        <v>衛生間</v>
      </c>
      <c r="B64" s="125"/>
      <c r="C64" s="125"/>
      <c r="D64" s="125"/>
      <c r="E64" s="125"/>
      <c r="F64" s="123" t="s">
        <v>1247</v>
      </c>
      <c r="G64" s="124"/>
      <c r="H64" s="124"/>
      <c r="I64" s="124"/>
      <c r="J64" s="124"/>
      <c r="K64" s="124"/>
      <c r="L64" s="124"/>
      <c r="M64" s="131"/>
      <c r="N64" s="125" t="s">
        <v>2144</v>
      </c>
      <c r="O64" s="125"/>
      <c r="P64" s="125"/>
      <c r="Q64" s="125"/>
      <c r="R64" s="217" t="s">
        <v>1121</v>
      </c>
      <c r="S64" s="217"/>
      <c r="T64" s="217"/>
      <c r="U64" s="217"/>
      <c r="V64" s="217"/>
      <c r="W64" s="125" t="s">
        <v>2146</v>
      </c>
      <c r="X64" s="125"/>
      <c r="Y64" s="125"/>
      <c r="Z64" s="125"/>
      <c r="AA64" s="125"/>
      <c r="AB64" s="125"/>
      <c r="AC64" s="125" t="s">
        <v>944</v>
      </c>
      <c r="AD64" s="125"/>
      <c r="AE64" s="125"/>
      <c r="AF64" s="125"/>
      <c r="AG64" s="125"/>
      <c r="AH64" s="125"/>
      <c r="AI64" s="146">
        <v>21900</v>
      </c>
      <c r="AJ64" s="146"/>
      <c r="AK64" s="146"/>
      <c r="AL64" s="146"/>
      <c r="AM64" s="221">
        <f>VLOOKUP(R64,下拉式選單設定_勿更動勿編輯!$B$3:$N$25,6,0)</f>
        <v>0.5</v>
      </c>
      <c r="AN64" s="221"/>
      <c r="AO64" s="221"/>
      <c r="AP64" s="221"/>
      <c r="AQ64" s="151">
        <f>ROUNDUP(AM64*AI64,0)</f>
        <v>10950</v>
      </c>
      <c r="AR64" s="151"/>
      <c r="AS64" s="151"/>
      <c r="AT64" s="151"/>
      <c r="AU64" s="207">
        <f>VLOOKUP(R64,下拉式選單設定_勿更動勿編輯!$B$3:$N$25,10,0)</f>
        <v>0.33</v>
      </c>
      <c r="AV64" s="207"/>
      <c r="AW64" s="207"/>
      <c r="AX64" s="207"/>
      <c r="AY64" s="200">
        <f>ROUNDUP(AU64*AI64,0)</f>
        <v>7227</v>
      </c>
      <c r="AZ64" s="200"/>
      <c r="BA64" s="200"/>
      <c r="BB64" s="200"/>
      <c r="BC64" s="200"/>
      <c r="BD64" s="200"/>
      <c r="BE64" s="200"/>
      <c r="BF64" s="200"/>
      <c r="BG64" s="200"/>
      <c r="BH64" s="200"/>
      <c r="BI64" s="200"/>
      <c r="BJ64" s="200"/>
      <c r="BK64" s="200"/>
      <c r="BL64" s="200"/>
      <c r="BM64" s="200"/>
      <c r="BN64" s="200"/>
      <c r="BO64" s="200"/>
      <c r="BP64" s="200"/>
      <c r="BQ64" s="200"/>
      <c r="BR64" s="200"/>
      <c r="BS64" s="200"/>
    </row>
    <row r="65" spans="1:71" ht="20.100000000000001" customHeight="1">
      <c r="A65" s="125" t="str">
        <f>基本資料!A49</f>
        <v>衛生間</v>
      </c>
      <c r="B65" s="125"/>
      <c r="C65" s="125"/>
      <c r="D65" s="125"/>
      <c r="E65" s="125"/>
      <c r="F65" s="123" t="s">
        <v>1249</v>
      </c>
      <c r="G65" s="124"/>
      <c r="H65" s="124"/>
      <c r="I65" s="124"/>
      <c r="J65" s="124"/>
      <c r="K65" s="124"/>
      <c r="L65" s="124"/>
      <c r="M65" s="131"/>
      <c r="N65" s="146" t="s">
        <v>1250</v>
      </c>
      <c r="O65" s="146"/>
      <c r="P65" s="146"/>
      <c r="Q65" s="146"/>
      <c r="R65" s="217" t="s">
        <v>1828</v>
      </c>
      <c r="S65" s="217"/>
      <c r="T65" s="217"/>
      <c r="U65" s="217"/>
      <c r="V65" s="217"/>
      <c r="W65" s="125" t="s">
        <v>1847</v>
      </c>
      <c r="X65" s="125"/>
      <c r="Y65" s="125"/>
      <c r="Z65" s="125"/>
      <c r="AA65" s="125"/>
      <c r="AB65" s="125"/>
      <c r="AC65" s="125" t="s">
        <v>944</v>
      </c>
      <c r="AD65" s="125"/>
      <c r="AE65" s="125"/>
      <c r="AF65" s="125"/>
      <c r="AG65" s="125"/>
      <c r="AH65" s="125"/>
      <c r="AI65" s="146">
        <v>5750</v>
      </c>
      <c r="AJ65" s="146"/>
      <c r="AK65" s="146"/>
      <c r="AL65" s="146"/>
      <c r="AM65" s="221">
        <f>VLOOKUP(R65,下拉式選單設定_勿更動勿編輯!$B$3:$N$25,6,0)</f>
        <v>1</v>
      </c>
      <c r="AN65" s="221"/>
      <c r="AO65" s="221"/>
      <c r="AP65" s="221"/>
      <c r="AQ65" s="151">
        <f>ROUNDUP(AM65*AI65,0)</f>
        <v>5750</v>
      </c>
      <c r="AR65" s="151"/>
      <c r="AS65" s="151"/>
      <c r="AT65" s="151"/>
      <c r="AU65" s="207">
        <f>VLOOKUP(R65,下拉式選單設定_勿更動勿編輯!$B$3:$N$25,10,0)</f>
        <v>0.8</v>
      </c>
      <c r="AV65" s="207"/>
      <c r="AW65" s="207"/>
      <c r="AX65" s="207"/>
      <c r="AY65" s="200">
        <f>ROUNDUP(AU65*AI65,0)</f>
        <v>4600</v>
      </c>
      <c r="AZ65" s="200"/>
      <c r="BA65" s="200"/>
      <c r="BB65" s="200"/>
      <c r="BC65" s="200"/>
      <c r="BD65" s="200"/>
      <c r="BE65" s="200"/>
      <c r="BF65" s="200"/>
      <c r="BG65" s="200"/>
      <c r="BH65" s="200"/>
      <c r="BI65" s="200"/>
      <c r="BJ65" s="200"/>
      <c r="BK65" s="200"/>
      <c r="BL65" s="200"/>
      <c r="BM65" s="200"/>
      <c r="BN65" s="200"/>
      <c r="BO65" s="200"/>
      <c r="BP65" s="200"/>
      <c r="BQ65" s="200"/>
      <c r="BR65" s="200"/>
      <c r="BS65" s="200"/>
    </row>
    <row r="66" spans="1:71" ht="20.100000000000001" customHeight="1">
      <c r="A66" s="125" t="str">
        <f>基本資料!A49</f>
        <v>衛生間</v>
      </c>
      <c r="B66" s="125"/>
      <c r="C66" s="125"/>
      <c r="D66" s="125"/>
      <c r="E66" s="125"/>
      <c r="F66" s="123" t="s">
        <v>1251</v>
      </c>
      <c r="G66" s="124"/>
      <c r="H66" s="124"/>
      <c r="I66" s="124"/>
      <c r="J66" s="124"/>
      <c r="K66" s="124"/>
      <c r="L66" s="124"/>
      <c r="M66" s="131"/>
      <c r="N66" s="125" t="s">
        <v>68</v>
      </c>
      <c r="O66" s="125"/>
      <c r="P66" s="125"/>
      <c r="Q66" s="125"/>
      <c r="R66" s="125" t="s">
        <v>1830</v>
      </c>
      <c r="S66" s="125"/>
      <c r="T66" s="125"/>
      <c r="U66" s="125"/>
      <c r="V66" s="125"/>
      <c r="W66" s="125" t="s">
        <v>982</v>
      </c>
      <c r="X66" s="125"/>
      <c r="Y66" s="125"/>
      <c r="Z66" s="125"/>
      <c r="AA66" s="125"/>
      <c r="AB66" s="125"/>
      <c r="AC66" s="125" t="s">
        <v>460</v>
      </c>
      <c r="AD66" s="125"/>
      <c r="AE66" s="125"/>
      <c r="AF66" s="125"/>
      <c r="AG66" s="125"/>
      <c r="AH66" s="125"/>
      <c r="AI66" s="125">
        <v>1000</v>
      </c>
      <c r="AJ66" s="125"/>
      <c r="AK66" s="125"/>
      <c r="AL66" s="125"/>
      <c r="AM66" s="109"/>
      <c r="AN66" s="109"/>
      <c r="AO66" s="109"/>
      <c r="AP66" s="109"/>
      <c r="AQ66" s="125">
        <v>1000</v>
      </c>
      <c r="AR66" s="125"/>
      <c r="AS66" s="125"/>
      <c r="AT66" s="125"/>
      <c r="AU66" s="170"/>
      <c r="AV66" s="170"/>
      <c r="AW66" s="170"/>
      <c r="AX66" s="170"/>
      <c r="AY66" s="200">
        <v>650</v>
      </c>
      <c r="AZ66" s="200"/>
      <c r="BA66" s="200"/>
      <c r="BB66" s="200"/>
      <c r="BC66" s="200"/>
      <c r="BD66" s="200"/>
      <c r="BE66" s="200"/>
      <c r="BF66" s="200"/>
      <c r="BG66" s="200"/>
      <c r="BH66" s="200"/>
      <c r="BI66" s="200"/>
      <c r="BJ66" s="200"/>
      <c r="BK66" s="200"/>
      <c r="BL66" s="200"/>
      <c r="BM66" s="200"/>
      <c r="BN66" s="200"/>
      <c r="BO66" s="200"/>
      <c r="BP66" s="200"/>
      <c r="BQ66" s="200"/>
      <c r="BR66" s="200"/>
      <c r="BS66" s="200"/>
    </row>
    <row r="67" spans="1:71" ht="20.100000000000001" customHeight="1">
      <c r="A67" s="125" t="s">
        <v>881</v>
      </c>
      <c r="B67" s="125"/>
      <c r="C67" s="125"/>
      <c r="D67" s="125"/>
      <c r="E67" s="125"/>
      <c r="F67" s="123" t="s">
        <v>1253</v>
      </c>
      <c r="G67" s="124"/>
      <c r="H67" s="124"/>
      <c r="I67" s="124"/>
      <c r="J67" s="124"/>
      <c r="K67" s="124"/>
      <c r="L67" s="124"/>
      <c r="M67" s="131"/>
      <c r="N67" s="125" t="s">
        <v>1254</v>
      </c>
      <c r="O67" s="125"/>
      <c r="P67" s="125"/>
      <c r="Q67" s="125"/>
      <c r="R67" s="181" t="s">
        <v>1121</v>
      </c>
      <c r="S67" s="181"/>
      <c r="T67" s="181"/>
      <c r="U67" s="181"/>
      <c r="V67" s="181"/>
      <c r="W67" s="125" t="s">
        <v>1833</v>
      </c>
      <c r="X67" s="125"/>
      <c r="Y67" s="125"/>
      <c r="Z67" s="125"/>
      <c r="AA67" s="125"/>
      <c r="AB67" s="125"/>
      <c r="AC67" s="125" t="s">
        <v>468</v>
      </c>
      <c r="AD67" s="125"/>
      <c r="AE67" s="125"/>
      <c r="AF67" s="125"/>
      <c r="AG67" s="125"/>
      <c r="AH67" s="125"/>
      <c r="AI67" s="125">
        <v>1590</v>
      </c>
      <c r="AJ67" s="125"/>
      <c r="AK67" s="125"/>
      <c r="AL67" s="125"/>
      <c r="AM67" s="206">
        <f>VLOOKUP(R67,下拉式選單設定_勿更動勿編輯!$B$3:$N$25,6,0)</f>
        <v>0.5</v>
      </c>
      <c r="AN67" s="206"/>
      <c r="AO67" s="206"/>
      <c r="AP67" s="206"/>
      <c r="AQ67" s="151">
        <f>ROUNDUP(AM67*AI67,0)</f>
        <v>795</v>
      </c>
      <c r="AR67" s="151"/>
      <c r="AS67" s="151"/>
      <c r="AT67" s="151"/>
      <c r="AU67" s="207">
        <f>VLOOKUP(R67,下拉式選單設定_勿更動勿編輯!$B$3:$N$25,10,0)</f>
        <v>0.33</v>
      </c>
      <c r="AV67" s="207"/>
      <c r="AW67" s="207"/>
      <c r="AX67" s="207"/>
      <c r="AY67" s="200">
        <f>ROUNDUP(AU67*AI67,0)</f>
        <v>525</v>
      </c>
      <c r="AZ67" s="200"/>
      <c r="BA67" s="200"/>
      <c r="BB67" s="200"/>
      <c r="BC67" s="200"/>
      <c r="BD67" s="200"/>
      <c r="BE67" s="200"/>
      <c r="BF67" s="200"/>
      <c r="BG67" s="200"/>
      <c r="BH67" s="200"/>
      <c r="BI67" s="200"/>
      <c r="BJ67" s="200"/>
      <c r="BK67" s="200"/>
      <c r="BL67" s="200"/>
      <c r="BM67" s="200"/>
      <c r="BN67" s="200"/>
      <c r="BO67" s="200"/>
      <c r="BP67" s="200"/>
      <c r="BQ67" s="200"/>
      <c r="BR67" s="200"/>
      <c r="BS67" s="200"/>
    </row>
    <row r="68" spans="1:71" ht="20.100000000000001" customHeight="1">
      <c r="A68" s="125" t="s">
        <v>881</v>
      </c>
      <c r="B68" s="125"/>
      <c r="C68" s="125"/>
      <c r="D68" s="125"/>
      <c r="E68" s="125"/>
      <c r="F68" s="123" t="s">
        <v>1255</v>
      </c>
      <c r="G68" s="124"/>
      <c r="H68" s="124"/>
      <c r="I68" s="124"/>
      <c r="J68" s="124"/>
      <c r="K68" s="124"/>
      <c r="L68" s="124"/>
      <c r="M68" s="131"/>
      <c r="N68" s="125" t="s">
        <v>1245</v>
      </c>
      <c r="O68" s="125"/>
      <c r="P68" s="125"/>
      <c r="Q68" s="125"/>
      <c r="R68" s="181" t="s">
        <v>1121</v>
      </c>
      <c r="S68" s="181"/>
      <c r="T68" s="181"/>
      <c r="U68" s="181"/>
      <c r="V68" s="181"/>
      <c r="W68" s="125" t="s">
        <v>215</v>
      </c>
      <c r="X68" s="125"/>
      <c r="Y68" s="125"/>
      <c r="Z68" s="125"/>
      <c r="AA68" s="125"/>
      <c r="AB68" s="125"/>
      <c r="AC68" s="125" t="s">
        <v>468</v>
      </c>
      <c r="AD68" s="125"/>
      <c r="AE68" s="125"/>
      <c r="AF68" s="125"/>
      <c r="AG68" s="125"/>
      <c r="AH68" s="125"/>
      <c r="AI68" s="125">
        <v>550</v>
      </c>
      <c r="AJ68" s="125"/>
      <c r="AK68" s="125"/>
      <c r="AL68" s="125"/>
      <c r="AM68" s="206">
        <f>VLOOKUP(R68,下拉式選單設定_勿更動勿編輯!$B$3:$N$25,6,0)</f>
        <v>0.5</v>
      </c>
      <c r="AN68" s="206"/>
      <c r="AO68" s="206"/>
      <c r="AP68" s="206"/>
      <c r="AQ68" s="151">
        <f>ROUNDUP(AM68*AI68,0)</f>
        <v>275</v>
      </c>
      <c r="AR68" s="151"/>
      <c r="AS68" s="151"/>
      <c r="AT68" s="151"/>
      <c r="AU68" s="207">
        <f>VLOOKUP(R68,下拉式選單設定_勿更動勿編輯!$B$3:$N$25,10,0)</f>
        <v>0.33</v>
      </c>
      <c r="AV68" s="207"/>
      <c r="AW68" s="207"/>
      <c r="AX68" s="207"/>
      <c r="AY68" s="200">
        <f>ROUNDUP(AU68*AI68,0)</f>
        <v>182</v>
      </c>
      <c r="AZ68" s="200"/>
      <c r="BA68" s="200"/>
      <c r="BB68" s="200"/>
      <c r="BC68" s="200"/>
      <c r="BD68" s="200"/>
      <c r="BE68" s="200"/>
      <c r="BF68" s="200"/>
      <c r="BG68" s="200"/>
      <c r="BH68" s="200"/>
      <c r="BI68" s="200"/>
      <c r="BJ68" s="200"/>
      <c r="BK68" s="200"/>
      <c r="BL68" s="200"/>
      <c r="BM68" s="200"/>
      <c r="BN68" s="200"/>
      <c r="BO68" s="200"/>
      <c r="BP68" s="200"/>
      <c r="BQ68" s="200"/>
      <c r="BR68" s="200"/>
      <c r="BS68" s="200"/>
    </row>
    <row r="69" spans="1:71" ht="20.100000000000001" customHeight="1">
      <c r="A69" s="123" t="s">
        <v>881</v>
      </c>
      <c r="B69" s="124"/>
      <c r="C69" s="124"/>
      <c r="D69" s="124"/>
      <c r="E69" s="131"/>
      <c r="F69" s="123" t="s">
        <v>1834</v>
      </c>
      <c r="G69" s="124"/>
      <c r="H69" s="124"/>
      <c r="I69" s="124"/>
      <c r="J69" s="124"/>
      <c r="K69" s="124"/>
      <c r="L69" s="124"/>
      <c r="M69" s="131"/>
      <c r="N69" s="125" t="s">
        <v>1256</v>
      </c>
      <c r="O69" s="125"/>
      <c r="P69" s="125"/>
      <c r="Q69" s="125"/>
      <c r="R69" s="123" t="s">
        <v>1257</v>
      </c>
      <c r="S69" s="124"/>
      <c r="T69" s="124"/>
      <c r="U69" s="124"/>
      <c r="V69" s="124"/>
      <c r="W69" s="125" t="s">
        <v>1835</v>
      </c>
      <c r="X69" s="125"/>
      <c r="Y69" s="125"/>
      <c r="Z69" s="125"/>
      <c r="AA69" s="125"/>
      <c r="AB69" s="125"/>
      <c r="AC69" s="125" t="s">
        <v>279</v>
      </c>
      <c r="AD69" s="125"/>
      <c r="AE69" s="125"/>
      <c r="AF69" s="125"/>
      <c r="AG69" s="125"/>
      <c r="AH69" s="125"/>
      <c r="AI69" s="125">
        <v>22000</v>
      </c>
      <c r="AJ69" s="125"/>
      <c r="AK69" s="125"/>
      <c r="AL69" s="125"/>
      <c r="AM69" s="109">
        <v>1</v>
      </c>
      <c r="AN69" s="109"/>
      <c r="AO69" s="109"/>
      <c r="AP69" s="109"/>
      <c r="AQ69" s="125">
        <f>AI69*AM69</f>
        <v>22000</v>
      </c>
      <c r="AR69" s="125"/>
      <c r="AS69" s="125"/>
      <c r="AT69" s="125"/>
      <c r="AU69" s="170">
        <v>0.85</v>
      </c>
      <c r="AV69" s="170"/>
      <c r="AW69" s="170"/>
      <c r="AX69" s="170"/>
      <c r="AY69" s="200">
        <f>AU69*AI69</f>
        <v>18700</v>
      </c>
      <c r="AZ69" s="200"/>
      <c r="BA69" s="200"/>
      <c r="BB69" s="200"/>
      <c r="BC69" s="200" t="s">
        <v>262</v>
      </c>
      <c r="BD69" s="200"/>
      <c r="BE69" s="200"/>
      <c r="BF69" s="200"/>
      <c r="BG69" s="200"/>
      <c r="BH69" s="200"/>
      <c r="BI69" s="200"/>
      <c r="BJ69" s="200"/>
      <c r="BK69" s="200"/>
      <c r="BL69" s="200"/>
      <c r="BM69" s="200"/>
      <c r="BN69" s="200"/>
      <c r="BO69" s="200"/>
      <c r="BP69" s="200"/>
      <c r="BQ69" s="200"/>
      <c r="BR69" s="200"/>
      <c r="BS69" s="200"/>
    </row>
    <row r="70" spans="1:71" ht="20.100000000000001"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row>
    <row r="71" spans="1:71" ht="20.100000000000001" customHeight="1">
      <c r="A71" s="143" t="s">
        <v>258</v>
      </c>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222" t="s">
        <v>1091</v>
      </c>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row>
    <row r="72" spans="1:71" s="2" customFormat="1" ht="20.100000000000001" customHeight="1">
      <c r="A72" s="166" t="s">
        <v>304</v>
      </c>
      <c r="B72" s="166"/>
      <c r="C72" s="166"/>
      <c r="D72" s="166"/>
      <c r="E72" s="166"/>
      <c r="F72" s="179" t="s">
        <v>199</v>
      </c>
      <c r="G72" s="196"/>
      <c r="H72" s="196"/>
      <c r="I72" s="196"/>
      <c r="J72" s="196"/>
      <c r="K72" s="196"/>
      <c r="L72" s="196"/>
      <c r="M72" s="197"/>
      <c r="N72" s="166" t="s">
        <v>200</v>
      </c>
      <c r="O72" s="166"/>
      <c r="P72" s="166"/>
      <c r="Q72" s="166"/>
      <c r="R72" s="166" t="s">
        <v>879</v>
      </c>
      <c r="S72" s="166"/>
      <c r="T72" s="166"/>
      <c r="U72" s="166"/>
      <c r="V72" s="166"/>
      <c r="W72" s="166" t="s">
        <v>305</v>
      </c>
      <c r="X72" s="166"/>
      <c r="Y72" s="166"/>
      <c r="Z72" s="166"/>
      <c r="AA72" s="166"/>
      <c r="AB72" s="166"/>
      <c r="AC72" s="166" t="s">
        <v>880</v>
      </c>
      <c r="AD72" s="166"/>
      <c r="AE72" s="166"/>
      <c r="AF72" s="166"/>
      <c r="AG72" s="166"/>
      <c r="AH72" s="166"/>
      <c r="AI72" s="166" t="s">
        <v>1092</v>
      </c>
      <c r="AJ72" s="166"/>
      <c r="AK72" s="166"/>
      <c r="AL72" s="166"/>
      <c r="AM72" s="166" t="s">
        <v>1093</v>
      </c>
      <c r="AN72" s="166"/>
      <c r="AO72" s="166"/>
      <c r="AP72" s="166"/>
      <c r="AQ72" s="166" t="s">
        <v>197</v>
      </c>
      <c r="AR72" s="166"/>
      <c r="AS72" s="166"/>
      <c r="AT72" s="166"/>
      <c r="AU72" s="172" t="s">
        <v>1094</v>
      </c>
      <c r="AV72" s="172"/>
      <c r="AW72" s="172"/>
      <c r="AX72" s="172"/>
      <c r="AY72" s="172" t="s">
        <v>1095</v>
      </c>
      <c r="AZ72" s="172"/>
      <c r="BA72" s="172"/>
      <c r="BB72" s="172"/>
      <c r="BC72" s="172" t="s">
        <v>856</v>
      </c>
      <c r="BD72" s="172"/>
      <c r="BE72" s="172"/>
      <c r="BF72" s="172"/>
      <c r="BG72" s="172"/>
      <c r="BH72" s="172"/>
      <c r="BI72" s="172"/>
      <c r="BJ72" s="172"/>
      <c r="BK72" s="172"/>
      <c r="BL72" s="172"/>
      <c r="BM72" s="172"/>
      <c r="BN72" s="172"/>
      <c r="BO72" s="172"/>
      <c r="BP72" s="172"/>
      <c r="BQ72" s="172"/>
      <c r="BR72" s="172"/>
      <c r="BS72" s="172"/>
    </row>
    <row r="73" spans="1:71" s="3" customFormat="1" ht="15" customHeight="1" thickBot="1">
      <c r="A73" s="168" t="s">
        <v>1</v>
      </c>
      <c r="B73" s="168"/>
      <c r="C73" s="168"/>
      <c r="D73" s="168"/>
      <c r="E73" s="168"/>
      <c r="F73" s="182" t="s">
        <v>7</v>
      </c>
      <c r="G73" s="183"/>
      <c r="H73" s="183"/>
      <c r="I73" s="183"/>
      <c r="J73" s="183"/>
      <c r="K73" s="183"/>
      <c r="L73" s="183"/>
      <c r="M73" s="195"/>
      <c r="N73" s="168" t="s">
        <v>8</v>
      </c>
      <c r="O73" s="168"/>
      <c r="P73" s="168"/>
      <c r="Q73" s="168"/>
      <c r="R73" s="168" t="s">
        <v>11</v>
      </c>
      <c r="S73" s="168"/>
      <c r="T73" s="168"/>
      <c r="U73" s="168"/>
      <c r="V73" s="168"/>
      <c r="W73" s="168" t="s">
        <v>10</v>
      </c>
      <c r="X73" s="168"/>
      <c r="Y73" s="168"/>
      <c r="Z73" s="168"/>
      <c r="AA73" s="168"/>
      <c r="AB73" s="168"/>
      <c r="AC73" s="168" t="s">
        <v>9</v>
      </c>
      <c r="AD73" s="168"/>
      <c r="AE73" s="168"/>
      <c r="AF73" s="168"/>
      <c r="AG73" s="168"/>
      <c r="AH73" s="168"/>
      <c r="AI73" s="168" t="s">
        <v>60</v>
      </c>
      <c r="AJ73" s="168"/>
      <c r="AK73" s="168"/>
      <c r="AL73" s="168"/>
      <c r="AM73" s="168" t="s">
        <v>58</v>
      </c>
      <c r="AN73" s="168"/>
      <c r="AO73" s="168"/>
      <c r="AP73" s="168"/>
      <c r="AQ73" s="168" t="s">
        <v>18</v>
      </c>
      <c r="AR73" s="168"/>
      <c r="AS73" s="168"/>
      <c r="AT73" s="168"/>
      <c r="AU73" s="173" t="s">
        <v>61</v>
      </c>
      <c r="AV73" s="173"/>
      <c r="AW73" s="173"/>
      <c r="AX73" s="173"/>
      <c r="AY73" s="173" t="s">
        <v>59</v>
      </c>
      <c r="AZ73" s="173"/>
      <c r="BA73" s="173"/>
      <c r="BB73" s="173"/>
      <c r="BC73" s="173" t="s">
        <v>62</v>
      </c>
      <c r="BD73" s="173"/>
      <c r="BE73" s="173"/>
      <c r="BF73" s="173"/>
      <c r="BG73" s="173"/>
      <c r="BH73" s="173"/>
      <c r="BI73" s="173"/>
      <c r="BJ73" s="173"/>
      <c r="BK73" s="173"/>
      <c r="BL73" s="173"/>
      <c r="BM73" s="173"/>
      <c r="BN73" s="173"/>
      <c r="BO73" s="173"/>
      <c r="BP73" s="173"/>
      <c r="BQ73" s="173"/>
      <c r="BR73" s="173"/>
      <c r="BS73" s="173"/>
    </row>
    <row r="74" spans="1:71" ht="20.100000000000001" customHeight="1">
      <c r="A74" s="108" t="s">
        <v>881</v>
      </c>
      <c r="B74" s="108"/>
      <c r="C74" s="108"/>
      <c r="D74" s="108"/>
      <c r="E74" s="108"/>
      <c r="F74" s="108" t="s">
        <v>1691</v>
      </c>
      <c r="G74" s="108"/>
      <c r="H74" s="108"/>
      <c r="I74" s="108"/>
      <c r="J74" s="108"/>
      <c r="K74" s="108"/>
      <c r="L74" s="108"/>
      <c r="M74" s="108"/>
      <c r="N74" s="108" t="s">
        <v>1549</v>
      </c>
      <c r="O74" s="108"/>
      <c r="P74" s="108"/>
      <c r="Q74" s="108"/>
      <c r="R74" s="108" t="s">
        <v>1686</v>
      </c>
      <c r="S74" s="108"/>
      <c r="T74" s="108"/>
      <c r="U74" s="108"/>
      <c r="V74" s="108"/>
      <c r="W74" s="213" t="s">
        <v>1693</v>
      </c>
      <c r="X74" s="213"/>
      <c r="Y74" s="213"/>
      <c r="Z74" s="213"/>
      <c r="AA74" s="213"/>
      <c r="AB74" s="213"/>
      <c r="AC74" s="108" t="s">
        <v>1688</v>
      </c>
      <c r="AD74" s="108"/>
      <c r="AE74" s="108"/>
      <c r="AF74" s="108"/>
      <c r="AG74" s="108"/>
      <c r="AH74" s="108"/>
      <c r="AI74" s="108">
        <v>350</v>
      </c>
      <c r="AJ74" s="108"/>
      <c r="AK74" s="108"/>
      <c r="AL74" s="108"/>
      <c r="AM74" s="238">
        <v>1</v>
      </c>
      <c r="AN74" s="238"/>
      <c r="AO74" s="238"/>
      <c r="AP74" s="238"/>
      <c r="AQ74" s="108">
        <f>AI74*AM74</f>
        <v>350</v>
      </c>
      <c r="AR74" s="108"/>
      <c r="AS74" s="108"/>
      <c r="AT74" s="108"/>
      <c r="AU74" s="214">
        <v>0.8</v>
      </c>
      <c r="AV74" s="214"/>
      <c r="AW74" s="214"/>
      <c r="AX74" s="214"/>
      <c r="AY74" s="212">
        <f>AI74*AU74</f>
        <v>280</v>
      </c>
      <c r="AZ74" s="212"/>
      <c r="BA74" s="212"/>
      <c r="BB74" s="212"/>
      <c r="BC74" s="212"/>
      <c r="BD74" s="212"/>
      <c r="BE74" s="212"/>
      <c r="BF74" s="212"/>
      <c r="BG74" s="212"/>
      <c r="BH74" s="212"/>
      <c r="BI74" s="212"/>
      <c r="BJ74" s="212"/>
      <c r="BK74" s="212"/>
      <c r="BL74" s="212"/>
      <c r="BM74" s="212"/>
      <c r="BN74" s="212"/>
      <c r="BO74" s="212"/>
      <c r="BP74" s="212"/>
      <c r="BQ74" s="212"/>
      <c r="BR74" s="212"/>
      <c r="BS74" s="212"/>
    </row>
    <row r="75" spans="1:71" ht="20.100000000000001" customHeight="1">
      <c r="A75" s="125" t="s">
        <v>881</v>
      </c>
      <c r="B75" s="125"/>
      <c r="C75" s="125"/>
      <c r="D75" s="125"/>
      <c r="E75" s="125"/>
      <c r="F75" s="125" t="s">
        <v>1692</v>
      </c>
      <c r="G75" s="125"/>
      <c r="H75" s="125"/>
      <c r="I75" s="125"/>
      <c r="J75" s="125"/>
      <c r="K75" s="125"/>
      <c r="L75" s="125"/>
      <c r="M75" s="125"/>
      <c r="N75" s="125" t="s">
        <v>1549</v>
      </c>
      <c r="O75" s="125"/>
      <c r="P75" s="125"/>
      <c r="Q75" s="125"/>
      <c r="R75" s="125" t="s">
        <v>1686</v>
      </c>
      <c r="S75" s="125"/>
      <c r="T75" s="125"/>
      <c r="U75" s="125"/>
      <c r="V75" s="125"/>
      <c r="W75" s="216" t="s">
        <v>1694</v>
      </c>
      <c r="X75" s="216"/>
      <c r="Y75" s="216"/>
      <c r="Z75" s="216"/>
      <c r="AA75" s="216"/>
      <c r="AB75" s="216"/>
      <c r="AC75" s="125" t="s">
        <v>1688</v>
      </c>
      <c r="AD75" s="125"/>
      <c r="AE75" s="125"/>
      <c r="AF75" s="125"/>
      <c r="AG75" s="125"/>
      <c r="AH75" s="125"/>
      <c r="AI75" s="125">
        <v>2500</v>
      </c>
      <c r="AJ75" s="125"/>
      <c r="AK75" s="125"/>
      <c r="AL75" s="125"/>
      <c r="AM75" s="109">
        <v>1</v>
      </c>
      <c r="AN75" s="109"/>
      <c r="AO75" s="109"/>
      <c r="AP75" s="109"/>
      <c r="AQ75" s="125">
        <f>AI75*AM75</f>
        <v>2500</v>
      </c>
      <c r="AR75" s="125"/>
      <c r="AS75" s="125"/>
      <c r="AT75" s="125"/>
      <c r="AU75" s="170">
        <v>0.8</v>
      </c>
      <c r="AV75" s="170"/>
      <c r="AW75" s="170"/>
      <c r="AX75" s="170"/>
      <c r="AY75" s="200">
        <f>AI75*AU75</f>
        <v>2000</v>
      </c>
      <c r="AZ75" s="200"/>
      <c r="BA75" s="200"/>
      <c r="BB75" s="200"/>
      <c r="BC75" s="200"/>
      <c r="BD75" s="200"/>
      <c r="BE75" s="200"/>
      <c r="BF75" s="200"/>
      <c r="BG75" s="200"/>
      <c r="BH75" s="200"/>
      <c r="BI75" s="200"/>
      <c r="BJ75" s="200"/>
      <c r="BK75" s="200"/>
      <c r="BL75" s="200"/>
      <c r="BM75" s="200"/>
      <c r="BN75" s="200"/>
      <c r="BO75" s="200"/>
      <c r="BP75" s="200"/>
      <c r="BQ75" s="200"/>
      <c r="BR75" s="200"/>
      <c r="BS75" s="200"/>
    </row>
    <row r="76" spans="1:71" ht="20.100000000000001" customHeight="1">
      <c r="A76" s="125" t="s">
        <v>881</v>
      </c>
      <c r="B76" s="125"/>
      <c r="C76" s="125"/>
      <c r="D76" s="125"/>
      <c r="E76" s="125"/>
      <c r="F76" s="125" t="s">
        <v>1695</v>
      </c>
      <c r="G76" s="125"/>
      <c r="H76" s="125"/>
      <c r="I76" s="125"/>
      <c r="J76" s="125"/>
      <c r="K76" s="125"/>
      <c r="L76" s="125"/>
      <c r="M76" s="125"/>
      <c r="N76" s="125" t="s">
        <v>1549</v>
      </c>
      <c r="O76" s="125"/>
      <c r="P76" s="125"/>
      <c r="Q76" s="125"/>
      <c r="R76" s="125" t="s">
        <v>1686</v>
      </c>
      <c r="S76" s="125"/>
      <c r="T76" s="125"/>
      <c r="U76" s="125"/>
      <c r="V76" s="125"/>
      <c r="W76" s="125" t="s">
        <v>1696</v>
      </c>
      <c r="X76" s="125"/>
      <c r="Y76" s="125"/>
      <c r="Z76" s="125"/>
      <c r="AA76" s="125"/>
      <c r="AB76" s="125"/>
      <c r="AC76" s="125" t="s">
        <v>1688</v>
      </c>
      <c r="AD76" s="125"/>
      <c r="AE76" s="125"/>
      <c r="AF76" s="125"/>
      <c r="AG76" s="125"/>
      <c r="AH76" s="125"/>
      <c r="AI76" s="125">
        <v>350</v>
      </c>
      <c r="AJ76" s="125"/>
      <c r="AK76" s="125"/>
      <c r="AL76" s="125"/>
      <c r="AM76" s="109">
        <v>1</v>
      </c>
      <c r="AN76" s="109"/>
      <c r="AO76" s="109"/>
      <c r="AP76" s="109"/>
      <c r="AQ76" s="125">
        <f>AI76*AM76</f>
        <v>350</v>
      </c>
      <c r="AR76" s="125"/>
      <c r="AS76" s="125"/>
      <c r="AT76" s="125"/>
      <c r="AU76" s="170">
        <v>0.8</v>
      </c>
      <c r="AV76" s="170"/>
      <c r="AW76" s="170"/>
      <c r="AX76" s="170"/>
      <c r="AY76" s="200">
        <f>AI76*AU76</f>
        <v>280</v>
      </c>
      <c r="AZ76" s="200"/>
      <c r="BA76" s="200"/>
      <c r="BB76" s="200"/>
      <c r="BC76" s="200"/>
      <c r="BD76" s="200"/>
      <c r="BE76" s="200"/>
      <c r="BF76" s="200"/>
      <c r="BG76" s="200"/>
      <c r="BH76" s="200"/>
      <c r="BI76" s="200"/>
      <c r="BJ76" s="200"/>
      <c r="BK76" s="200"/>
      <c r="BL76" s="200"/>
      <c r="BM76" s="200"/>
      <c r="BN76" s="200"/>
      <c r="BO76" s="200"/>
      <c r="BP76" s="200"/>
      <c r="BQ76" s="200"/>
      <c r="BR76" s="200"/>
      <c r="BS76" s="200"/>
    </row>
    <row r="77" spans="1:71" ht="20.100000000000001" customHeight="1">
      <c r="A77" s="125" t="s">
        <v>881</v>
      </c>
      <c r="B77" s="125"/>
      <c r="C77" s="125"/>
      <c r="D77" s="125"/>
      <c r="E77" s="125"/>
      <c r="F77" s="125" t="s">
        <v>1690</v>
      </c>
      <c r="G77" s="125"/>
      <c r="H77" s="125"/>
      <c r="I77" s="125"/>
      <c r="J77" s="125"/>
      <c r="K77" s="125"/>
      <c r="L77" s="125"/>
      <c r="M77" s="125"/>
      <c r="N77" s="125" t="s">
        <v>1549</v>
      </c>
      <c r="O77" s="125"/>
      <c r="P77" s="125"/>
      <c r="Q77" s="125"/>
      <c r="R77" s="125" t="s">
        <v>1686</v>
      </c>
      <c r="S77" s="125"/>
      <c r="T77" s="125"/>
      <c r="U77" s="125"/>
      <c r="V77" s="125"/>
      <c r="W77" s="236" t="s">
        <v>1689</v>
      </c>
      <c r="X77" s="236"/>
      <c r="Y77" s="236"/>
      <c r="Z77" s="236"/>
      <c r="AA77" s="236"/>
      <c r="AB77" s="236"/>
      <c r="AC77" s="125" t="s">
        <v>1688</v>
      </c>
      <c r="AD77" s="125"/>
      <c r="AE77" s="125"/>
      <c r="AF77" s="125"/>
      <c r="AG77" s="125"/>
      <c r="AH77" s="125"/>
      <c r="AI77" s="125">
        <v>300</v>
      </c>
      <c r="AJ77" s="125"/>
      <c r="AK77" s="125"/>
      <c r="AL77" s="125"/>
      <c r="AM77" s="109">
        <v>1</v>
      </c>
      <c r="AN77" s="109"/>
      <c r="AO77" s="109"/>
      <c r="AP77" s="109"/>
      <c r="AQ77" s="125">
        <f>AI77*AM77</f>
        <v>300</v>
      </c>
      <c r="AR77" s="125"/>
      <c r="AS77" s="125"/>
      <c r="AT77" s="125"/>
      <c r="AU77" s="170">
        <v>0.8</v>
      </c>
      <c r="AV77" s="170"/>
      <c r="AW77" s="170"/>
      <c r="AX77" s="170"/>
      <c r="AY77" s="200">
        <f>AU77*AI77</f>
        <v>240</v>
      </c>
      <c r="AZ77" s="200"/>
      <c r="BA77" s="200"/>
      <c r="BB77" s="200"/>
      <c r="BC77" s="200"/>
      <c r="BD77" s="200"/>
      <c r="BE77" s="200"/>
      <c r="BF77" s="200"/>
      <c r="BG77" s="200"/>
      <c r="BH77" s="200"/>
      <c r="BI77" s="200"/>
      <c r="BJ77" s="200"/>
      <c r="BK77" s="200"/>
      <c r="BL77" s="200"/>
      <c r="BM77" s="200"/>
      <c r="BN77" s="200"/>
      <c r="BO77" s="200"/>
      <c r="BP77" s="200"/>
      <c r="BQ77" s="200"/>
      <c r="BR77" s="200"/>
      <c r="BS77" s="200"/>
    </row>
    <row r="78" spans="1:71" ht="20.100000000000001" customHeight="1">
      <c r="A78" s="123" t="s">
        <v>2043</v>
      </c>
      <c r="B78" s="124"/>
      <c r="C78" s="124"/>
      <c r="D78" s="124"/>
      <c r="E78" s="131"/>
      <c r="F78" s="123" t="str">
        <f>VLOOKUP(W78,下拉式選單設定_勿更動勿編輯!$JK$2:$KM$29,7,0)</f>
        <v>2835LED20w照明燈條</v>
      </c>
      <c r="G78" s="124"/>
      <c r="H78" s="124"/>
      <c r="I78" s="124"/>
      <c r="J78" s="124"/>
      <c r="K78" s="124"/>
      <c r="L78" s="124"/>
      <c r="M78" s="131"/>
      <c r="N78" s="125" t="str">
        <f>VLOOKUP(W78,下拉式選單設定_勿更動勿編輯!$JK$2:$KM$29,15,0)</f>
        <v>SMD LED</v>
      </c>
      <c r="O78" s="125"/>
      <c r="P78" s="125"/>
      <c r="Q78" s="125"/>
      <c r="R78" s="125" t="str">
        <f>VLOOKUP(W78,下拉式選單設定_勿更動勿編輯!$JK$2:$KM$29,19,0)</f>
        <v>三安</v>
      </c>
      <c r="S78" s="125"/>
      <c r="T78" s="125"/>
      <c r="U78" s="125"/>
      <c r="V78" s="125"/>
      <c r="W78" s="125" t="s">
        <v>1658</v>
      </c>
      <c r="X78" s="125"/>
      <c r="Y78" s="125"/>
      <c r="Z78" s="125"/>
      <c r="AA78" s="125"/>
      <c r="AB78" s="125"/>
      <c r="AC78" s="125" t="s">
        <v>1688</v>
      </c>
      <c r="AD78" s="125"/>
      <c r="AE78" s="125"/>
      <c r="AF78" s="125"/>
      <c r="AG78" s="125"/>
      <c r="AH78" s="125"/>
      <c r="AI78" s="125"/>
      <c r="AJ78" s="125"/>
      <c r="AK78" s="125"/>
      <c r="AL78" s="125"/>
      <c r="AM78" s="109"/>
      <c r="AN78" s="109"/>
      <c r="AO78" s="109"/>
      <c r="AP78" s="109"/>
      <c r="AQ78" s="125">
        <f>VLOOKUP(W78,下拉式選單設定_勿更動勿編輯!$JK$2:$KM$29,24,0)</f>
        <v>400</v>
      </c>
      <c r="AR78" s="125"/>
      <c r="AS78" s="125"/>
      <c r="AT78" s="125"/>
      <c r="AU78" s="170"/>
      <c r="AV78" s="170"/>
      <c r="AW78" s="170"/>
      <c r="AX78" s="170"/>
      <c r="AY78" s="200">
        <f>VLOOKUP(W78,下拉式選單設定_勿更動勿編輯!$JK$2:$KM$29,27,0)</f>
        <v>100</v>
      </c>
      <c r="AZ78" s="200"/>
      <c r="BA78" s="200"/>
      <c r="BB78" s="200"/>
      <c r="BC78" s="200"/>
      <c r="BD78" s="200"/>
      <c r="BE78" s="200"/>
      <c r="BF78" s="200"/>
      <c r="BG78" s="200"/>
      <c r="BH78" s="200"/>
      <c r="BI78" s="200"/>
      <c r="BJ78" s="200"/>
      <c r="BK78" s="200"/>
      <c r="BL78" s="200"/>
      <c r="BM78" s="200"/>
      <c r="BN78" s="200"/>
      <c r="BO78" s="200"/>
      <c r="BP78" s="200"/>
      <c r="BQ78" s="200"/>
      <c r="BR78" s="200"/>
      <c r="BS78" s="200"/>
    </row>
    <row r="79" spans="1:71" ht="20.100000000000001" customHeight="1">
      <c r="A79" s="123" t="s">
        <v>2036</v>
      </c>
      <c r="B79" s="124"/>
      <c r="C79" s="124"/>
      <c r="D79" s="124"/>
      <c r="E79" s="131"/>
      <c r="F79" s="123" t="str">
        <f>VLOOKUP(W79,下拉式選單設定_勿更動勿編輯!$JK$2:$KM$29,7,0)</f>
        <v>2835LED14w照明燈條</v>
      </c>
      <c r="G79" s="124"/>
      <c r="H79" s="124"/>
      <c r="I79" s="124"/>
      <c r="J79" s="124"/>
      <c r="K79" s="124"/>
      <c r="L79" s="124"/>
      <c r="M79" s="131"/>
      <c r="N79" s="125" t="str">
        <f>VLOOKUP(W79,下拉式選單設定_勿更動勿編輯!$JK$2:$KM$29,15,0)</f>
        <v>SMD LED</v>
      </c>
      <c r="O79" s="125"/>
      <c r="P79" s="125"/>
      <c r="Q79" s="125"/>
      <c r="R79" s="125" t="str">
        <f>VLOOKUP(W79,下拉式選單設定_勿更動勿編輯!$JK$2:$KM$29,19,0)</f>
        <v>三安</v>
      </c>
      <c r="S79" s="125"/>
      <c r="T79" s="125"/>
      <c r="U79" s="125"/>
      <c r="V79" s="125"/>
      <c r="W79" s="125" t="s">
        <v>2010</v>
      </c>
      <c r="X79" s="125"/>
      <c r="Y79" s="125"/>
      <c r="Z79" s="125"/>
      <c r="AA79" s="125"/>
      <c r="AB79" s="125"/>
      <c r="AC79" s="125" t="s">
        <v>1688</v>
      </c>
      <c r="AD79" s="125"/>
      <c r="AE79" s="125"/>
      <c r="AF79" s="125"/>
      <c r="AG79" s="125"/>
      <c r="AH79" s="125"/>
      <c r="AI79" s="125"/>
      <c r="AJ79" s="125"/>
      <c r="AK79" s="125"/>
      <c r="AL79" s="125"/>
      <c r="AM79" s="109"/>
      <c r="AN79" s="109"/>
      <c r="AO79" s="109"/>
      <c r="AP79" s="109"/>
      <c r="AQ79" s="125">
        <f>VLOOKUP(W79,下拉式選單設定_勿更動勿編輯!$JK$2:$KM$29,24,0)</f>
        <v>220</v>
      </c>
      <c r="AR79" s="125"/>
      <c r="AS79" s="125"/>
      <c r="AT79" s="125"/>
      <c r="AU79" s="170"/>
      <c r="AV79" s="170"/>
      <c r="AW79" s="170"/>
      <c r="AX79" s="170"/>
      <c r="AY79" s="200">
        <f>VLOOKUP(W79,下拉式選單設定_勿更動勿編輯!$JK$2:$KM$29,27,0)</f>
        <v>55</v>
      </c>
      <c r="AZ79" s="200"/>
      <c r="BA79" s="200"/>
      <c r="BB79" s="200"/>
      <c r="BC79" s="200"/>
      <c r="BD79" s="200"/>
      <c r="BE79" s="200"/>
      <c r="BF79" s="200"/>
      <c r="BG79" s="200"/>
      <c r="BH79" s="200"/>
      <c r="BI79" s="200"/>
      <c r="BJ79" s="200"/>
      <c r="BK79" s="200"/>
      <c r="BL79" s="200"/>
      <c r="BM79" s="200"/>
      <c r="BN79" s="200"/>
      <c r="BO79" s="200"/>
      <c r="BP79" s="200"/>
      <c r="BQ79" s="200"/>
      <c r="BR79" s="200"/>
      <c r="BS79" s="200"/>
    </row>
    <row r="80" spans="1:71" ht="20.100000000000001" customHeight="1">
      <c r="A80" s="123" t="s">
        <v>2037</v>
      </c>
      <c r="B80" s="124"/>
      <c r="C80" s="124"/>
      <c r="D80" s="124"/>
      <c r="E80" s="131"/>
      <c r="F80" s="123" t="str">
        <f>VLOOKUP(W80,下拉式選單設定_勿更動勿編輯!$JK$2:$KM$29,7,0)</f>
        <v>AC/DC 200w供電器</v>
      </c>
      <c r="G80" s="124"/>
      <c r="H80" s="124"/>
      <c r="I80" s="124"/>
      <c r="J80" s="124"/>
      <c r="K80" s="124"/>
      <c r="L80" s="124"/>
      <c r="M80" s="131"/>
      <c r="N80" s="125" t="str">
        <f>VLOOKUP(W80,下拉式選單設定_勿更動勿編輯!$JK$2:$KM$29,15,0)</f>
        <v>機殼型電源</v>
      </c>
      <c r="O80" s="125"/>
      <c r="P80" s="125"/>
      <c r="Q80" s="125"/>
      <c r="R80" s="125" t="str">
        <f>VLOOKUP(W80,下拉式選單設定_勿更動勿編輯!$JK$2:$KM$29,19,0)</f>
        <v>黑金剛</v>
      </c>
      <c r="S80" s="125"/>
      <c r="T80" s="125"/>
      <c r="U80" s="125"/>
      <c r="V80" s="125"/>
      <c r="W80" s="125" t="s">
        <v>1994</v>
      </c>
      <c r="X80" s="125"/>
      <c r="Y80" s="125"/>
      <c r="Z80" s="125"/>
      <c r="AA80" s="125"/>
      <c r="AB80" s="125"/>
      <c r="AC80" s="125" t="s">
        <v>279</v>
      </c>
      <c r="AD80" s="125"/>
      <c r="AE80" s="125"/>
      <c r="AF80" s="125"/>
      <c r="AG80" s="125"/>
      <c r="AH80" s="125"/>
      <c r="AI80" s="125"/>
      <c r="AJ80" s="125"/>
      <c r="AK80" s="125"/>
      <c r="AL80" s="125"/>
      <c r="AM80" s="109"/>
      <c r="AN80" s="109"/>
      <c r="AO80" s="109"/>
      <c r="AP80" s="109"/>
      <c r="AQ80" s="125">
        <f>VLOOKUP(W80,下拉式選單設定_勿更動勿編輯!$JK$2:$KM$29,24,0)</f>
        <v>680</v>
      </c>
      <c r="AR80" s="125"/>
      <c r="AS80" s="125"/>
      <c r="AT80" s="125"/>
      <c r="AU80" s="170"/>
      <c r="AV80" s="170"/>
      <c r="AW80" s="170"/>
      <c r="AX80" s="170"/>
      <c r="AY80" s="200">
        <f>VLOOKUP(W80,下拉式選單設定_勿更動勿編輯!$JK$2:$KM$29,27,0)</f>
        <v>340</v>
      </c>
      <c r="AZ80" s="200"/>
      <c r="BA80" s="200"/>
      <c r="BB80" s="200"/>
      <c r="BC80" s="200"/>
      <c r="BD80" s="200"/>
      <c r="BE80" s="200"/>
      <c r="BF80" s="200"/>
      <c r="BG80" s="200"/>
      <c r="BH80" s="200"/>
      <c r="BI80" s="200"/>
      <c r="BJ80" s="200"/>
      <c r="BK80" s="200"/>
      <c r="BL80" s="200"/>
      <c r="BM80" s="200"/>
      <c r="BN80" s="200"/>
      <c r="BO80" s="200"/>
      <c r="BP80" s="200"/>
      <c r="BQ80" s="200"/>
      <c r="BR80" s="200"/>
      <c r="BS80" s="200"/>
    </row>
    <row r="81" spans="1:71" ht="20.100000000000001" customHeight="1">
      <c r="A81" s="123" t="s">
        <v>2045</v>
      </c>
      <c r="B81" s="124"/>
      <c r="C81" s="124"/>
      <c r="D81" s="124"/>
      <c r="E81" s="131"/>
      <c r="F81" s="123" t="str">
        <f>VLOOKUP(W81,下拉式選單設定_勿更動勿編輯!$JK$2:$KM$29,7,0)</f>
        <v>2835LED20w照明燈條</v>
      </c>
      <c r="G81" s="124"/>
      <c r="H81" s="124"/>
      <c r="I81" s="124"/>
      <c r="J81" s="124"/>
      <c r="K81" s="124"/>
      <c r="L81" s="124"/>
      <c r="M81" s="131"/>
      <c r="N81" s="125" t="str">
        <f>VLOOKUP(W81,下拉式選單設定_勿更動勿編輯!$JK$2:$KM$29,15,0)</f>
        <v>SMD LED</v>
      </c>
      <c r="O81" s="125"/>
      <c r="P81" s="125"/>
      <c r="Q81" s="125"/>
      <c r="R81" s="125" t="str">
        <f>VLOOKUP(W81,下拉式選單設定_勿更動勿編輯!$JK$2:$KM$29,19,0)</f>
        <v>三安</v>
      </c>
      <c r="S81" s="125"/>
      <c r="T81" s="125"/>
      <c r="U81" s="125"/>
      <c r="V81" s="125"/>
      <c r="W81" s="125" t="s">
        <v>1658</v>
      </c>
      <c r="X81" s="125"/>
      <c r="Y81" s="125"/>
      <c r="Z81" s="125"/>
      <c r="AA81" s="125"/>
      <c r="AB81" s="125"/>
      <c r="AC81" s="125" t="s">
        <v>1688</v>
      </c>
      <c r="AD81" s="125"/>
      <c r="AE81" s="125"/>
      <c r="AF81" s="125"/>
      <c r="AG81" s="125"/>
      <c r="AH81" s="125"/>
      <c r="AI81" s="125"/>
      <c r="AJ81" s="125"/>
      <c r="AK81" s="125"/>
      <c r="AL81" s="125"/>
      <c r="AM81" s="109"/>
      <c r="AN81" s="109"/>
      <c r="AO81" s="109"/>
      <c r="AP81" s="109"/>
      <c r="AQ81" s="125">
        <f>VLOOKUP(W81,下拉式選單設定_勿更動勿編輯!$JK$2:$KM$29,24,0)</f>
        <v>400</v>
      </c>
      <c r="AR81" s="125"/>
      <c r="AS81" s="125"/>
      <c r="AT81" s="125"/>
      <c r="AU81" s="170"/>
      <c r="AV81" s="170"/>
      <c r="AW81" s="170"/>
      <c r="AX81" s="170"/>
      <c r="AY81" s="200">
        <f>VLOOKUP(W81,下拉式選單設定_勿更動勿編輯!$JK$2:$KM$29,27,0)</f>
        <v>100</v>
      </c>
      <c r="AZ81" s="200"/>
      <c r="BA81" s="200"/>
      <c r="BB81" s="200"/>
      <c r="BC81" s="200"/>
      <c r="BD81" s="200"/>
      <c r="BE81" s="200"/>
      <c r="BF81" s="200"/>
      <c r="BG81" s="200"/>
      <c r="BH81" s="200"/>
      <c r="BI81" s="200"/>
      <c r="BJ81" s="200"/>
      <c r="BK81" s="200"/>
      <c r="BL81" s="200"/>
      <c r="BM81" s="200"/>
      <c r="BN81" s="200"/>
      <c r="BO81" s="200"/>
      <c r="BP81" s="200"/>
      <c r="BQ81" s="200"/>
      <c r="BR81" s="200"/>
      <c r="BS81" s="200"/>
    </row>
    <row r="82" spans="1:71" ht="20.100000000000001" customHeight="1">
      <c r="A82" s="123" t="s">
        <v>2038</v>
      </c>
      <c r="B82" s="124"/>
      <c r="C82" s="124"/>
      <c r="D82" s="124"/>
      <c r="E82" s="131"/>
      <c r="F82" s="123" t="str">
        <f>VLOOKUP(W82,下拉式選單設定_勿更動勿編輯!$JK$2:$KM$29,7,0)</f>
        <v>2835LED14w照明燈條</v>
      </c>
      <c r="G82" s="124"/>
      <c r="H82" s="124"/>
      <c r="I82" s="124"/>
      <c r="J82" s="124"/>
      <c r="K82" s="124"/>
      <c r="L82" s="124"/>
      <c r="M82" s="131"/>
      <c r="N82" s="125" t="str">
        <f>VLOOKUP(W82,下拉式選單設定_勿更動勿編輯!$JK$2:$KM$29,15,0)</f>
        <v>SMD LED</v>
      </c>
      <c r="O82" s="125"/>
      <c r="P82" s="125"/>
      <c r="Q82" s="125"/>
      <c r="R82" s="125" t="str">
        <f>VLOOKUP(W82,下拉式選單設定_勿更動勿編輯!$JK$2:$KM$29,19,0)</f>
        <v>三安</v>
      </c>
      <c r="S82" s="125"/>
      <c r="T82" s="125"/>
      <c r="U82" s="125"/>
      <c r="V82" s="125"/>
      <c r="W82" s="125" t="s">
        <v>2010</v>
      </c>
      <c r="X82" s="125"/>
      <c r="Y82" s="125"/>
      <c r="Z82" s="125"/>
      <c r="AA82" s="125"/>
      <c r="AB82" s="125"/>
      <c r="AC82" s="125" t="s">
        <v>1688</v>
      </c>
      <c r="AD82" s="125"/>
      <c r="AE82" s="125"/>
      <c r="AF82" s="125"/>
      <c r="AG82" s="125"/>
      <c r="AH82" s="125"/>
      <c r="AI82" s="125"/>
      <c r="AJ82" s="125"/>
      <c r="AK82" s="125"/>
      <c r="AL82" s="125"/>
      <c r="AM82" s="109"/>
      <c r="AN82" s="109"/>
      <c r="AO82" s="109"/>
      <c r="AP82" s="109"/>
      <c r="AQ82" s="125">
        <f>VLOOKUP(W82,下拉式選單設定_勿更動勿編輯!$JK$2:$KM$29,24,0)</f>
        <v>220</v>
      </c>
      <c r="AR82" s="125"/>
      <c r="AS82" s="125"/>
      <c r="AT82" s="125"/>
      <c r="AU82" s="170"/>
      <c r="AV82" s="170"/>
      <c r="AW82" s="170"/>
      <c r="AX82" s="170"/>
      <c r="AY82" s="200">
        <f>VLOOKUP(W82,下拉式選單設定_勿更動勿編輯!$JK$2:$KM$29,27,0)</f>
        <v>55</v>
      </c>
      <c r="AZ82" s="200"/>
      <c r="BA82" s="200"/>
      <c r="BB82" s="200"/>
      <c r="BC82" s="200"/>
      <c r="BD82" s="200"/>
      <c r="BE82" s="200"/>
      <c r="BF82" s="200"/>
      <c r="BG82" s="200"/>
      <c r="BH82" s="200"/>
      <c r="BI82" s="200"/>
      <c r="BJ82" s="200"/>
      <c r="BK82" s="200"/>
      <c r="BL82" s="200"/>
      <c r="BM82" s="200"/>
      <c r="BN82" s="200"/>
      <c r="BO82" s="200"/>
      <c r="BP82" s="200"/>
      <c r="BQ82" s="200"/>
      <c r="BR82" s="200"/>
      <c r="BS82" s="200"/>
    </row>
    <row r="83" spans="1:71" ht="20.100000000000001" customHeight="1">
      <c r="A83" s="123" t="s">
        <v>2039</v>
      </c>
      <c r="B83" s="124"/>
      <c r="C83" s="124"/>
      <c r="D83" s="124"/>
      <c r="E83" s="131"/>
      <c r="F83" s="123" t="str">
        <f>VLOOKUP(W83,下拉式選單設定_勿更動勿編輯!$JK$2:$KM$29,7,0)</f>
        <v>AC/DC 200w供電器</v>
      </c>
      <c r="G83" s="124"/>
      <c r="H83" s="124"/>
      <c r="I83" s="124"/>
      <c r="J83" s="124"/>
      <c r="K83" s="124"/>
      <c r="L83" s="124"/>
      <c r="M83" s="131"/>
      <c r="N83" s="125" t="str">
        <f>VLOOKUP(W83,下拉式選單設定_勿更動勿編輯!$JK$2:$KM$29,15,0)</f>
        <v>機殼型電源</v>
      </c>
      <c r="O83" s="125"/>
      <c r="P83" s="125"/>
      <c r="Q83" s="125"/>
      <c r="R83" s="125" t="str">
        <f>VLOOKUP(W83,下拉式選單設定_勿更動勿編輯!$JK$2:$KM$29,19,0)</f>
        <v>黑金剛</v>
      </c>
      <c r="S83" s="125"/>
      <c r="T83" s="125"/>
      <c r="U83" s="125"/>
      <c r="V83" s="125"/>
      <c r="W83" s="125" t="s">
        <v>1994</v>
      </c>
      <c r="X83" s="125"/>
      <c r="Y83" s="125"/>
      <c r="Z83" s="125"/>
      <c r="AA83" s="125"/>
      <c r="AB83" s="125"/>
      <c r="AC83" s="125" t="s">
        <v>279</v>
      </c>
      <c r="AD83" s="125"/>
      <c r="AE83" s="125"/>
      <c r="AF83" s="125"/>
      <c r="AG83" s="125"/>
      <c r="AH83" s="125"/>
      <c r="AI83" s="125"/>
      <c r="AJ83" s="125"/>
      <c r="AK83" s="125"/>
      <c r="AL83" s="125"/>
      <c r="AM83" s="109"/>
      <c r="AN83" s="109"/>
      <c r="AO83" s="109"/>
      <c r="AP83" s="109"/>
      <c r="AQ83" s="125">
        <f>VLOOKUP(W83,下拉式選單設定_勿更動勿編輯!$JK$2:$KM$29,24,0)</f>
        <v>680</v>
      </c>
      <c r="AR83" s="125"/>
      <c r="AS83" s="125"/>
      <c r="AT83" s="125"/>
      <c r="AU83" s="170"/>
      <c r="AV83" s="170"/>
      <c r="AW83" s="170"/>
      <c r="AX83" s="170"/>
      <c r="AY83" s="200">
        <f>VLOOKUP(W83,下拉式選單設定_勿更動勿編輯!$JK$2:$KM$29,27,0)</f>
        <v>340</v>
      </c>
      <c r="AZ83" s="200"/>
      <c r="BA83" s="200"/>
      <c r="BB83" s="200"/>
      <c r="BC83" s="200"/>
      <c r="BD83" s="200"/>
      <c r="BE83" s="200"/>
      <c r="BF83" s="200"/>
      <c r="BG83" s="200"/>
      <c r="BH83" s="200"/>
      <c r="BI83" s="200"/>
      <c r="BJ83" s="200"/>
      <c r="BK83" s="200"/>
      <c r="BL83" s="200"/>
      <c r="BM83" s="200"/>
      <c r="BN83" s="200"/>
      <c r="BO83" s="200"/>
      <c r="BP83" s="200"/>
      <c r="BQ83" s="200"/>
      <c r="BR83" s="200"/>
      <c r="BS83" s="200"/>
    </row>
    <row r="84" spans="1:71" ht="20.100000000000001" customHeight="1">
      <c r="A84" s="123" t="s">
        <v>2040</v>
      </c>
      <c r="B84" s="124"/>
      <c r="C84" s="124"/>
      <c r="D84" s="124"/>
      <c r="E84" s="131"/>
      <c r="F84" s="123" t="str">
        <f>VLOOKUP(W84,下拉式選單設定_勿更動勿編輯!$JK$2:$KM$29,7,0)</f>
        <v>2835LED14w照明燈條</v>
      </c>
      <c r="G84" s="124"/>
      <c r="H84" s="124"/>
      <c r="I84" s="124"/>
      <c r="J84" s="124"/>
      <c r="K84" s="124"/>
      <c r="L84" s="124"/>
      <c r="M84" s="131"/>
      <c r="N84" s="125" t="str">
        <f>VLOOKUP(W84,下拉式選單設定_勿更動勿編輯!$JK$2:$KM$29,15,0)</f>
        <v>SMD LED</v>
      </c>
      <c r="O84" s="125"/>
      <c r="P84" s="125"/>
      <c r="Q84" s="125"/>
      <c r="R84" s="125" t="str">
        <f>VLOOKUP(W84,下拉式選單設定_勿更動勿編輯!$JK$2:$KM$29,19,0)</f>
        <v>三安</v>
      </c>
      <c r="S84" s="125"/>
      <c r="T84" s="125"/>
      <c r="U84" s="125"/>
      <c r="V84" s="125"/>
      <c r="W84" s="125" t="s">
        <v>2010</v>
      </c>
      <c r="X84" s="125"/>
      <c r="Y84" s="125"/>
      <c r="Z84" s="125"/>
      <c r="AA84" s="125"/>
      <c r="AB84" s="125"/>
      <c r="AC84" s="125" t="s">
        <v>1688</v>
      </c>
      <c r="AD84" s="125"/>
      <c r="AE84" s="125"/>
      <c r="AF84" s="125"/>
      <c r="AG84" s="125"/>
      <c r="AH84" s="125"/>
      <c r="AI84" s="125"/>
      <c r="AJ84" s="125"/>
      <c r="AK84" s="125"/>
      <c r="AL84" s="125"/>
      <c r="AM84" s="109"/>
      <c r="AN84" s="109"/>
      <c r="AO84" s="109"/>
      <c r="AP84" s="109"/>
      <c r="AQ84" s="125">
        <f>VLOOKUP(W84,下拉式選單設定_勿更動勿編輯!$JK$2:$KM$29,24,0)</f>
        <v>220</v>
      </c>
      <c r="AR84" s="125"/>
      <c r="AS84" s="125"/>
      <c r="AT84" s="125"/>
      <c r="AU84" s="170"/>
      <c r="AV84" s="170"/>
      <c r="AW84" s="170"/>
      <c r="AX84" s="170"/>
      <c r="AY84" s="200">
        <f>VLOOKUP(W84,下拉式選單設定_勿更動勿編輯!$JK$2:$KM$29,27,0)</f>
        <v>55</v>
      </c>
      <c r="AZ84" s="200"/>
      <c r="BA84" s="200"/>
      <c r="BB84" s="200"/>
      <c r="BC84" s="200"/>
      <c r="BD84" s="200"/>
      <c r="BE84" s="200"/>
      <c r="BF84" s="200"/>
      <c r="BG84" s="200"/>
      <c r="BH84" s="200"/>
      <c r="BI84" s="200"/>
      <c r="BJ84" s="200"/>
      <c r="BK84" s="200"/>
      <c r="BL84" s="200"/>
      <c r="BM84" s="200"/>
      <c r="BN84" s="200"/>
      <c r="BO84" s="200"/>
      <c r="BP84" s="200"/>
      <c r="BQ84" s="200"/>
      <c r="BR84" s="200"/>
      <c r="BS84" s="200"/>
    </row>
    <row r="85" spans="1:71" ht="20.100000000000001" customHeight="1">
      <c r="A85" s="123" t="str">
        <f>A84</f>
        <v>內玄關踢腳</v>
      </c>
      <c r="B85" s="124"/>
      <c r="C85" s="124"/>
      <c r="D85" s="124"/>
      <c r="E85" s="131"/>
      <c r="F85" s="123" t="str">
        <f>VLOOKUP(W85,下拉式選單設定_勿更動勿編輯!$JK$2:$KM$29,7,0)</f>
        <v>AC/DC 45w供電器</v>
      </c>
      <c r="G85" s="124"/>
      <c r="H85" s="124"/>
      <c r="I85" s="124"/>
      <c r="J85" s="124"/>
      <c r="K85" s="124"/>
      <c r="L85" s="124"/>
      <c r="M85" s="131"/>
      <c r="N85" s="125" t="str">
        <f>VLOOKUP(W85,下拉式選單設定_勿更動勿編輯!$JK$2:$KM$29,15,0)</f>
        <v>機殼型電源</v>
      </c>
      <c r="O85" s="125"/>
      <c r="P85" s="125"/>
      <c r="Q85" s="125"/>
      <c r="R85" s="125" t="str">
        <f>VLOOKUP(W85,下拉式選單設定_勿更動勿編輯!$JK$2:$KM$29,19,0)</f>
        <v>黑金剛</v>
      </c>
      <c r="S85" s="125"/>
      <c r="T85" s="125"/>
      <c r="U85" s="125"/>
      <c r="V85" s="125"/>
      <c r="W85" s="125" t="s">
        <v>1989</v>
      </c>
      <c r="X85" s="125"/>
      <c r="Y85" s="125"/>
      <c r="Z85" s="125"/>
      <c r="AA85" s="125"/>
      <c r="AB85" s="125"/>
      <c r="AC85" s="125" t="s">
        <v>279</v>
      </c>
      <c r="AD85" s="125"/>
      <c r="AE85" s="125"/>
      <c r="AF85" s="125"/>
      <c r="AG85" s="125"/>
      <c r="AH85" s="125"/>
      <c r="AI85" s="125"/>
      <c r="AJ85" s="125"/>
      <c r="AK85" s="125"/>
      <c r="AL85" s="125"/>
      <c r="AM85" s="109"/>
      <c r="AN85" s="109"/>
      <c r="AO85" s="109"/>
      <c r="AP85" s="109"/>
      <c r="AQ85" s="125">
        <f>VLOOKUP(W85,下拉式選單設定_勿更動勿編輯!$JK$2:$KM$29,24,0)</f>
        <v>240</v>
      </c>
      <c r="AR85" s="125"/>
      <c r="AS85" s="125"/>
      <c r="AT85" s="125"/>
      <c r="AU85" s="170"/>
      <c r="AV85" s="170"/>
      <c r="AW85" s="170"/>
      <c r="AX85" s="170"/>
      <c r="AY85" s="200">
        <f>VLOOKUP(W85,下拉式選單設定_勿更動勿編輯!$JK$2:$KM$29,27,0)</f>
        <v>120</v>
      </c>
      <c r="AZ85" s="200"/>
      <c r="BA85" s="200"/>
      <c r="BB85" s="200"/>
      <c r="BC85" s="200"/>
      <c r="BD85" s="200"/>
      <c r="BE85" s="200"/>
      <c r="BF85" s="200"/>
      <c r="BG85" s="200"/>
      <c r="BH85" s="200"/>
      <c r="BI85" s="200"/>
      <c r="BJ85" s="200"/>
      <c r="BK85" s="200"/>
      <c r="BL85" s="200"/>
      <c r="BM85" s="200"/>
      <c r="BN85" s="200"/>
      <c r="BO85" s="200"/>
      <c r="BP85" s="200"/>
      <c r="BQ85" s="200"/>
      <c r="BR85" s="200"/>
      <c r="BS85" s="200"/>
    </row>
    <row r="86" spans="1:71" ht="20.100000000000001" customHeight="1">
      <c r="A86" s="123" t="s">
        <v>2044</v>
      </c>
      <c r="B86" s="124"/>
      <c r="C86" s="124"/>
      <c r="D86" s="124"/>
      <c r="E86" s="131"/>
      <c r="F86" s="123" t="str">
        <f>VLOOKUP(W86,下拉式選單設定_勿更動勿編輯!$JK$2:$KM$29,7,0)</f>
        <v>2835LED20w照明燈條</v>
      </c>
      <c r="G86" s="124"/>
      <c r="H86" s="124"/>
      <c r="I86" s="124"/>
      <c r="J86" s="124"/>
      <c r="K86" s="124"/>
      <c r="L86" s="124"/>
      <c r="M86" s="131"/>
      <c r="N86" s="125" t="str">
        <f>VLOOKUP(W86,下拉式選單設定_勿更動勿編輯!$JK$2:$KM$29,15,0)</f>
        <v>SMD LED</v>
      </c>
      <c r="O86" s="125"/>
      <c r="P86" s="125"/>
      <c r="Q86" s="125"/>
      <c r="R86" s="125" t="str">
        <f>VLOOKUP(W86,下拉式選單設定_勿更動勿編輯!$JK$2:$KM$29,19,0)</f>
        <v>三安</v>
      </c>
      <c r="S86" s="125"/>
      <c r="T86" s="125"/>
      <c r="U86" s="125"/>
      <c r="V86" s="125"/>
      <c r="W86" s="125" t="s">
        <v>1658</v>
      </c>
      <c r="X86" s="125"/>
      <c r="Y86" s="125"/>
      <c r="Z86" s="125"/>
      <c r="AA86" s="125"/>
      <c r="AB86" s="125"/>
      <c r="AC86" s="125" t="s">
        <v>1688</v>
      </c>
      <c r="AD86" s="125"/>
      <c r="AE86" s="125"/>
      <c r="AF86" s="125"/>
      <c r="AG86" s="125"/>
      <c r="AH86" s="125"/>
      <c r="AI86" s="125"/>
      <c r="AJ86" s="125"/>
      <c r="AK86" s="125"/>
      <c r="AL86" s="125"/>
      <c r="AM86" s="109"/>
      <c r="AN86" s="109"/>
      <c r="AO86" s="109"/>
      <c r="AP86" s="109"/>
      <c r="AQ86" s="125">
        <f>VLOOKUP(W86,下拉式選單設定_勿更動勿編輯!$JK$2:$KM$29,24,0)</f>
        <v>400</v>
      </c>
      <c r="AR86" s="125"/>
      <c r="AS86" s="125"/>
      <c r="AT86" s="125"/>
      <c r="AU86" s="170"/>
      <c r="AV86" s="170"/>
      <c r="AW86" s="170"/>
      <c r="AX86" s="170"/>
      <c r="AY86" s="200">
        <f>VLOOKUP(W86,下拉式選單設定_勿更動勿編輯!$JK$2:$KM$29,27,0)</f>
        <v>100</v>
      </c>
      <c r="AZ86" s="200"/>
      <c r="BA86" s="200"/>
      <c r="BB86" s="200"/>
      <c r="BC86" s="200"/>
      <c r="BD86" s="200"/>
      <c r="BE86" s="200"/>
      <c r="BF86" s="200"/>
      <c r="BG86" s="200"/>
      <c r="BH86" s="200"/>
      <c r="BI86" s="200"/>
      <c r="BJ86" s="200"/>
      <c r="BK86" s="200"/>
      <c r="BL86" s="200"/>
      <c r="BM86" s="200"/>
      <c r="BN86" s="200"/>
      <c r="BO86" s="200"/>
      <c r="BP86" s="200"/>
      <c r="BQ86" s="200"/>
      <c r="BR86" s="200"/>
      <c r="BS86" s="200"/>
    </row>
    <row r="87" spans="1:71" ht="20.100000000000001" customHeight="1">
      <c r="A87" s="123" t="str">
        <f>A86</f>
        <v>客廳天花間接</v>
      </c>
      <c r="B87" s="124"/>
      <c r="C87" s="124"/>
      <c r="D87" s="124"/>
      <c r="E87" s="131"/>
      <c r="F87" s="123" t="str">
        <f>VLOOKUP(W87,下拉式選單設定_勿更動勿編輯!$JK$2:$KM$29,7,0)</f>
        <v>AC/DC 300w供電器</v>
      </c>
      <c r="G87" s="124"/>
      <c r="H87" s="124"/>
      <c r="I87" s="124"/>
      <c r="J87" s="124"/>
      <c r="K87" s="124"/>
      <c r="L87" s="124"/>
      <c r="M87" s="131"/>
      <c r="N87" s="125" t="str">
        <f>VLOOKUP(W87,下拉式選單設定_勿更動勿編輯!$JK$2:$KM$29,15,0)</f>
        <v>機殼型電源</v>
      </c>
      <c r="O87" s="125"/>
      <c r="P87" s="125"/>
      <c r="Q87" s="125"/>
      <c r="R87" s="125" t="str">
        <f>VLOOKUP(W87,下拉式選單設定_勿更動勿編輯!$JK$2:$KM$29,19,0)</f>
        <v>黑金剛</v>
      </c>
      <c r="S87" s="125"/>
      <c r="T87" s="125"/>
      <c r="U87" s="125"/>
      <c r="V87" s="125"/>
      <c r="W87" s="125" t="s">
        <v>1996</v>
      </c>
      <c r="X87" s="125"/>
      <c r="Y87" s="125"/>
      <c r="Z87" s="125"/>
      <c r="AA87" s="125"/>
      <c r="AB87" s="125"/>
      <c r="AC87" s="125" t="s">
        <v>279</v>
      </c>
      <c r="AD87" s="125"/>
      <c r="AE87" s="125"/>
      <c r="AF87" s="125"/>
      <c r="AG87" s="125"/>
      <c r="AH87" s="125"/>
      <c r="AI87" s="125"/>
      <c r="AJ87" s="125"/>
      <c r="AK87" s="125"/>
      <c r="AL87" s="125"/>
      <c r="AM87" s="109"/>
      <c r="AN87" s="109"/>
      <c r="AO87" s="109"/>
      <c r="AP87" s="109"/>
      <c r="AQ87" s="125">
        <f>VLOOKUP(W87,下拉式選單設定_勿更動勿編輯!$JK$2:$KM$29,24,0)</f>
        <v>900</v>
      </c>
      <c r="AR87" s="125"/>
      <c r="AS87" s="125"/>
      <c r="AT87" s="125"/>
      <c r="AU87" s="170"/>
      <c r="AV87" s="170"/>
      <c r="AW87" s="170"/>
      <c r="AX87" s="170"/>
      <c r="AY87" s="200">
        <f>VLOOKUP(W87,下拉式選單設定_勿更動勿編輯!$JK$2:$KM$29,27,0)</f>
        <v>450</v>
      </c>
      <c r="AZ87" s="200"/>
      <c r="BA87" s="200"/>
      <c r="BB87" s="200"/>
      <c r="BC87" s="200"/>
      <c r="BD87" s="200"/>
      <c r="BE87" s="200"/>
      <c r="BF87" s="200"/>
      <c r="BG87" s="200"/>
      <c r="BH87" s="200"/>
      <c r="BI87" s="200"/>
      <c r="BJ87" s="200"/>
      <c r="BK87" s="200"/>
      <c r="BL87" s="200"/>
      <c r="BM87" s="200"/>
      <c r="BN87" s="200"/>
      <c r="BO87" s="200"/>
      <c r="BP87" s="200"/>
      <c r="BQ87" s="200"/>
      <c r="BR87" s="200"/>
      <c r="BS87" s="200"/>
    </row>
    <row r="88" spans="1:71" ht="20.100000000000001" customHeight="1">
      <c r="A88" s="123" t="s">
        <v>2041</v>
      </c>
      <c r="B88" s="124"/>
      <c r="C88" s="124"/>
      <c r="D88" s="124"/>
      <c r="E88" s="131"/>
      <c r="F88" s="123" t="str">
        <f>VLOOKUP(W88,下拉式選單設定_勿更動勿編輯!$JK$2:$KM$29,7,0)</f>
        <v>2835LED14w照明燈條</v>
      </c>
      <c r="G88" s="124"/>
      <c r="H88" s="124"/>
      <c r="I88" s="124"/>
      <c r="J88" s="124"/>
      <c r="K88" s="124"/>
      <c r="L88" s="124"/>
      <c r="M88" s="131"/>
      <c r="N88" s="125" t="str">
        <f>VLOOKUP(W88,下拉式選單設定_勿更動勿編輯!$JK$2:$KM$29,15,0)</f>
        <v>SMD LED</v>
      </c>
      <c r="O88" s="125"/>
      <c r="P88" s="125"/>
      <c r="Q88" s="125"/>
      <c r="R88" s="125" t="str">
        <f>VLOOKUP(W88,下拉式選單設定_勿更動勿編輯!$JK$2:$KM$29,19,0)</f>
        <v>三安</v>
      </c>
      <c r="S88" s="125"/>
      <c r="T88" s="125"/>
      <c r="U88" s="125"/>
      <c r="V88" s="125"/>
      <c r="W88" s="125" t="s">
        <v>2010</v>
      </c>
      <c r="X88" s="125"/>
      <c r="Y88" s="125"/>
      <c r="Z88" s="125"/>
      <c r="AA88" s="125"/>
      <c r="AB88" s="125"/>
      <c r="AC88" s="125" t="s">
        <v>1688</v>
      </c>
      <c r="AD88" s="125"/>
      <c r="AE88" s="125"/>
      <c r="AF88" s="125"/>
      <c r="AG88" s="125"/>
      <c r="AH88" s="125"/>
      <c r="AI88" s="125"/>
      <c r="AJ88" s="125"/>
      <c r="AK88" s="125"/>
      <c r="AL88" s="125"/>
      <c r="AM88" s="109"/>
      <c r="AN88" s="109"/>
      <c r="AO88" s="109"/>
      <c r="AP88" s="109"/>
      <c r="AQ88" s="125">
        <f>VLOOKUP(W88,下拉式選單設定_勿更動勿編輯!$JK$2:$KM$29,24,0)</f>
        <v>220</v>
      </c>
      <c r="AR88" s="125"/>
      <c r="AS88" s="125"/>
      <c r="AT88" s="125"/>
      <c r="AU88" s="170"/>
      <c r="AV88" s="170"/>
      <c r="AW88" s="170"/>
      <c r="AX88" s="170"/>
      <c r="AY88" s="200">
        <f>VLOOKUP(W88,下拉式選單設定_勿更動勿編輯!$JK$2:$KM$29,27,0)</f>
        <v>55</v>
      </c>
      <c r="AZ88" s="200"/>
      <c r="BA88" s="200"/>
      <c r="BB88" s="200"/>
      <c r="BC88" s="200"/>
      <c r="BD88" s="200"/>
      <c r="BE88" s="200"/>
      <c r="BF88" s="200"/>
      <c r="BG88" s="200"/>
      <c r="BH88" s="200"/>
      <c r="BI88" s="200"/>
      <c r="BJ88" s="200"/>
      <c r="BK88" s="200"/>
      <c r="BL88" s="200"/>
      <c r="BM88" s="200"/>
      <c r="BN88" s="200"/>
      <c r="BO88" s="200"/>
      <c r="BP88" s="200"/>
      <c r="BQ88" s="200"/>
      <c r="BR88" s="200"/>
      <c r="BS88" s="200"/>
    </row>
    <row r="89" spans="1:71" ht="20.100000000000001" customHeight="1">
      <c r="A89" s="123" t="str">
        <f>A88</f>
        <v>客廳氛圍</v>
      </c>
      <c r="B89" s="124"/>
      <c r="C89" s="124"/>
      <c r="D89" s="124"/>
      <c r="E89" s="131"/>
      <c r="F89" s="123" t="str">
        <f>VLOOKUP(W89,下拉式選單設定_勿更動勿編輯!$JK$2:$KM$29,7,0)</f>
        <v>AC/DC 200w供電器</v>
      </c>
      <c r="G89" s="124"/>
      <c r="H89" s="124"/>
      <c r="I89" s="124"/>
      <c r="J89" s="124"/>
      <c r="K89" s="124"/>
      <c r="L89" s="124"/>
      <c r="M89" s="131"/>
      <c r="N89" s="125" t="str">
        <f>VLOOKUP(W89,下拉式選單設定_勿更動勿編輯!$JK$2:$KM$29,15,0)</f>
        <v>機殼型電源</v>
      </c>
      <c r="O89" s="125"/>
      <c r="P89" s="125"/>
      <c r="Q89" s="125"/>
      <c r="R89" s="125" t="str">
        <f>VLOOKUP(W89,下拉式選單設定_勿更動勿編輯!$JK$2:$KM$29,19,0)</f>
        <v>黑金剛</v>
      </c>
      <c r="S89" s="125"/>
      <c r="T89" s="125"/>
      <c r="U89" s="125"/>
      <c r="V89" s="125"/>
      <c r="W89" s="125" t="s">
        <v>1994</v>
      </c>
      <c r="X89" s="125"/>
      <c r="Y89" s="125"/>
      <c r="Z89" s="125"/>
      <c r="AA89" s="125"/>
      <c r="AB89" s="125"/>
      <c r="AC89" s="125" t="s">
        <v>279</v>
      </c>
      <c r="AD89" s="125"/>
      <c r="AE89" s="125"/>
      <c r="AF89" s="125"/>
      <c r="AG89" s="125"/>
      <c r="AH89" s="125"/>
      <c r="AI89" s="125"/>
      <c r="AJ89" s="125"/>
      <c r="AK89" s="125"/>
      <c r="AL89" s="125"/>
      <c r="AM89" s="109"/>
      <c r="AN89" s="109"/>
      <c r="AO89" s="109"/>
      <c r="AP89" s="109"/>
      <c r="AQ89" s="125">
        <f>VLOOKUP(W89,下拉式選單設定_勿更動勿編輯!$JK$2:$KM$29,24,0)</f>
        <v>680</v>
      </c>
      <c r="AR89" s="125"/>
      <c r="AS89" s="125"/>
      <c r="AT89" s="125"/>
      <c r="AU89" s="170"/>
      <c r="AV89" s="170"/>
      <c r="AW89" s="170"/>
      <c r="AX89" s="170"/>
      <c r="AY89" s="200">
        <f>VLOOKUP(W89,下拉式選單設定_勿更動勿編輯!$JK$2:$KM$29,27,0)</f>
        <v>340</v>
      </c>
      <c r="AZ89" s="200"/>
      <c r="BA89" s="200"/>
      <c r="BB89" s="200"/>
      <c r="BC89" s="200"/>
      <c r="BD89" s="200"/>
      <c r="BE89" s="200"/>
      <c r="BF89" s="200"/>
      <c r="BG89" s="200"/>
      <c r="BH89" s="200"/>
      <c r="BI89" s="200"/>
      <c r="BJ89" s="200"/>
      <c r="BK89" s="200"/>
      <c r="BL89" s="200"/>
      <c r="BM89" s="200"/>
      <c r="BN89" s="200"/>
      <c r="BO89" s="200"/>
      <c r="BP89" s="200"/>
      <c r="BQ89" s="200"/>
      <c r="BR89" s="200"/>
      <c r="BS89" s="200"/>
    </row>
    <row r="90" spans="1:71" ht="20.100000000000001" customHeight="1">
      <c r="A90" s="123" t="s">
        <v>1836</v>
      </c>
      <c r="B90" s="124"/>
      <c r="C90" s="124"/>
      <c r="D90" s="124"/>
      <c r="E90" s="131"/>
      <c r="F90" s="123" t="str">
        <f>VLOOKUP(W90,下拉式選單設定_勿更動勿編輯!$JK$2:$KM$29,7,0)</f>
        <v>2835LED14w照明燈條</v>
      </c>
      <c r="G90" s="124"/>
      <c r="H90" s="124"/>
      <c r="I90" s="124"/>
      <c r="J90" s="124"/>
      <c r="K90" s="124"/>
      <c r="L90" s="124"/>
      <c r="M90" s="131"/>
      <c r="N90" s="125" t="str">
        <f>VLOOKUP(W90,下拉式選單設定_勿更動勿編輯!$JK$2:$KM$29,15,0)</f>
        <v>SMD LED</v>
      </c>
      <c r="O90" s="125"/>
      <c r="P90" s="125"/>
      <c r="Q90" s="125"/>
      <c r="R90" s="125" t="str">
        <f>VLOOKUP(W90,下拉式選單設定_勿更動勿編輯!$JK$2:$KM$29,19,0)</f>
        <v>三安</v>
      </c>
      <c r="S90" s="125"/>
      <c r="T90" s="125"/>
      <c r="U90" s="125"/>
      <c r="V90" s="125"/>
      <c r="W90" s="125" t="s">
        <v>2010</v>
      </c>
      <c r="X90" s="125"/>
      <c r="Y90" s="125"/>
      <c r="Z90" s="125"/>
      <c r="AA90" s="125"/>
      <c r="AB90" s="125"/>
      <c r="AC90" s="125" t="s">
        <v>1688</v>
      </c>
      <c r="AD90" s="125"/>
      <c r="AE90" s="125"/>
      <c r="AF90" s="125"/>
      <c r="AG90" s="125"/>
      <c r="AH90" s="125"/>
      <c r="AI90" s="125"/>
      <c r="AJ90" s="125"/>
      <c r="AK90" s="125"/>
      <c r="AL90" s="125"/>
      <c r="AM90" s="109"/>
      <c r="AN90" s="109"/>
      <c r="AO90" s="109"/>
      <c r="AP90" s="109"/>
      <c r="AQ90" s="125">
        <f>VLOOKUP(W90,下拉式選單設定_勿更動勿編輯!$JK$2:$KM$29,24,0)</f>
        <v>220</v>
      </c>
      <c r="AR90" s="125"/>
      <c r="AS90" s="125"/>
      <c r="AT90" s="125"/>
      <c r="AU90" s="170"/>
      <c r="AV90" s="170"/>
      <c r="AW90" s="170"/>
      <c r="AX90" s="170"/>
      <c r="AY90" s="200">
        <f>VLOOKUP(W90,下拉式選單設定_勿更動勿編輯!$JK$2:$KM$29,27,0)</f>
        <v>55</v>
      </c>
      <c r="AZ90" s="200"/>
      <c r="BA90" s="200"/>
      <c r="BB90" s="200"/>
      <c r="BC90" s="200"/>
      <c r="BD90" s="200"/>
      <c r="BE90" s="200"/>
      <c r="BF90" s="200"/>
      <c r="BG90" s="200"/>
      <c r="BH90" s="200"/>
      <c r="BI90" s="200"/>
      <c r="BJ90" s="200"/>
      <c r="BK90" s="200"/>
      <c r="BL90" s="200"/>
      <c r="BM90" s="200"/>
      <c r="BN90" s="200"/>
      <c r="BO90" s="200"/>
      <c r="BP90" s="200"/>
      <c r="BQ90" s="200"/>
      <c r="BR90" s="200"/>
      <c r="BS90" s="200"/>
    </row>
    <row r="91" spans="1:71" ht="20.100000000000001" customHeight="1">
      <c r="A91" s="123" t="str">
        <f>A90</f>
        <v>廚房吊櫃</v>
      </c>
      <c r="B91" s="124"/>
      <c r="C91" s="124"/>
      <c r="D91" s="124"/>
      <c r="E91" s="131"/>
      <c r="F91" s="123" t="str">
        <f>VLOOKUP(W91,下拉式選單設定_勿更動勿編輯!$JK$2:$KM$29,7,0)</f>
        <v>AC/DC 100w供電器</v>
      </c>
      <c r="G91" s="124"/>
      <c r="H91" s="124"/>
      <c r="I91" s="124"/>
      <c r="J91" s="124"/>
      <c r="K91" s="124"/>
      <c r="L91" s="124"/>
      <c r="M91" s="131"/>
      <c r="N91" s="125" t="str">
        <f>VLOOKUP(W91,下拉式選單設定_勿更動勿編輯!$JK$2:$KM$29,15,0)</f>
        <v>機殼型電源</v>
      </c>
      <c r="O91" s="125"/>
      <c r="P91" s="125"/>
      <c r="Q91" s="125"/>
      <c r="R91" s="125" t="str">
        <f>VLOOKUP(W91,下拉式選單設定_勿更動勿編輯!$JK$2:$KM$29,19,0)</f>
        <v>黑金剛</v>
      </c>
      <c r="S91" s="125"/>
      <c r="T91" s="125"/>
      <c r="U91" s="125"/>
      <c r="V91" s="125"/>
      <c r="W91" s="125" t="s">
        <v>1992</v>
      </c>
      <c r="X91" s="125"/>
      <c r="Y91" s="125"/>
      <c r="Z91" s="125"/>
      <c r="AA91" s="125"/>
      <c r="AB91" s="125"/>
      <c r="AC91" s="125" t="s">
        <v>279</v>
      </c>
      <c r="AD91" s="125"/>
      <c r="AE91" s="125"/>
      <c r="AF91" s="125"/>
      <c r="AG91" s="125"/>
      <c r="AH91" s="125"/>
      <c r="AI91" s="125"/>
      <c r="AJ91" s="125"/>
      <c r="AK91" s="125"/>
      <c r="AL91" s="125"/>
      <c r="AM91" s="109"/>
      <c r="AN91" s="109"/>
      <c r="AO91" s="109"/>
      <c r="AP91" s="109"/>
      <c r="AQ91" s="125">
        <f>VLOOKUP(W91,下拉式選單設定_勿更動勿編輯!$JK$2:$KM$29,24,0)</f>
        <v>470</v>
      </c>
      <c r="AR91" s="125"/>
      <c r="AS91" s="125"/>
      <c r="AT91" s="125"/>
      <c r="AU91" s="170"/>
      <c r="AV91" s="170"/>
      <c r="AW91" s="170"/>
      <c r="AX91" s="170"/>
      <c r="AY91" s="200">
        <f>VLOOKUP(W91,下拉式選單設定_勿更動勿編輯!$JK$2:$KM$29,27,0)</f>
        <v>235</v>
      </c>
      <c r="AZ91" s="200"/>
      <c r="BA91" s="200"/>
      <c r="BB91" s="200"/>
      <c r="BC91" s="200"/>
      <c r="BD91" s="200"/>
      <c r="BE91" s="200"/>
      <c r="BF91" s="200"/>
      <c r="BG91" s="200"/>
      <c r="BH91" s="200"/>
      <c r="BI91" s="200"/>
      <c r="BJ91" s="200"/>
      <c r="BK91" s="200"/>
      <c r="BL91" s="200"/>
      <c r="BM91" s="200"/>
      <c r="BN91" s="200"/>
      <c r="BO91" s="200"/>
      <c r="BP91" s="200"/>
      <c r="BQ91" s="200"/>
      <c r="BR91" s="200"/>
      <c r="BS91" s="200"/>
    </row>
    <row r="92" spans="1:71" ht="20.100000000000001" customHeight="1">
      <c r="A92" s="123" t="s">
        <v>1837</v>
      </c>
      <c r="B92" s="124"/>
      <c r="C92" s="124"/>
      <c r="D92" s="124"/>
      <c r="E92" s="131"/>
      <c r="F92" s="123" t="str">
        <f>VLOOKUP(W92,下拉式選單設定_勿更動勿編輯!$JK$2:$KM$29,7,0)</f>
        <v>2835LED14w照明燈條</v>
      </c>
      <c r="G92" s="124"/>
      <c r="H92" s="124"/>
      <c r="I92" s="124"/>
      <c r="J92" s="124"/>
      <c r="K92" s="124"/>
      <c r="L92" s="124"/>
      <c r="M92" s="131"/>
      <c r="N92" s="125" t="str">
        <f>VLOOKUP(W92,下拉式選單設定_勿更動勿編輯!$JK$2:$KM$29,15,0)</f>
        <v>SMD LED</v>
      </c>
      <c r="O92" s="125"/>
      <c r="P92" s="125"/>
      <c r="Q92" s="125"/>
      <c r="R92" s="125" t="str">
        <f>VLOOKUP(W92,下拉式選單設定_勿更動勿編輯!$JK$2:$KM$29,19,0)</f>
        <v>三安</v>
      </c>
      <c r="S92" s="125"/>
      <c r="T92" s="125"/>
      <c r="U92" s="125"/>
      <c r="V92" s="125"/>
      <c r="W92" s="125" t="s">
        <v>2010</v>
      </c>
      <c r="X92" s="125"/>
      <c r="Y92" s="125"/>
      <c r="Z92" s="125"/>
      <c r="AA92" s="125"/>
      <c r="AB92" s="125"/>
      <c r="AC92" s="125" t="s">
        <v>1688</v>
      </c>
      <c r="AD92" s="125"/>
      <c r="AE92" s="125"/>
      <c r="AF92" s="125"/>
      <c r="AG92" s="125"/>
      <c r="AH92" s="125"/>
      <c r="AI92" s="125"/>
      <c r="AJ92" s="125"/>
      <c r="AK92" s="125"/>
      <c r="AL92" s="125"/>
      <c r="AM92" s="109"/>
      <c r="AN92" s="109"/>
      <c r="AO92" s="109"/>
      <c r="AP92" s="109"/>
      <c r="AQ92" s="125">
        <f>VLOOKUP(W92,下拉式選單設定_勿更動勿編輯!$JK$2:$KM$29,24,0)</f>
        <v>220</v>
      </c>
      <c r="AR92" s="125"/>
      <c r="AS92" s="125"/>
      <c r="AT92" s="125"/>
      <c r="AU92" s="170"/>
      <c r="AV92" s="170"/>
      <c r="AW92" s="170"/>
      <c r="AX92" s="170"/>
      <c r="AY92" s="200">
        <f>VLOOKUP(W92,下拉式選單設定_勿更動勿編輯!$JK$2:$KM$29,27,0)</f>
        <v>55</v>
      </c>
      <c r="AZ92" s="200"/>
      <c r="BA92" s="200"/>
      <c r="BB92" s="200"/>
      <c r="BC92" s="200"/>
      <c r="BD92" s="200"/>
      <c r="BE92" s="200"/>
      <c r="BF92" s="200"/>
      <c r="BG92" s="200"/>
      <c r="BH92" s="200"/>
      <c r="BI92" s="200"/>
      <c r="BJ92" s="200"/>
      <c r="BK92" s="200"/>
      <c r="BL92" s="200"/>
      <c r="BM92" s="200"/>
      <c r="BN92" s="200"/>
      <c r="BO92" s="200"/>
      <c r="BP92" s="200"/>
      <c r="BQ92" s="200"/>
      <c r="BR92" s="200"/>
      <c r="BS92" s="200"/>
    </row>
    <row r="93" spans="1:71" ht="20.100000000000001" customHeight="1">
      <c r="A93" s="123" t="str">
        <f>A92</f>
        <v>廚房地面</v>
      </c>
      <c r="B93" s="124"/>
      <c r="C93" s="124"/>
      <c r="D93" s="124"/>
      <c r="E93" s="131"/>
      <c r="F93" s="123" t="str">
        <f>VLOOKUP(W93,下拉式選單設定_勿更動勿編輯!$JK$2:$KM$29,7,0)</f>
        <v>AC/DC 100w供電器</v>
      </c>
      <c r="G93" s="124"/>
      <c r="H93" s="124"/>
      <c r="I93" s="124"/>
      <c r="J93" s="124"/>
      <c r="K93" s="124"/>
      <c r="L93" s="124"/>
      <c r="M93" s="131"/>
      <c r="N93" s="125" t="str">
        <f>VLOOKUP(W93,下拉式選單設定_勿更動勿編輯!$JK$2:$KM$29,15,0)</f>
        <v>機殼型電源</v>
      </c>
      <c r="O93" s="125"/>
      <c r="P93" s="125"/>
      <c r="Q93" s="125"/>
      <c r="R93" s="125" t="str">
        <f>VLOOKUP(W93,下拉式選單設定_勿更動勿編輯!$JK$2:$KM$29,19,0)</f>
        <v>MW明緯</v>
      </c>
      <c r="S93" s="125"/>
      <c r="T93" s="125"/>
      <c r="U93" s="125"/>
      <c r="V93" s="125"/>
      <c r="W93" s="125" t="s">
        <v>2011</v>
      </c>
      <c r="X93" s="125"/>
      <c r="Y93" s="125"/>
      <c r="Z93" s="125"/>
      <c r="AA93" s="125"/>
      <c r="AB93" s="125"/>
      <c r="AC93" s="125" t="s">
        <v>279</v>
      </c>
      <c r="AD93" s="125"/>
      <c r="AE93" s="125"/>
      <c r="AF93" s="125"/>
      <c r="AG93" s="125"/>
      <c r="AH93" s="125"/>
      <c r="AI93" s="125"/>
      <c r="AJ93" s="125"/>
      <c r="AK93" s="125"/>
      <c r="AL93" s="125"/>
      <c r="AM93" s="109"/>
      <c r="AN93" s="109"/>
      <c r="AO93" s="109"/>
      <c r="AP93" s="109"/>
      <c r="AQ93" s="125">
        <f>VLOOKUP(W93,下拉式選單設定_勿更動勿編輯!$JK$2:$KM$29,24,0)</f>
        <v>1200</v>
      </c>
      <c r="AR93" s="125"/>
      <c r="AS93" s="125"/>
      <c r="AT93" s="125"/>
      <c r="AU93" s="170"/>
      <c r="AV93" s="170"/>
      <c r="AW93" s="170"/>
      <c r="AX93" s="170"/>
      <c r="AY93" s="200">
        <f>VLOOKUP(W93,下拉式選單設定_勿更動勿編輯!$JK$2:$KM$29,27,0)</f>
        <v>600</v>
      </c>
      <c r="AZ93" s="200"/>
      <c r="BA93" s="200"/>
      <c r="BB93" s="200"/>
      <c r="BC93" s="200"/>
      <c r="BD93" s="200"/>
      <c r="BE93" s="200"/>
      <c r="BF93" s="200"/>
      <c r="BG93" s="200"/>
      <c r="BH93" s="200"/>
      <c r="BI93" s="200"/>
      <c r="BJ93" s="200"/>
      <c r="BK93" s="200"/>
      <c r="BL93" s="200"/>
      <c r="BM93" s="200"/>
      <c r="BN93" s="200"/>
      <c r="BO93" s="200"/>
      <c r="BP93" s="200"/>
      <c r="BQ93" s="200"/>
      <c r="BR93" s="200"/>
      <c r="BS93" s="200"/>
    </row>
    <row r="94" spans="1:71" ht="20.100000000000001" customHeight="1">
      <c r="A94" s="123" t="s">
        <v>2042</v>
      </c>
      <c r="B94" s="124"/>
      <c r="C94" s="124"/>
      <c r="D94" s="124"/>
      <c r="E94" s="131"/>
      <c r="F94" s="123" t="str">
        <f>VLOOKUP(W94,下拉式選單設定_勿更動勿編輯!$JK$2:$KM$29,7,0)</f>
        <v>2835LED20w照明燈條</v>
      </c>
      <c r="G94" s="124"/>
      <c r="H94" s="124"/>
      <c r="I94" s="124"/>
      <c r="J94" s="124"/>
      <c r="K94" s="124"/>
      <c r="L94" s="124"/>
      <c r="M94" s="131"/>
      <c r="N94" s="125" t="str">
        <f>VLOOKUP(W94,下拉式選單設定_勿更動勿編輯!$JK$2:$KM$29,15,0)</f>
        <v>SMD LED</v>
      </c>
      <c r="O94" s="125"/>
      <c r="P94" s="125"/>
      <c r="Q94" s="125"/>
      <c r="R94" s="125" t="str">
        <f>VLOOKUP(W94,下拉式選單設定_勿更動勿編輯!$JK$2:$KM$29,19,0)</f>
        <v>三安</v>
      </c>
      <c r="S94" s="125"/>
      <c r="T94" s="125"/>
      <c r="U94" s="125"/>
      <c r="V94" s="125"/>
      <c r="W94" s="125" t="s">
        <v>1658</v>
      </c>
      <c r="X94" s="125"/>
      <c r="Y94" s="125"/>
      <c r="Z94" s="125"/>
      <c r="AA94" s="125"/>
      <c r="AB94" s="125"/>
      <c r="AC94" s="125" t="s">
        <v>1688</v>
      </c>
      <c r="AD94" s="125"/>
      <c r="AE94" s="125"/>
      <c r="AF94" s="125"/>
      <c r="AG94" s="125"/>
      <c r="AH94" s="125"/>
      <c r="AI94" s="125"/>
      <c r="AJ94" s="125"/>
      <c r="AK94" s="125"/>
      <c r="AL94" s="125"/>
      <c r="AM94" s="109"/>
      <c r="AN94" s="109"/>
      <c r="AO94" s="109"/>
      <c r="AP94" s="109"/>
      <c r="AQ94" s="125">
        <f>VLOOKUP(W94,下拉式選單設定_勿更動勿編輯!$JK$2:$KM$29,24,0)</f>
        <v>400</v>
      </c>
      <c r="AR94" s="125"/>
      <c r="AS94" s="125"/>
      <c r="AT94" s="125"/>
      <c r="AU94" s="170"/>
      <c r="AV94" s="170"/>
      <c r="AW94" s="170"/>
      <c r="AX94" s="170"/>
      <c r="AY94" s="200">
        <f>VLOOKUP(W94,下拉式選單設定_勿更動勿編輯!$JK$2:$KM$29,27,0)</f>
        <v>100</v>
      </c>
      <c r="AZ94" s="200"/>
      <c r="BA94" s="200"/>
      <c r="BB94" s="200"/>
      <c r="BC94" s="200"/>
      <c r="BD94" s="200"/>
      <c r="BE94" s="200"/>
      <c r="BF94" s="200"/>
      <c r="BG94" s="200"/>
      <c r="BH94" s="200"/>
      <c r="BI94" s="200"/>
      <c r="BJ94" s="200"/>
      <c r="BK94" s="200"/>
      <c r="BL94" s="200"/>
      <c r="BM94" s="200"/>
      <c r="BN94" s="200"/>
      <c r="BO94" s="200"/>
      <c r="BP94" s="200"/>
      <c r="BQ94" s="200"/>
      <c r="BR94" s="200"/>
      <c r="BS94" s="200"/>
    </row>
    <row r="95" spans="1:71" ht="20.100000000000001" customHeight="1">
      <c r="A95" s="123" t="str">
        <f>A94</f>
        <v>餐廳天花間接</v>
      </c>
      <c r="B95" s="124"/>
      <c r="C95" s="124"/>
      <c r="D95" s="124"/>
      <c r="E95" s="131"/>
      <c r="F95" s="123" t="str">
        <f>VLOOKUP(W95,下拉式選單設定_勿更動勿編輯!$JK$2:$KM$29,7,0)</f>
        <v>AC/DC 200w供電器</v>
      </c>
      <c r="G95" s="124"/>
      <c r="H95" s="124"/>
      <c r="I95" s="124"/>
      <c r="J95" s="124"/>
      <c r="K95" s="124"/>
      <c r="L95" s="124"/>
      <c r="M95" s="131"/>
      <c r="N95" s="125" t="str">
        <f>VLOOKUP(W95,下拉式選單設定_勿更動勿編輯!$JK$2:$KM$29,15,0)</f>
        <v>機殼型電源</v>
      </c>
      <c r="O95" s="125"/>
      <c r="P95" s="125"/>
      <c r="Q95" s="125"/>
      <c r="R95" s="125" t="str">
        <f>VLOOKUP(W95,下拉式選單設定_勿更動勿編輯!$JK$2:$KM$29,19,0)</f>
        <v>黑金剛</v>
      </c>
      <c r="S95" s="125"/>
      <c r="T95" s="125"/>
      <c r="U95" s="125"/>
      <c r="V95" s="125"/>
      <c r="W95" s="125" t="s">
        <v>1994</v>
      </c>
      <c r="X95" s="125"/>
      <c r="Y95" s="125"/>
      <c r="Z95" s="125"/>
      <c r="AA95" s="125"/>
      <c r="AB95" s="125"/>
      <c r="AC95" s="125" t="s">
        <v>279</v>
      </c>
      <c r="AD95" s="125"/>
      <c r="AE95" s="125"/>
      <c r="AF95" s="125"/>
      <c r="AG95" s="125"/>
      <c r="AH95" s="125"/>
      <c r="AI95" s="125"/>
      <c r="AJ95" s="125"/>
      <c r="AK95" s="125"/>
      <c r="AL95" s="125"/>
      <c r="AM95" s="109"/>
      <c r="AN95" s="109"/>
      <c r="AO95" s="109"/>
      <c r="AP95" s="109"/>
      <c r="AQ95" s="125">
        <f>VLOOKUP(W95,下拉式選單設定_勿更動勿編輯!$JK$2:$KM$29,24,0)</f>
        <v>680</v>
      </c>
      <c r="AR95" s="125"/>
      <c r="AS95" s="125"/>
      <c r="AT95" s="125"/>
      <c r="AU95" s="170"/>
      <c r="AV95" s="170"/>
      <c r="AW95" s="170"/>
      <c r="AX95" s="170"/>
      <c r="AY95" s="200">
        <f>VLOOKUP(W95,下拉式選單設定_勿更動勿編輯!$JK$2:$KM$29,27,0)</f>
        <v>340</v>
      </c>
      <c r="AZ95" s="200"/>
      <c r="BA95" s="200"/>
      <c r="BB95" s="200"/>
      <c r="BC95" s="200"/>
      <c r="BD95" s="200"/>
      <c r="BE95" s="200"/>
      <c r="BF95" s="200"/>
      <c r="BG95" s="200"/>
      <c r="BH95" s="200"/>
      <c r="BI95" s="200"/>
      <c r="BJ95" s="200"/>
      <c r="BK95" s="200"/>
      <c r="BL95" s="200"/>
      <c r="BM95" s="200"/>
      <c r="BN95" s="200"/>
      <c r="BO95" s="200"/>
      <c r="BP95" s="200"/>
      <c r="BQ95" s="200"/>
      <c r="BR95" s="200"/>
      <c r="BS95" s="200"/>
    </row>
    <row r="96" spans="1:71" ht="20.100000000000001" customHeight="1">
      <c r="A96" s="123" t="s">
        <v>2046</v>
      </c>
      <c r="B96" s="124"/>
      <c r="C96" s="124"/>
      <c r="D96" s="124"/>
      <c r="E96" s="131"/>
      <c r="F96" s="123" t="str">
        <f>VLOOKUP(W96,下拉式選單設定_勿更動勿編輯!$JK$2:$KM$29,7,0)</f>
        <v>2835LED14w照明燈條</v>
      </c>
      <c r="G96" s="124"/>
      <c r="H96" s="124"/>
      <c r="I96" s="124"/>
      <c r="J96" s="124"/>
      <c r="K96" s="124"/>
      <c r="L96" s="124"/>
      <c r="M96" s="131"/>
      <c r="N96" s="125" t="str">
        <f>VLOOKUP(W96,下拉式選單設定_勿更動勿編輯!$JK$2:$KM$29,15,0)</f>
        <v>SMD LED</v>
      </c>
      <c r="O96" s="125"/>
      <c r="P96" s="125"/>
      <c r="Q96" s="125"/>
      <c r="R96" s="125" t="str">
        <f>VLOOKUP(W96,下拉式選單設定_勿更動勿編輯!$JK$2:$KM$29,19,0)</f>
        <v>三安</v>
      </c>
      <c r="S96" s="125"/>
      <c r="T96" s="125"/>
      <c r="U96" s="125"/>
      <c r="V96" s="125"/>
      <c r="W96" s="125" t="s">
        <v>1988</v>
      </c>
      <c r="X96" s="125"/>
      <c r="Y96" s="125"/>
      <c r="Z96" s="125"/>
      <c r="AA96" s="125"/>
      <c r="AB96" s="125"/>
      <c r="AC96" s="125" t="s">
        <v>1688</v>
      </c>
      <c r="AD96" s="125"/>
      <c r="AE96" s="125"/>
      <c r="AF96" s="125"/>
      <c r="AG96" s="125"/>
      <c r="AH96" s="125"/>
      <c r="AI96" s="125"/>
      <c r="AJ96" s="125"/>
      <c r="AK96" s="125"/>
      <c r="AL96" s="125"/>
      <c r="AM96" s="109"/>
      <c r="AN96" s="109"/>
      <c r="AO96" s="109"/>
      <c r="AP96" s="109"/>
      <c r="AQ96" s="125">
        <f>VLOOKUP(W96,下拉式選單設定_勿更動勿編輯!$JK$2:$KM$29,24,0)</f>
        <v>220</v>
      </c>
      <c r="AR96" s="125"/>
      <c r="AS96" s="125"/>
      <c r="AT96" s="125"/>
      <c r="AU96" s="170"/>
      <c r="AV96" s="170"/>
      <c r="AW96" s="170"/>
      <c r="AX96" s="170"/>
      <c r="AY96" s="200">
        <f>VLOOKUP(W96,下拉式選單設定_勿更動勿編輯!$JK$2:$KM$29,27,0)</f>
        <v>55</v>
      </c>
      <c r="AZ96" s="200"/>
      <c r="BA96" s="200"/>
      <c r="BB96" s="200"/>
      <c r="BC96" s="200"/>
      <c r="BD96" s="200"/>
      <c r="BE96" s="200"/>
      <c r="BF96" s="200"/>
      <c r="BG96" s="200"/>
      <c r="BH96" s="200"/>
      <c r="BI96" s="200"/>
      <c r="BJ96" s="200"/>
      <c r="BK96" s="200"/>
      <c r="BL96" s="200"/>
      <c r="BM96" s="200"/>
      <c r="BN96" s="200"/>
      <c r="BO96" s="200"/>
      <c r="BP96" s="200"/>
      <c r="BQ96" s="200"/>
      <c r="BR96" s="200"/>
      <c r="BS96" s="200"/>
    </row>
    <row r="97" spans="1:71" ht="20.100000000000001" customHeight="1">
      <c r="A97" s="123" t="str">
        <f>A96</f>
        <v>工作室吊櫃</v>
      </c>
      <c r="B97" s="124"/>
      <c r="C97" s="124"/>
      <c r="D97" s="124"/>
      <c r="E97" s="131"/>
      <c r="F97" s="123" t="str">
        <f>VLOOKUP(W97,下拉式選單設定_勿更動勿編輯!$JK$2:$KM$29,7,0)</f>
        <v>AC/DC 200w供電器</v>
      </c>
      <c r="G97" s="124"/>
      <c r="H97" s="124"/>
      <c r="I97" s="124"/>
      <c r="J97" s="124"/>
      <c r="K97" s="124"/>
      <c r="L97" s="124"/>
      <c r="M97" s="131"/>
      <c r="N97" s="125" t="str">
        <f>VLOOKUP(W97,下拉式選單設定_勿更動勿編輯!$JK$2:$KM$29,15,0)</f>
        <v>機殼型電源</v>
      </c>
      <c r="O97" s="125"/>
      <c r="P97" s="125"/>
      <c r="Q97" s="125"/>
      <c r="R97" s="125" t="str">
        <f>VLOOKUP(W97,下拉式選單設定_勿更動勿編輯!$JK$2:$KM$29,19,0)</f>
        <v>黑金剛</v>
      </c>
      <c r="S97" s="125"/>
      <c r="T97" s="125"/>
      <c r="U97" s="125"/>
      <c r="V97" s="125"/>
      <c r="W97" s="125" t="s">
        <v>1994</v>
      </c>
      <c r="X97" s="125"/>
      <c r="Y97" s="125"/>
      <c r="Z97" s="125"/>
      <c r="AA97" s="125"/>
      <c r="AB97" s="125"/>
      <c r="AC97" s="125" t="s">
        <v>279</v>
      </c>
      <c r="AD97" s="125"/>
      <c r="AE97" s="125"/>
      <c r="AF97" s="125"/>
      <c r="AG97" s="125"/>
      <c r="AH97" s="125"/>
      <c r="AI97" s="125"/>
      <c r="AJ97" s="125"/>
      <c r="AK97" s="125"/>
      <c r="AL97" s="125"/>
      <c r="AM97" s="109"/>
      <c r="AN97" s="109"/>
      <c r="AO97" s="109"/>
      <c r="AP97" s="109"/>
      <c r="AQ97" s="125">
        <f>VLOOKUP(W97,下拉式選單設定_勿更動勿編輯!$JK$2:$KM$29,24,0)</f>
        <v>680</v>
      </c>
      <c r="AR97" s="125"/>
      <c r="AS97" s="125"/>
      <c r="AT97" s="125"/>
      <c r="AU97" s="170"/>
      <c r="AV97" s="170"/>
      <c r="AW97" s="170"/>
      <c r="AX97" s="170"/>
      <c r="AY97" s="200">
        <f>VLOOKUP(W97,下拉式選單設定_勿更動勿編輯!$JK$2:$KM$29,27,0)</f>
        <v>340</v>
      </c>
      <c r="AZ97" s="200"/>
      <c r="BA97" s="200"/>
      <c r="BB97" s="200"/>
      <c r="BC97" s="200"/>
      <c r="BD97" s="200"/>
      <c r="BE97" s="200"/>
      <c r="BF97" s="200"/>
      <c r="BG97" s="200"/>
      <c r="BH97" s="200"/>
      <c r="BI97" s="200"/>
      <c r="BJ97" s="200"/>
      <c r="BK97" s="200"/>
      <c r="BL97" s="200"/>
      <c r="BM97" s="200"/>
      <c r="BN97" s="200"/>
      <c r="BO97" s="200"/>
      <c r="BP97" s="200"/>
      <c r="BQ97" s="200"/>
      <c r="BR97" s="200"/>
      <c r="BS97" s="200"/>
    </row>
    <row r="98" spans="1:71" ht="20.100000000000001" customHeight="1">
      <c r="A98" s="123" t="str">
        <f>A97</f>
        <v>工作室吊櫃</v>
      </c>
      <c r="B98" s="124"/>
      <c r="C98" s="124"/>
      <c r="D98" s="124"/>
      <c r="E98" s="131"/>
      <c r="F98" s="123" t="str">
        <f>VLOOKUP(W98,下拉式選單設定_勿更動勿編輯!$JK$2:$KM$29,7,0)</f>
        <v>米家led控制器含遙控</v>
      </c>
      <c r="G98" s="124"/>
      <c r="H98" s="124"/>
      <c r="I98" s="124"/>
      <c r="J98" s="124"/>
      <c r="K98" s="124"/>
      <c r="L98" s="124"/>
      <c r="M98" s="131"/>
      <c r="N98" s="125">
        <f>VLOOKUP(W98,下拉式選單設定_勿更動勿編輯!$JK$2:$KM$29,15,0)</f>
        <v>0</v>
      </c>
      <c r="O98" s="125"/>
      <c r="P98" s="125"/>
      <c r="Q98" s="125"/>
      <c r="R98" s="125" t="str">
        <f>VLOOKUP(W98,下拉式選單設定_勿更動勿編輯!$JK$2:$KM$29,19,0)</f>
        <v>小米</v>
      </c>
      <c r="S98" s="125"/>
      <c r="T98" s="125"/>
      <c r="U98" s="125"/>
      <c r="V98" s="125"/>
      <c r="W98" s="125" t="s">
        <v>2014</v>
      </c>
      <c r="X98" s="125"/>
      <c r="Y98" s="125"/>
      <c r="Z98" s="125"/>
      <c r="AA98" s="125"/>
      <c r="AB98" s="125"/>
      <c r="AC98" s="125" t="s">
        <v>279</v>
      </c>
      <c r="AD98" s="125"/>
      <c r="AE98" s="125"/>
      <c r="AF98" s="125"/>
      <c r="AG98" s="125"/>
      <c r="AH98" s="125"/>
      <c r="AI98" s="125"/>
      <c r="AJ98" s="125"/>
      <c r="AK98" s="125"/>
      <c r="AL98" s="125"/>
      <c r="AM98" s="109"/>
      <c r="AN98" s="109"/>
      <c r="AO98" s="109"/>
      <c r="AP98" s="109"/>
      <c r="AQ98" s="125">
        <f>VLOOKUP(W98,下拉式選單設定_勿更動勿編輯!$JK$2:$KM$29,24,0)</f>
        <v>800</v>
      </c>
      <c r="AR98" s="125"/>
      <c r="AS98" s="125"/>
      <c r="AT98" s="125"/>
      <c r="AU98" s="170"/>
      <c r="AV98" s="170"/>
      <c r="AW98" s="170"/>
      <c r="AX98" s="170"/>
      <c r="AY98" s="200">
        <f>VLOOKUP(W98,下拉式選單設定_勿更動勿編輯!$JK$2:$KM$29,27,0)</f>
        <v>350</v>
      </c>
      <c r="AZ98" s="200"/>
      <c r="BA98" s="200"/>
      <c r="BB98" s="200"/>
      <c r="BC98" s="200"/>
      <c r="BD98" s="200"/>
      <c r="BE98" s="200"/>
      <c r="BF98" s="200"/>
      <c r="BG98" s="200"/>
      <c r="BH98" s="200"/>
      <c r="BI98" s="200"/>
      <c r="BJ98" s="200"/>
      <c r="BK98" s="200"/>
      <c r="BL98" s="200"/>
      <c r="BM98" s="200"/>
      <c r="BN98" s="200"/>
      <c r="BO98" s="200"/>
      <c r="BP98" s="200"/>
      <c r="BQ98" s="200"/>
      <c r="BR98" s="200"/>
      <c r="BS98" s="200"/>
    </row>
    <row r="99" spans="1:71" ht="20.100000000000001" customHeight="1">
      <c r="A99" s="123" t="s">
        <v>2047</v>
      </c>
      <c r="B99" s="124"/>
      <c r="C99" s="124"/>
      <c r="D99" s="124"/>
      <c r="E99" s="131"/>
      <c r="F99" s="123" t="str">
        <f>VLOOKUP(W99,下拉式選單設定_勿更動勿編輯!$JK$2:$KM$29,7,0)</f>
        <v>2835LED20w照明燈條</v>
      </c>
      <c r="G99" s="124"/>
      <c r="H99" s="124"/>
      <c r="I99" s="124"/>
      <c r="J99" s="124"/>
      <c r="K99" s="124"/>
      <c r="L99" s="124"/>
      <c r="M99" s="131"/>
      <c r="N99" s="125" t="str">
        <f>VLOOKUP(W99,下拉式選單設定_勿更動勿編輯!$JK$2:$KM$29,15,0)</f>
        <v>SMD LED</v>
      </c>
      <c r="O99" s="125"/>
      <c r="P99" s="125"/>
      <c r="Q99" s="125"/>
      <c r="R99" s="125" t="str">
        <f>VLOOKUP(W99,下拉式選單設定_勿更動勿編輯!$JK$2:$KM$29,19,0)</f>
        <v>三安</v>
      </c>
      <c r="S99" s="125"/>
      <c r="T99" s="125"/>
      <c r="U99" s="125"/>
      <c r="V99" s="125"/>
      <c r="W99" s="125" t="s">
        <v>1658</v>
      </c>
      <c r="X99" s="125"/>
      <c r="Y99" s="125"/>
      <c r="Z99" s="125"/>
      <c r="AA99" s="125"/>
      <c r="AB99" s="125"/>
      <c r="AC99" s="125" t="s">
        <v>1688</v>
      </c>
      <c r="AD99" s="125"/>
      <c r="AE99" s="125"/>
      <c r="AF99" s="125"/>
      <c r="AG99" s="125"/>
      <c r="AH99" s="125"/>
      <c r="AI99" s="125"/>
      <c r="AJ99" s="125"/>
      <c r="AK99" s="125"/>
      <c r="AL99" s="125"/>
      <c r="AM99" s="109"/>
      <c r="AN99" s="109"/>
      <c r="AO99" s="109"/>
      <c r="AP99" s="109"/>
      <c r="AQ99" s="125">
        <f>VLOOKUP(W99,下拉式選單設定_勿更動勿編輯!$JK$2:$KM$29,24,0)</f>
        <v>400</v>
      </c>
      <c r="AR99" s="125"/>
      <c r="AS99" s="125"/>
      <c r="AT99" s="125"/>
      <c r="AU99" s="170"/>
      <c r="AV99" s="170"/>
      <c r="AW99" s="170"/>
      <c r="AX99" s="170"/>
      <c r="AY99" s="200">
        <f>VLOOKUP(W99,下拉式選單設定_勿更動勿編輯!$JK$2:$KM$29,27,0)</f>
        <v>100</v>
      </c>
      <c r="AZ99" s="200"/>
      <c r="BA99" s="200"/>
      <c r="BB99" s="200"/>
      <c r="BC99" s="200"/>
      <c r="BD99" s="200"/>
      <c r="BE99" s="200"/>
      <c r="BF99" s="200"/>
      <c r="BG99" s="200"/>
      <c r="BH99" s="200"/>
      <c r="BI99" s="200"/>
      <c r="BJ99" s="200"/>
      <c r="BK99" s="200"/>
      <c r="BL99" s="200"/>
      <c r="BM99" s="200"/>
      <c r="BN99" s="200"/>
      <c r="BO99" s="200"/>
      <c r="BP99" s="200"/>
      <c r="BQ99" s="200"/>
      <c r="BR99" s="200"/>
      <c r="BS99" s="200"/>
    </row>
    <row r="100" spans="1:71" ht="20.100000000000001" customHeight="1">
      <c r="A100" s="123" t="str">
        <f>A99</f>
        <v>工作室天花</v>
      </c>
      <c r="B100" s="124"/>
      <c r="C100" s="124"/>
      <c r="D100" s="124"/>
      <c r="E100" s="131"/>
      <c r="F100" s="123" t="str">
        <f>VLOOKUP(W100,下拉式選單設定_勿更動勿編輯!$JK$2:$KM$29,7,0)</f>
        <v>AC/DC 300w供電器</v>
      </c>
      <c r="G100" s="124"/>
      <c r="H100" s="124"/>
      <c r="I100" s="124"/>
      <c r="J100" s="124"/>
      <c r="K100" s="124"/>
      <c r="L100" s="124"/>
      <c r="M100" s="131"/>
      <c r="N100" s="125" t="str">
        <f>VLOOKUP(W100,下拉式選單設定_勿更動勿編輯!$JK$2:$KM$29,15,0)</f>
        <v>機殼型電源</v>
      </c>
      <c r="O100" s="125"/>
      <c r="P100" s="125"/>
      <c r="Q100" s="125"/>
      <c r="R100" s="125" t="str">
        <f>VLOOKUP(W100,下拉式選單設定_勿更動勿編輯!$JK$2:$KM$29,19,0)</f>
        <v>黑金剛</v>
      </c>
      <c r="S100" s="125"/>
      <c r="T100" s="125"/>
      <c r="U100" s="125"/>
      <c r="V100" s="125"/>
      <c r="W100" s="125" t="s">
        <v>1996</v>
      </c>
      <c r="X100" s="125"/>
      <c r="Y100" s="125"/>
      <c r="Z100" s="125"/>
      <c r="AA100" s="125"/>
      <c r="AB100" s="125"/>
      <c r="AC100" s="125" t="s">
        <v>279</v>
      </c>
      <c r="AD100" s="125"/>
      <c r="AE100" s="125"/>
      <c r="AF100" s="125"/>
      <c r="AG100" s="125"/>
      <c r="AH100" s="125"/>
      <c r="AI100" s="125"/>
      <c r="AJ100" s="125"/>
      <c r="AK100" s="125"/>
      <c r="AL100" s="125"/>
      <c r="AM100" s="109"/>
      <c r="AN100" s="109"/>
      <c r="AO100" s="109"/>
      <c r="AP100" s="109"/>
      <c r="AQ100" s="125">
        <f>VLOOKUP(W100,下拉式選單設定_勿更動勿編輯!$JK$2:$KM$29,24,0)</f>
        <v>900</v>
      </c>
      <c r="AR100" s="125"/>
      <c r="AS100" s="125"/>
      <c r="AT100" s="125"/>
      <c r="AU100" s="170"/>
      <c r="AV100" s="170"/>
      <c r="AW100" s="170"/>
      <c r="AX100" s="170"/>
      <c r="AY100" s="200">
        <f>VLOOKUP(W100,下拉式選單設定_勿更動勿編輯!$JK$2:$KM$29,27,0)</f>
        <v>450</v>
      </c>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row>
    <row r="101" spans="1:71" ht="20.100000000000001" customHeight="1">
      <c r="A101" s="123" t="str">
        <f>A100</f>
        <v>工作室天花</v>
      </c>
      <c r="B101" s="124"/>
      <c r="C101" s="124"/>
      <c r="D101" s="124"/>
      <c r="E101" s="131"/>
      <c r="F101" s="123" t="str">
        <f>VLOOKUP(W101,下拉式選單設定_勿更動勿編輯!$JK$2:$KM$29,7,0)</f>
        <v>米家led控制器含遙控</v>
      </c>
      <c r="G101" s="124"/>
      <c r="H101" s="124"/>
      <c r="I101" s="124"/>
      <c r="J101" s="124"/>
      <c r="K101" s="124"/>
      <c r="L101" s="124"/>
      <c r="M101" s="131"/>
      <c r="N101" s="125">
        <f>VLOOKUP(W101,下拉式選單設定_勿更動勿編輯!$JK$2:$KM$29,15,0)</f>
        <v>0</v>
      </c>
      <c r="O101" s="125"/>
      <c r="P101" s="125"/>
      <c r="Q101" s="125"/>
      <c r="R101" s="125" t="str">
        <f>VLOOKUP(W101,下拉式選單設定_勿更動勿編輯!$JK$2:$KM$29,19,0)</f>
        <v>小米</v>
      </c>
      <c r="S101" s="125"/>
      <c r="T101" s="125"/>
      <c r="U101" s="125"/>
      <c r="V101" s="125"/>
      <c r="W101" s="125" t="s">
        <v>2014</v>
      </c>
      <c r="X101" s="125"/>
      <c r="Y101" s="125"/>
      <c r="Z101" s="125"/>
      <c r="AA101" s="125"/>
      <c r="AB101" s="125"/>
      <c r="AC101" s="125" t="s">
        <v>279</v>
      </c>
      <c r="AD101" s="125"/>
      <c r="AE101" s="125"/>
      <c r="AF101" s="125"/>
      <c r="AG101" s="125"/>
      <c r="AH101" s="125"/>
      <c r="AI101" s="125"/>
      <c r="AJ101" s="125"/>
      <c r="AK101" s="125"/>
      <c r="AL101" s="125"/>
      <c r="AM101" s="109"/>
      <c r="AN101" s="109"/>
      <c r="AO101" s="109"/>
      <c r="AP101" s="109"/>
      <c r="AQ101" s="125">
        <f>VLOOKUP(W101,下拉式選單設定_勿更動勿編輯!$JK$2:$KM$29,24,0)</f>
        <v>800</v>
      </c>
      <c r="AR101" s="125"/>
      <c r="AS101" s="125"/>
      <c r="AT101" s="125"/>
      <c r="AU101" s="170"/>
      <c r="AV101" s="170"/>
      <c r="AW101" s="170"/>
      <c r="AX101" s="170"/>
      <c r="AY101" s="200">
        <f>VLOOKUP(W101,下拉式選單設定_勿更動勿編輯!$JK$2:$KM$29,27,0)</f>
        <v>350</v>
      </c>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row>
    <row r="102" spans="1:71" ht="20.100000000000001" customHeight="1">
      <c r="A102" s="123" t="s">
        <v>2048</v>
      </c>
      <c r="B102" s="124"/>
      <c r="C102" s="124"/>
      <c r="D102" s="124"/>
      <c r="E102" s="131"/>
      <c r="F102" s="123" t="str">
        <f>VLOOKUP(W102,下拉式選單設定_勿更動勿編輯!$JK$2:$KM$29,7,0)</f>
        <v>2835LED14w照明燈條</v>
      </c>
      <c r="G102" s="124"/>
      <c r="H102" s="124"/>
      <c r="I102" s="124"/>
      <c r="J102" s="124"/>
      <c r="K102" s="124"/>
      <c r="L102" s="124"/>
      <c r="M102" s="131"/>
      <c r="N102" s="125" t="str">
        <f>VLOOKUP(W102,下拉式選單設定_勿更動勿編輯!$JK$2:$KM$29,15,0)</f>
        <v>SMD LED</v>
      </c>
      <c r="O102" s="125"/>
      <c r="P102" s="125"/>
      <c r="Q102" s="125"/>
      <c r="R102" s="125" t="str">
        <f>VLOOKUP(W102,下拉式選單設定_勿更動勿編輯!$JK$2:$KM$29,19,0)</f>
        <v>三安</v>
      </c>
      <c r="S102" s="125"/>
      <c r="T102" s="125"/>
      <c r="U102" s="125"/>
      <c r="V102" s="125"/>
      <c r="W102" s="125" t="s">
        <v>2010</v>
      </c>
      <c r="X102" s="125"/>
      <c r="Y102" s="125"/>
      <c r="Z102" s="125"/>
      <c r="AA102" s="125"/>
      <c r="AB102" s="125"/>
      <c r="AC102" s="125" t="s">
        <v>1688</v>
      </c>
      <c r="AD102" s="125"/>
      <c r="AE102" s="125"/>
      <c r="AF102" s="125"/>
      <c r="AG102" s="125"/>
      <c r="AH102" s="125"/>
      <c r="AI102" s="125"/>
      <c r="AJ102" s="125"/>
      <c r="AK102" s="125"/>
      <c r="AL102" s="125"/>
      <c r="AM102" s="109"/>
      <c r="AN102" s="109"/>
      <c r="AO102" s="109"/>
      <c r="AP102" s="109"/>
      <c r="AQ102" s="125">
        <f>VLOOKUP(W102,下拉式選單設定_勿更動勿編輯!$JK$2:$KM$29,24,0)</f>
        <v>220</v>
      </c>
      <c r="AR102" s="125"/>
      <c r="AS102" s="125"/>
      <c r="AT102" s="125"/>
      <c r="AU102" s="170"/>
      <c r="AV102" s="170"/>
      <c r="AW102" s="170"/>
      <c r="AX102" s="170"/>
      <c r="AY102" s="200">
        <f>VLOOKUP(W102,下拉式選單設定_勿更動勿編輯!$JK$2:$KM$29,27,0)</f>
        <v>55</v>
      </c>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row>
    <row r="103" spans="1:71" ht="20.100000000000001" customHeight="1">
      <c r="A103" s="123" t="str">
        <f>A102</f>
        <v>走道區高櫃</v>
      </c>
      <c r="B103" s="124"/>
      <c r="C103" s="124"/>
      <c r="D103" s="124"/>
      <c r="E103" s="131"/>
      <c r="F103" s="123" t="str">
        <f>VLOOKUP(W103,下拉式選單設定_勿更動勿編輯!$JK$2:$KM$29,7,0)</f>
        <v>AC/DC 200w供電器</v>
      </c>
      <c r="G103" s="124"/>
      <c r="H103" s="124"/>
      <c r="I103" s="124"/>
      <c r="J103" s="124"/>
      <c r="K103" s="124"/>
      <c r="L103" s="124"/>
      <c r="M103" s="131"/>
      <c r="N103" s="125" t="str">
        <f>VLOOKUP(W103,下拉式選單設定_勿更動勿編輯!$JK$2:$KM$29,15,0)</f>
        <v>機殼型電源</v>
      </c>
      <c r="O103" s="125"/>
      <c r="P103" s="125"/>
      <c r="Q103" s="125"/>
      <c r="R103" s="125" t="str">
        <f>VLOOKUP(W103,下拉式選單設定_勿更動勿編輯!$JK$2:$KM$29,19,0)</f>
        <v>黑金剛</v>
      </c>
      <c r="S103" s="125"/>
      <c r="T103" s="125"/>
      <c r="U103" s="125"/>
      <c r="V103" s="125"/>
      <c r="W103" s="125" t="s">
        <v>1994</v>
      </c>
      <c r="X103" s="125"/>
      <c r="Y103" s="125"/>
      <c r="Z103" s="125"/>
      <c r="AA103" s="125"/>
      <c r="AB103" s="125"/>
      <c r="AC103" s="125" t="s">
        <v>279</v>
      </c>
      <c r="AD103" s="125"/>
      <c r="AE103" s="125"/>
      <c r="AF103" s="125"/>
      <c r="AG103" s="125"/>
      <c r="AH103" s="125"/>
      <c r="AI103" s="125"/>
      <c r="AJ103" s="125"/>
      <c r="AK103" s="125"/>
      <c r="AL103" s="125"/>
      <c r="AM103" s="109"/>
      <c r="AN103" s="109"/>
      <c r="AO103" s="109"/>
      <c r="AP103" s="109"/>
      <c r="AQ103" s="125">
        <f>VLOOKUP(W103,下拉式選單設定_勿更動勿編輯!$JK$2:$KM$29,24,0)</f>
        <v>680</v>
      </c>
      <c r="AR103" s="125"/>
      <c r="AS103" s="125"/>
      <c r="AT103" s="125"/>
      <c r="AU103" s="170"/>
      <c r="AV103" s="170"/>
      <c r="AW103" s="170"/>
      <c r="AX103" s="170"/>
      <c r="AY103" s="200">
        <f>VLOOKUP(W103,下拉式選單設定_勿更動勿編輯!$JK$2:$KM$29,27,0)</f>
        <v>340</v>
      </c>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row>
    <row r="104" spans="1:71" ht="20.100000000000001" customHeight="1">
      <c r="A104" s="123" t="s">
        <v>2049</v>
      </c>
      <c r="B104" s="124"/>
      <c r="C104" s="124"/>
      <c r="D104" s="124"/>
      <c r="E104" s="131"/>
      <c r="F104" s="123" t="str">
        <f>VLOOKUP(W104,下拉式選單設定_勿更動勿編輯!$JK$2:$KM$29,7,0)</f>
        <v>2835LED14w照明燈條</v>
      </c>
      <c r="G104" s="124"/>
      <c r="H104" s="124"/>
      <c r="I104" s="124"/>
      <c r="J104" s="124"/>
      <c r="K104" s="124"/>
      <c r="L104" s="124"/>
      <c r="M104" s="131"/>
      <c r="N104" s="125" t="str">
        <f>VLOOKUP(W104,下拉式選單設定_勿更動勿編輯!$JK$2:$KM$29,15,0)</f>
        <v>SMD LED</v>
      </c>
      <c r="O104" s="125"/>
      <c r="P104" s="125"/>
      <c r="Q104" s="125"/>
      <c r="R104" s="125" t="str">
        <f>VLOOKUP(W104,下拉式選單設定_勿更動勿編輯!$JK$2:$KM$29,19,0)</f>
        <v>三安</v>
      </c>
      <c r="S104" s="125"/>
      <c r="T104" s="125"/>
      <c r="U104" s="125"/>
      <c r="V104" s="125"/>
      <c r="W104" s="125" t="s">
        <v>2010</v>
      </c>
      <c r="X104" s="125"/>
      <c r="Y104" s="125"/>
      <c r="Z104" s="125"/>
      <c r="AA104" s="125"/>
      <c r="AB104" s="125"/>
      <c r="AC104" s="125" t="s">
        <v>1688</v>
      </c>
      <c r="AD104" s="125"/>
      <c r="AE104" s="125"/>
      <c r="AF104" s="125"/>
      <c r="AG104" s="125"/>
      <c r="AH104" s="125"/>
      <c r="AI104" s="125"/>
      <c r="AJ104" s="125"/>
      <c r="AK104" s="125"/>
      <c r="AL104" s="125"/>
      <c r="AM104" s="109"/>
      <c r="AN104" s="109"/>
      <c r="AO104" s="109"/>
      <c r="AP104" s="109"/>
      <c r="AQ104" s="125">
        <f>VLOOKUP(W104,下拉式選單設定_勿更動勿編輯!$JK$2:$KM$29,24,0)</f>
        <v>220</v>
      </c>
      <c r="AR104" s="125"/>
      <c r="AS104" s="125"/>
      <c r="AT104" s="125"/>
      <c r="AU104" s="170"/>
      <c r="AV104" s="170"/>
      <c r="AW104" s="170"/>
      <c r="AX104" s="170"/>
      <c r="AY104" s="200">
        <f>VLOOKUP(W104,下拉式選單設定_勿更動勿編輯!$JK$2:$KM$29,27,0)</f>
        <v>55</v>
      </c>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row>
    <row r="105" spans="1:71" ht="20.100000000000001" customHeight="1">
      <c r="A105" s="123" t="str">
        <f>A104</f>
        <v>走道區踢腳</v>
      </c>
      <c r="B105" s="124"/>
      <c r="C105" s="124"/>
      <c r="D105" s="124"/>
      <c r="E105" s="131"/>
      <c r="F105" s="123" t="str">
        <f>VLOOKUP(W105,下拉式選單設定_勿更動勿編輯!$JK$2:$KM$29,7,0)</f>
        <v>AC/DC 45w供電器</v>
      </c>
      <c r="G105" s="124"/>
      <c r="H105" s="124"/>
      <c r="I105" s="124"/>
      <c r="J105" s="124"/>
      <c r="K105" s="124"/>
      <c r="L105" s="124"/>
      <c r="M105" s="131"/>
      <c r="N105" s="125" t="str">
        <f>VLOOKUP(W105,下拉式選單設定_勿更動勿編輯!$JK$2:$KM$29,15,0)</f>
        <v>機殼型電源</v>
      </c>
      <c r="O105" s="125"/>
      <c r="P105" s="125"/>
      <c r="Q105" s="125"/>
      <c r="R105" s="125" t="str">
        <f>VLOOKUP(W105,下拉式選單設定_勿更動勿編輯!$JK$2:$KM$29,19,0)</f>
        <v>黑金剛</v>
      </c>
      <c r="S105" s="125"/>
      <c r="T105" s="125"/>
      <c r="U105" s="125"/>
      <c r="V105" s="125"/>
      <c r="W105" s="125" t="s">
        <v>1989</v>
      </c>
      <c r="X105" s="125"/>
      <c r="Y105" s="125"/>
      <c r="Z105" s="125"/>
      <c r="AA105" s="125"/>
      <c r="AB105" s="125"/>
      <c r="AC105" s="125" t="s">
        <v>279</v>
      </c>
      <c r="AD105" s="125"/>
      <c r="AE105" s="125"/>
      <c r="AF105" s="125"/>
      <c r="AG105" s="125"/>
      <c r="AH105" s="125"/>
      <c r="AI105" s="125"/>
      <c r="AJ105" s="125"/>
      <c r="AK105" s="125"/>
      <c r="AL105" s="125"/>
      <c r="AM105" s="109"/>
      <c r="AN105" s="109"/>
      <c r="AO105" s="109"/>
      <c r="AP105" s="109"/>
      <c r="AQ105" s="125">
        <f>VLOOKUP(W105,下拉式選單設定_勿更動勿編輯!$JK$2:$KM$29,24,0)</f>
        <v>240</v>
      </c>
      <c r="AR105" s="125"/>
      <c r="AS105" s="125"/>
      <c r="AT105" s="125"/>
      <c r="AU105" s="170"/>
      <c r="AV105" s="170"/>
      <c r="AW105" s="170"/>
      <c r="AX105" s="170"/>
      <c r="AY105" s="200">
        <f>VLOOKUP(W105,下拉式選單設定_勿更動勿編輯!$JK$2:$KM$29,27,0)</f>
        <v>120</v>
      </c>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row>
    <row r="106" spans="1:71" ht="20.100000000000001" customHeight="1">
      <c r="A106" s="123" t="s">
        <v>2050</v>
      </c>
      <c r="B106" s="124"/>
      <c r="C106" s="124"/>
      <c r="D106" s="124"/>
      <c r="E106" s="131"/>
      <c r="F106" s="123" t="str">
        <f>VLOOKUP(W106,下拉式選單設定_勿更動勿編輯!$JK$2:$KM$29,7,0)</f>
        <v>2835LED16w照明燈條</v>
      </c>
      <c r="G106" s="124"/>
      <c r="H106" s="124"/>
      <c r="I106" s="124"/>
      <c r="J106" s="124"/>
      <c r="K106" s="124"/>
      <c r="L106" s="124"/>
      <c r="M106" s="131"/>
      <c r="N106" s="125" t="str">
        <f>VLOOKUP(W106,下拉式選單設定_勿更動勿編輯!$JK$2:$KM$29,15,0)</f>
        <v>SMD LED</v>
      </c>
      <c r="O106" s="125"/>
      <c r="P106" s="125"/>
      <c r="Q106" s="125"/>
      <c r="R106" s="125" t="str">
        <f>VLOOKUP(W106,下拉式選單設定_勿更動勿編輯!$JK$2:$KM$29,19,0)</f>
        <v>三安</v>
      </c>
      <c r="S106" s="125"/>
      <c r="T106" s="125"/>
      <c r="U106" s="125"/>
      <c r="V106" s="125"/>
      <c r="W106" s="125" t="s">
        <v>2016</v>
      </c>
      <c r="X106" s="125"/>
      <c r="Y106" s="125"/>
      <c r="Z106" s="125"/>
      <c r="AA106" s="125"/>
      <c r="AB106" s="125"/>
      <c r="AC106" s="125" t="s">
        <v>1688</v>
      </c>
      <c r="AD106" s="125"/>
      <c r="AE106" s="125"/>
      <c r="AF106" s="125"/>
      <c r="AG106" s="125"/>
      <c r="AH106" s="125"/>
      <c r="AI106" s="125"/>
      <c r="AJ106" s="125"/>
      <c r="AK106" s="125"/>
      <c r="AL106" s="125"/>
      <c r="AM106" s="109"/>
      <c r="AN106" s="109"/>
      <c r="AO106" s="109"/>
      <c r="AP106" s="109"/>
      <c r="AQ106" s="125">
        <f>VLOOKUP(W106,下拉式選單設定_勿更動勿編輯!$JK$2:$KM$29,24,0)</f>
        <v>260</v>
      </c>
      <c r="AR106" s="125"/>
      <c r="AS106" s="125"/>
      <c r="AT106" s="125"/>
      <c r="AU106" s="170"/>
      <c r="AV106" s="170"/>
      <c r="AW106" s="170"/>
      <c r="AX106" s="170"/>
      <c r="AY106" s="200">
        <f>VLOOKUP(W106,下拉式選單設定_勿更動勿編輯!$JK$2:$KM$29,27,0)</f>
        <v>65</v>
      </c>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row>
    <row r="107" spans="1:71" ht="20.100000000000001" customHeight="1">
      <c r="A107" s="123" t="str">
        <f>A106</f>
        <v>大盥洗室天花</v>
      </c>
      <c r="B107" s="124"/>
      <c r="C107" s="124"/>
      <c r="D107" s="124"/>
      <c r="E107" s="131"/>
      <c r="F107" s="123" t="str">
        <f>VLOOKUP(W107,下拉式選單設定_勿更動勿編輯!$JK$2:$KM$29,7,0)</f>
        <v>AC/DC 45w供電器</v>
      </c>
      <c r="G107" s="124"/>
      <c r="H107" s="124"/>
      <c r="I107" s="124"/>
      <c r="J107" s="124"/>
      <c r="K107" s="124"/>
      <c r="L107" s="124"/>
      <c r="M107" s="131"/>
      <c r="N107" s="125" t="str">
        <f>VLOOKUP(W107,下拉式選單設定_勿更動勿編輯!$JK$2:$KM$29,15,0)</f>
        <v>機殼型電源</v>
      </c>
      <c r="O107" s="125"/>
      <c r="P107" s="125"/>
      <c r="Q107" s="125"/>
      <c r="R107" s="125" t="str">
        <f>VLOOKUP(W107,下拉式選單設定_勿更動勿編輯!$JK$2:$KM$29,19,0)</f>
        <v>黑金剛</v>
      </c>
      <c r="S107" s="125"/>
      <c r="T107" s="125"/>
      <c r="U107" s="125"/>
      <c r="V107" s="125"/>
      <c r="W107" s="125" t="s">
        <v>1989</v>
      </c>
      <c r="X107" s="125"/>
      <c r="Y107" s="125"/>
      <c r="Z107" s="125"/>
      <c r="AA107" s="125"/>
      <c r="AB107" s="125"/>
      <c r="AC107" s="125" t="s">
        <v>279</v>
      </c>
      <c r="AD107" s="125"/>
      <c r="AE107" s="125"/>
      <c r="AF107" s="125"/>
      <c r="AG107" s="125"/>
      <c r="AH107" s="125"/>
      <c r="AI107" s="125"/>
      <c r="AJ107" s="125"/>
      <c r="AK107" s="125"/>
      <c r="AL107" s="125"/>
      <c r="AM107" s="109"/>
      <c r="AN107" s="109"/>
      <c r="AO107" s="109"/>
      <c r="AP107" s="109"/>
      <c r="AQ107" s="125">
        <f>VLOOKUP(W107,下拉式選單設定_勿更動勿編輯!$JK$2:$KM$29,24,0)</f>
        <v>240</v>
      </c>
      <c r="AR107" s="125"/>
      <c r="AS107" s="125"/>
      <c r="AT107" s="125"/>
      <c r="AU107" s="170"/>
      <c r="AV107" s="170"/>
      <c r="AW107" s="170"/>
      <c r="AX107" s="170"/>
      <c r="AY107" s="200">
        <f>VLOOKUP(W107,下拉式選單設定_勿更動勿編輯!$JK$2:$KM$29,27,0)</f>
        <v>120</v>
      </c>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row>
    <row r="108" spans="1:71" ht="20.100000000000001" customHeight="1">
      <c r="A108" s="123" t="s">
        <v>2051</v>
      </c>
      <c r="B108" s="124"/>
      <c r="C108" s="124"/>
      <c r="D108" s="124"/>
      <c r="E108" s="131"/>
      <c r="F108" s="123" t="str">
        <f>VLOOKUP(W108,下拉式選單設定_勿更動勿編輯!$JK$2:$KM$29,7,0)</f>
        <v>2835LED16w照明燈條</v>
      </c>
      <c r="G108" s="124"/>
      <c r="H108" s="124"/>
      <c r="I108" s="124"/>
      <c r="J108" s="124"/>
      <c r="K108" s="124"/>
      <c r="L108" s="124"/>
      <c r="M108" s="131"/>
      <c r="N108" s="125" t="str">
        <f>VLOOKUP(W108,下拉式選單設定_勿更動勿編輯!$JK$2:$KM$29,15,0)</f>
        <v>SMD LED</v>
      </c>
      <c r="O108" s="125"/>
      <c r="P108" s="125"/>
      <c r="Q108" s="125"/>
      <c r="R108" s="125" t="str">
        <f>VLOOKUP(W108,下拉式選單設定_勿更動勿編輯!$JK$2:$KM$29,19,0)</f>
        <v>三安</v>
      </c>
      <c r="S108" s="125"/>
      <c r="T108" s="125"/>
      <c r="U108" s="125"/>
      <c r="V108" s="125"/>
      <c r="W108" s="125" t="s">
        <v>2016</v>
      </c>
      <c r="X108" s="125"/>
      <c r="Y108" s="125"/>
      <c r="Z108" s="125"/>
      <c r="AA108" s="125"/>
      <c r="AB108" s="125"/>
      <c r="AC108" s="125" t="s">
        <v>1688</v>
      </c>
      <c r="AD108" s="125"/>
      <c r="AE108" s="125"/>
      <c r="AF108" s="125"/>
      <c r="AG108" s="125"/>
      <c r="AH108" s="125"/>
      <c r="AI108" s="125"/>
      <c r="AJ108" s="125"/>
      <c r="AK108" s="125"/>
      <c r="AL108" s="125"/>
      <c r="AM108" s="109"/>
      <c r="AN108" s="109"/>
      <c r="AO108" s="109"/>
      <c r="AP108" s="109"/>
      <c r="AQ108" s="125">
        <f>VLOOKUP(W108,下拉式選單設定_勿更動勿編輯!$JK$2:$KM$29,24,0)</f>
        <v>260</v>
      </c>
      <c r="AR108" s="125"/>
      <c r="AS108" s="125"/>
      <c r="AT108" s="125"/>
      <c r="AU108" s="170"/>
      <c r="AV108" s="170"/>
      <c r="AW108" s="170"/>
      <c r="AX108" s="170"/>
      <c r="AY108" s="200">
        <f>VLOOKUP(W108,下拉式選單設定_勿更動勿編輯!$JK$2:$KM$29,27,0)</f>
        <v>65</v>
      </c>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row>
    <row r="109" spans="1:71" ht="20.100000000000001" customHeight="1">
      <c r="A109" s="123" t="str">
        <f>A108</f>
        <v>小盥洗室天花</v>
      </c>
      <c r="B109" s="124"/>
      <c r="C109" s="124"/>
      <c r="D109" s="124"/>
      <c r="E109" s="131"/>
      <c r="F109" s="123" t="str">
        <f>VLOOKUP(W109,下拉式選單設定_勿更動勿編輯!$JK$2:$KM$29,7,0)</f>
        <v>AC/DC 45w供電器</v>
      </c>
      <c r="G109" s="124"/>
      <c r="H109" s="124"/>
      <c r="I109" s="124"/>
      <c r="J109" s="124"/>
      <c r="K109" s="124"/>
      <c r="L109" s="124"/>
      <c r="M109" s="131"/>
      <c r="N109" s="125" t="str">
        <f>VLOOKUP(W109,下拉式選單設定_勿更動勿編輯!$JK$2:$KM$29,15,0)</f>
        <v>機殼型電源</v>
      </c>
      <c r="O109" s="125"/>
      <c r="P109" s="125"/>
      <c r="Q109" s="125"/>
      <c r="R109" s="125" t="str">
        <f>VLOOKUP(W109,下拉式選單設定_勿更動勿編輯!$JK$2:$KM$29,19,0)</f>
        <v>黑金剛</v>
      </c>
      <c r="S109" s="125"/>
      <c r="T109" s="125"/>
      <c r="U109" s="125"/>
      <c r="V109" s="125"/>
      <c r="W109" s="125" t="s">
        <v>1989</v>
      </c>
      <c r="X109" s="125"/>
      <c r="Y109" s="125"/>
      <c r="Z109" s="125"/>
      <c r="AA109" s="125"/>
      <c r="AB109" s="125"/>
      <c r="AC109" s="125" t="s">
        <v>279</v>
      </c>
      <c r="AD109" s="125"/>
      <c r="AE109" s="125"/>
      <c r="AF109" s="125"/>
      <c r="AG109" s="125"/>
      <c r="AH109" s="125"/>
      <c r="AI109" s="125"/>
      <c r="AJ109" s="125"/>
      <c r="AK109" s="125"/>
      <c r="AL109" s="125"/>
      <c r="AM109" s="109"/>
      <c r="AN109" s="109"/>
      <c r="AO109" s="109"/>
      <c r="AP109" s="109"/>
      <c r="AQ109" s="125">
        <f>VLOOKUP(W109,下拉式選單設定_勿更動勿編輯!$JK$2:$KM$29,24,0)</f>
        <v>240</v>
      </c>
      <c r="AR109" s="125"/>
      <c r="AS109" s="125"/>
      <c r="AT109" s="125"/>
      <c r="AU109" s="170"/>
      <c r="AV109" s="170"/>
      <c r="AW109" s="170"/>
      <c r="AX109" s="170"/>
      <c r="AY109" s="200">
        <f>VLOOKUP(W109,下拉式選單設定_勿更動勿編輯!$JK$2:$KM$29,27,0)</f>
        <v>120</v>
      </c>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row>
    <row r="110" spans="1:71" ht="20.100000000000001" customHeight="1">
      <c r="A110" s="123" t="s">
        <v>2052</v>
      </c>
      <c r="B110" s="124"/>
      <c r="C110" s="124"/>
      <c r="D110" s="124"/>
      <c r="E110" s="131"/>
      <c r="F110" s="123" t="str">
        <f>VLOOKUP(W110,下拉式選單設定_勿更動勿編輯!$JK$2:$KM$29,7,0)</f>
        <v>2835LED16w照明燈條</v>
      </c>
      <c r="G110" s="124"/>
      <c r="H110" s="124"/>
      <c r="I110" s="124"/>
      <c r="J110" s="124"/>
      <c r="K110" s="124"/>
      <c r="L110" s="124"/>
      <c r="M110" s="131"/>
      <c r="N110" s="125" t="str">
        <f>VLOOKUP(W110,下拉式選單設定_勿更動勿編輯!$JK$2:$KM$29,15,0)</f>
        <v>SMD LED</v>
      </c>
      <c r="O110" s="125"/>
      <c r="P110" s="125"/>
      <c r="Q110" s="125"/>
      <c r="R110" s="125" t="str">
        <f>VLOOKUP(W110,下拉式選單設定_勿更動勿編輯!$JK$2:$KM$29,19,0)</f>
        <v>三安</v>
      </c>
      <c r="S110" s="125"/>
      <c r="T110" s="125"/>
      <c r="U110" s="125"/>
      <c r="V110" s="125"/>
      <c r="W110" s="125" t="s">
        <v>2016</v>
      </c>
      <c r="X110" s="125"/>
      <c r="Y110" s="125"/>
      <c r="Z110" s="125"/>
      <c r="AA110" s="125"/>
      <c r="AB110" s="125"/>
      <c r="AC110" s="125" t="s">
        <v>1688</v>
      </c>
      <c r="AD110" s="125"/>
      <c r="AE110" s="125"/>
      <c r="AF110" s="125"/>
      <c r="AG110" s="125"/>
      <c r="AH110" s="125"/>
      <c r="AI110" s="125"/>
      <c r="AJ110" s="125"/>
      <c r="AK110" s="125"/>
      <c r="AL110" s="125"/>
      <c r="AM110" s="109"/>
      <c r="AN110" s="109"/>
      <c r="AO110" s="109"/>
      <c r="AP110" s="109"/>
      <c r="AQ110" s="125">
        <f>VLOOKUP(W110,下拉式選單設定_勿更動勿編輯!$JK$2:$KM$29,24,0)</f>
        <v>260</v>
      </c>
      <c r="AR110" s="125"/>
      <c r="AS110" s="125"/>
      <c r="AT110" s="125"/>
      <c r="AU110" s="170"/>
      <c r="AV110" s="170"/>
      <c r="AW110" s="170"/>
      <c r="AX110" s="170"/>
      <c r="AY110" s="200">
        <f>VLOOKUP(W110,下拉式選單設定_勿更動勿編輯!$JK$2:$KM$29,27,0)</f>
        <v>65</v>
      </c>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row>
    <row r="111" spans="1:71" ht="20.100000000000001" customHeight="1">
      <c r="A111" s="123" t="str">
        <f>A110</f>
        <v>衛生間天花</v>
      </c>
      <c r="B111" s="124"/>
      <c r="C111" s="124"/>
      <c r="D111" s="124"/>
      <c r="E111" s="131"/>
      <c r="F111" s="123" t="str">
        <f>VLOOKUP(W111,下拉式選單設定_勿更動勿編輯!$JK$2:$KM$29,7,0)</f>
        <v>AC/DC 45w供電器</v>
      </c>
      <c r="G111" s="124"/>
      <c r="H111" s="124"/>
      <c r="I111" s="124"/>
      <c r="J111" s="124"/>
      <c r="K111" s="124"/>
      <c r="L111" s="124"/>
      <c r="M111" s="131"/>
      <c r="N111" s="125" t="str">
        <f>VLOOKUP(W111,下拉式選單設定_勿更動勿編輯!$JK$2:$KM$29,15,0)</f>
        <v>機殼型電源</v>
      </c>
      <c r="O111" s="125"/>
      <c r="P111" s="125"/>
      <c r="Q111" s="125"/>
      <c r="R111" s="125" t="str">
        <f>VLOOKUP(W111,下拉式選單設定_勿更動勿編輯!$JK$2:$KM$29,19,0)</f>
        <v>黑金剛</v>
      </c>
      <c r="S111" s="125"/>
      <c r="T111" s="125"/>
      <c r="U111" s="125"/>
      <c r="V111" s="125"/>
      <c r="W111" s="125" t="s">
        <v>1989</v>
      </c>
      <c r="X111" s="125"/>
      <c r="Y111" s="125"/>
      <c r="Z111" s="125"/>
      <c r="AA111" s="125"/>
      <c r="AB111" s="125"/>
      <c r="AC111" s="125" t="s">
        <v>279</v>
      </c>
      <c r="AD111" s="125"/>
      <c r="AE111" s="125"/>
      <c r="AF111" s="125"/>
      <c r="AG111" s="125"/>
      <c r="AH111" s="125"/>
      <c r="AI111" s="125"/>
      <c r="AJ111" s="125"/>
      <c r="AK111" s="125"/>
      <c r="AL111" s="125"/>
      <c r="AM111" s="109"/>
      <c r="AN111" s="109"/>
      <c r="AO111" s="109"/>
      <c r="AP111" s="109"/>
      <c r="AQ111" s="125">
        <f>VLOOKUP(W111,下拉式選單設定_勿更動勿編輯!$JK$2:$KM$29,24,0)</f>
        <v>240</v>
      </c>
      <c r="AR111" s="125"/>
      <c r="AS111" s="125"/>
      <c r="AT111" s="125"/>
      <c r="AU111" s="170"/>
      <c r="AV111" s="170"/>
      <c r="AW111" s="170"/>
      <c r="AX111" s="170"/>
      <c r="AY111" s="200">
        <f>VLOOKUP(W111,下拉式選單設定_勿更動勿編輯!$JK$2:$KM$29,27,0)</f>
        <v>120</v>
      </c>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row>
    <row r="112" spans="1:71" ht="20.100000000000001" customHeight="1">
      <c r="A112" s="123" t="s">
        <v>2053</v>
      </c>
      <c r="B112" s="124"/>
      <c r="C112" s="124"/>
      <c r="D112" s="124"/>
      <c r="E112" s="131"/>
      <c r="F112" s="123" t="str">
        <f>VLOOKUP(W112,下拉式選單設定_勿更動勿編輯!$JK$2:$KM$29,7,0)</f>
        <v>2835LED20w照明燈條</v>
      </c>
      <c r="G112" s="124"/>
      <c r="H112" s="124"/>
      <c r="I112" s="124"/>
      <c r="J112" s="124"/>
      <c r="K112" s="124"/>
      <c r="L112" s="124"/>
      <c r="M112" s="131"/>
      <c r="N112" s="125" t="str">
        <f>VLOOKUP(W112,下拉式選單設定_勿更動勿編輯!$JK$2:$KM$29,15,0)</f>
        <v>SMD LED</v>
      </c>
      <c r="O112" s="125"/>
      <c r="P112" s="125"/>
      <c r="Q112" s="125"/>
      <c r="R112" s="125" t="str">
        <f>VLOOKUP(W112,下拉式選單設定_勿更動勿編輯!$JK$2:$KM$29,19,0)</f>
        <v>三安</v>
      </c>
      <c r="S112" s="125"/>
      <c r="T112" s="125"/>
      <c r="U112" s="125"/>
      <c r="V112" s="125"/>
      <c r="W112" s="125" t="s">
        <v>1658</v>
      </c>
      <c r="X112" s="125"/>
      <c r="Y112" s="125"/>
      <c r="Z112" s="125"/>
      <c r="AA112" s="125"/>
      <c r="AB112" s="125"/>
      <c r="AC112" s="125" t="s">
        <v>1688</v>
      </c>
      <c r="AD112" s="125"/>
      <c r="AE112" s="125"/>
      <c r="AF112" s="125"/>
      <c r="AG112" s="125"/>
      <c r="AH112" s="125"/>
      <c r="AI112" s="125"/>
      <c r="AJ112" s="125"/>
      <c r="AK112" s="125"/>
      <c r="AL112" s="125"/>
      <c r="AM112" s="109"/>
      <c r="AN112" s="109"/>
      <c r="AO112" s="109"/>
      <c r="AP112" s="109"/>
      <c r="AQ112" s="125">
        <f>VLOOKUP(W112,下拉式選單設定_勿更動勿編輯!$JK$2:$KM$29,24,0)</f>
        <v>400</v>
      </c>
      <c r="AR112" s="125"/>
      <c r="AS112" s="125"/>
      <c r="AT112" s="125"/>
      <c r="AU112" s="170"/>
      <c r="AV112" s="170"/>
      <c r="AW112" s="170"/>
      <c r="AX112" s="170"/>
      <c r="AY112" s="200">
        <f>VLOOKUP(W112,下拉式選單設定_勿更動勿編輯!$JK$2:$KM$29,27,0)</f>
        <v>100</v>
      </c>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row>
    <row r="113" spans="1:71" ht="20.100000000000001" customHeight="1">
      <c r="A113" s="123" t="str">
        <f>A112</f>
        <v>主臥房天花</v>
      </c>
      <c r="B113" s="124"/>
      <c r="C113" s="124"/>
      <c r="D113" s="124"/>
      <c r="E113" s="131"/>
      <c r="F113" s="123" t="str">
        <f>VLOOKUP(W113,下拉式選單設定_勿更動勿編輯!$JK$2:$KM$29,7,0)</f>
        <v>AC/DC 200w供電器</v>
      </c>
      <c r="G113" s="124"/>
      <c r="H113" s="124"/>
      <c r="I113" s="124"/>
      <c r="J113" s="124"/>
      <c r="K113" s="124"/>
      <c r="L113" s="124"/>
      <c r="M113" s="131"/>
      <c r="N113" s="125" t="str">
        <f>VLOOKUP(W113,下拉式選單設定_勿更動勿編輯!$JK$2:$KM$29,15,0)</f>
        <v>機殼型電源</v>
      </c>
      <c r="O113" s="125"/>
      <c r="P113" s="125"/>
      <c r="Q113" s="125"/>
      <c r="R113" s="125" t="str">
        <f>VLOOKUP(W113,下拉式選單設定_勿更動勿編輯!$JK$2:$KM$29,19,0)</f>
        <v>黑金剛</v>
      </c>
      <c r="S113" s="125"/>
      <c r="T113" s="125"/>
      <c r="U113" s="125"/>
      <c r="V113" s="125"/>
      <c r="W113" s="125" t="s">
        <v>1994</v>
      </c>
      <c r="X113" s="125"/>
      <c r="Y113" s="125"/>
      <c r="Z113" s="125"/>
      <c r="AA113" s="125"/>
      <c r="AB113" s="125"/>
      <c r="AC113" s="125" t="s">
        <v>279</v>
      </c>
      <c r="AD113" s="125"/>
      <c r="AE113" s="125"/>
      <c r="AF113" s="125"/>
      <c r="AG113" s="125"/>
      <c r="AH113" s="125"/>
      <c r="AI113" s="125"/>
      <c r="AJ113" s="125"/>
      <c r="AK113" s="125"/>
      <c r="AL113" s="125"/>
      <c r="AM113" s="109"/>
      <c r="AN113" s="109"/>
      <c r="AO113" s="109"/>
      <c r="AP113" s="109"/>
      <c r="AQ113" s="125">
        <f>VLOOKUP(W113,下拉式選單設定_勿更動勿編輯!$JK$2:$KM$29,24,0)</f>
        <v>680</v>
      </c>
      <c r="AR113" s="125"/>
      <c r="AS113" s="125"/>
      <c r="AT113" s="125"/>
      <c r="AU113" s="170"/>
      <c r="AV113" s="170"/>
      <c r="AW113" s="170"/>
      <c r="AX113" s="170"/>
      <c r="AY113" s="200">
        <f>VLOOKUP(W113,下拉式選單設定_勿更動勿編輯!$JK$2:$KM$29,27,0)</f>
        <v>340</v>
      </c>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row>
    <row r="114" spans="1:71" ht="20.100000000000001" customHeight="1">
      <c r="A114" s="123" t="s">
        <v>2054</v>
      </c>
      <c r="B114" s="124"/>
      <c r="C114" s="124"/>
      <c r="D114" s="124"/>
      <c r="E114" s="131"/>
      <c r="F114" s="123" t="str">
        <f>VLOOKUP(W114,下拉式選單設定_勿更動勿編輯!$JK$2:$KM$29,7,0)</f>
        <v>2835LED14w照明燈條</v>
      </c>
      <c r="G114" s="124"/>
      <c r="H114" s="124"/>
      <c r="I114" s="124"/>
      <c r="J114" s="124"/>
      <c r="K114" s="124"/>
      <c r="L114" s="124"/>
      <c r="M114" s="131"/>
      <c r="N114" s="125" t="str">
        <f>VLOOKUP(W114,下拉式選單設定_勿更動勿編輯!$JK$2:$KM$29,15,0)</f>
        <v>SMD LED</v>
      </c>
      <c r="O114" s="125"/>
      <c r="P114" s="125"/>
      <c r="Q114" s="125"/>
      <c r="R114" s="125" t="str">
        <f>VLOOKUP(W114,下拉式選單設定_勿更動勿編輯!$JK$2:$KM$29,19,0)</f>
        <v>三安</v>
      </c>
      <c r="S114" s="125"/>
      <c r="T114" s="125"/>
      <c r="U114" s="125"/>
      <c r="V114" s="125"/>
      <c r="W114" s="125" t="s">
        <v>2010</v>
      </c>
      <c r="X114" s="125"/>
      <c r="Y114" s="125"/>
      <c r="Z114" s="125"/>
      <c r="AA114" s="125"/>
      <c r="AB114" s="125"/>
      <c r="AC114" s="125" t="s">
        <v>1688</v>
      </c>
      <c r="AD114" s="125"/>
      <c r="AE114" s="125"/>
      <c r="AF114" s="125"/>
      <c r="AG114" s="125"/>
      <c r="AH114" s="125"/>
      <c r="AI114" s="125"/>
      <c r="AJ114" s="125"/>
      <c r="AK114" s="125"/>
      <c r="AL114" s="125"/>
      <c r="AM114" s="109"/>
      <c r="AN114" s="109"/>
      <c r="AO114" s="109"/>
      <c r="AP114" s="109"/>
      <c r="AQ114" s="125">
        <f>VLOOKUP(W114,下拉式選單設定_勿更動勿編輯!$JK$2:$KM$29,24,0)</f>
        <v>220</v>
      </c>
      <c r="AR114" s="125"/>
      <c r="AS114" s="125"/>
      <c r="AT114" s="125"/>
      <c r="AU114" s="170"/>
      <c r="AV114" s="170"/>
      <c r="AW114" s="170"/>
      <c r="AX114" s="170"/>
      <c r="AY114" s="200">
        <f>VLOOKUP(W114,下拉式選單設定_勿更動勿編輯!$JK$2:$KM$29,27,0)</f>
        <v>55</v>
      </c>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row>
    <row r="115" spans="1:71" ht="20.100000000000001" customHeight="1">
      <c r="A115" s="123" t="str">
        <f>A114</f>
        <v>主臥房書櫃</v>
      </c>
      <c r="B115" s="124"/>
      <c r="C115" s="124"/>
      <c r="D115" s="124"/>
      <c r="E115" s="131"/>
      <c r="F115" s="123" t="str">
        <f>VLOOKUP(W115,下拉式選單設定_勿更動勿編輯!$JK$2:$KM$29,7,0)</f>
        <v>AC/DC 200w供電器</v>
      </c>
      <c r="G115" s="124"/>
      <c r="H115" s="124"/>
      <c r="I115" s="124"/>
      <c r="J115" s="124"/>
      <c r="K115" s="124"/>
      <c r="L115" s="124"/>
      <c r="M115" s="131"/>
      <c r="N115" s="125" t="str">
        <f>VLOOKUP(W115,下拉式選單設定_勿更動勿編輯!$JK$2:$KM$29,15,0)</f>
        <v>機殼型電源</v>
      </c>
      <c r="O115" s="125"/>
      <c r="P115" s="125"/>
      <c r="Q115" s="125"/>
      <c r="R115" s="125" t="str">
        <f>VLOOKUP(W115,下拉式選單設定_勿更動勿編輯!$JK$2:$KM$29,19,0)</f>
        <v>黑金剛</v>
      </c>
      <c r="S115" s="125"/>
      <c r="T115" s="125"/>
      <c r="U115" s="125"/>
      <c r="V115" s="125"/>
      <c r="W115" s="125" t="s">
        <v>1994</v>
      </c>
      <c r="X115" s="125"/>
      <c r="Y115" s="125"/>
      <c r="Z115" s="125"/>
      <c r="AA115" s="125"/>
      <c r="AB115" s="125"/>
      <c r="AC115" s="125" t="s">
        <v>279</v>
      </c>
      <c r="AD115" s="125"/>
      <c r="AE115" s="125"/>
      <c r="AF115" s="125"/>
      <c r="AG115" s="125"/>
      <c r="AH115" s="125"/>
      <c r="AI115" s="125"/>
      <c r="AJ115" s="125"/>
      <c r="AK115" s="125"/>
      <c r="AL115" s="125"/>
      <c r="AM115" s="109"/>
      <c r="AN115" s="109"/>
      <c r="AO115" s="109"/>
      <c r="AP115" s="109"/>
      <c r="AQ115" s="125">
        <f>VLOOKUP(W115,下拉式選單設定_勿更動勿編輯!$JK$2:$KM$29,24,0)</f>
        <v>680</v>
      </c>
      <c r="AR115" s="125"/>
      <c r="AS115" s="125"/>
      <c r="AT115" s="125"/>
      <c r="AU115" s="170"/>
      <c r="AV115" s="170"/>
      <c r="AW115" s="170"/>
      <c r="AX115" s="170"/>
      <c r="AY115" s="200">
        <f>VLOOKUP(W115,下拉式選單設定_勿更動勿編輯!$JK$2:$KM$29,27,0)</f>
        <v>340</v>
      </c>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row>
    <row r="116" spans="1:71" ht="20.100000000000001" customHeight="1">
      <c r="A116" s="123" t="s">
        <v>2055</v>
      </c>
      <c r="B116" s="124"/>
      <c r="C116" s="124"/>
      <c r="D116" s="124"/>
      <c r="E116" s="131"/>
      <c r="F116" s="123" t="str">
        <f>VLOOKUP(W116,下拉式選單設定_勿更動勿編輯!$JK$2:$KM$29,7,0)</f>
        <v>2835LED14w照明燈條</v>
      </c>
      <c r="G116" s="124"/>
      <c r="H116" s="124"/>
      <c r="I116" s="124"/>
      <c r="J116" s="124"/>
      <c r="K116" s="124"/>
      <c r="L116" s="124"/>
      <c r="M116" s="131"/>
      <c r="N116" s="125" t="str">
        <f>VLOOKUP(W116,下拉式選單設定_勿更動勿編輯!$JK$2:$KM$29,15,0)</f>
        <v>SMD LED</v>
      </c>
      <c r="O116" s="125"/>
      <c r="P116" s="125"/>
      <c r="Q116" s="125"/>
      <c r="R116" s="125" t="str">
        <f>VLOOKUP(W116,下拉式選單設定_勿更動勿編輯!$JK$2:$KM$29,19,0)</f>
        <v>三安</v>
      </c>
      <c r="S116" s="125"/>
      <c r="T116" s="125"/>
      <c r="U116" s="125"/>
      <c r="V116" s="125"/>
      <c r="W116" s="125" t="s">
        <v>2010</v>
      </c>
      <c r="X116" s="125"/>
      <c r="Y116" s="125"/>
      <c r="Z116" s="125"/>
      <c r="AA116" s="125"/>
      <c r="AB116" s="125"/>
      <c r="AC116" s="125" t="s">
        <v>1688</v>
      </c>
      <c r="AD116" s="125"/>
      <c r="AE116" s="125"/>
      <c r="AF116" s="125"/>
      <c r="AG116" s="125"/>
      <c r="AH116" s="125"/>
      <c r="AI116" s="125"/>
      <c r="AJ116" s="125"/>
      <c r="AK116" s="125"/>
      <c r="AL116" s="125"/>
      <c r="AM116" s="109"/>
      <c r="AN116" s="109"/>
      <c r="AO116" s="109"/>
      <c r="AP116" s="109"/>
      <c r="AQ116" s="125">
        <f>VLOOKUP(W116,下拉式選單設定_勿更動勿編輯!$JK$2:$KM$29,24,0)</f>
        <v>220</v>
      </c>
      <c r="AR116" s="125"/>
      <c r="AS116" s="125"/>
      <c r="AT116" s="125"/>
      <c r="AU116" s="170"/>
      <c r="AV116" s="170"/>
      <c r="AW116" s="170"/>
      <c r="AX116" s="170"/>
      <c r="AY116" s="200">
        <f>VLOOKUP(W116,下拉式選單設定_勿更動勿編輯!$JK$2:$KM$29,27,0)</f>
        <v>55</v>
      </c>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row>
    <row r="117" spans="1:71" ht="20.100000000000001" customHeight="1">
      <c r="A117" s="123" t="str">
        <f>A116</f>
        <v>主臥房床背</v>
      </c>
      <c r="B117" s="124"/>
      <c r="C117" s="124"/>
      <c r="D117" s="124"/>
      <c r="E117" s="131"/>
      <c r="F117" s="123" t="str">
        <f>VLOOKUP(W117,下拉式選單設定_勿更動勿編輯!$JK$2:$KM$29,7,0)</f>
        <v>AC/DC 45w供電器</v>
      </c>
      <c r="G117" s="124"/>
      <c r="H117" s="124"/>
      <c r="I117" s="124"/>
      <c r="J117" s="124"/>
      <c r="K117" s="124"/>
      <c r="L117" s="124"/>
      <c r="M117" s="131"/>
      <c r="N117" s="125" t="str">
        <f>VLOOKUP(W117,下拉式選單設定_勿更動勿編輯!$JK$2:$KM$29,15,0)</f>
        <v>機殼型電源</v>
      </c>
      <c r="O117" s="125"/>
      <c r="P117" s="125"/>
      <c r="Q117" s="125"/>
      <c r="R117" s="125" t="str">
        <f>VLOOKUP(W117,下拉式選單設定_勿更動勿編輯!$JK$2:$KM$29,19,0)</f>
        <v>黑金剛</v>
      </c>
      <c r="S117" s="125"/>
      <c r="T117" s="125"/>
      <c r="U117" s="125"/>
      <c r="V117" s="125"/>
      <c r="W117" s="125" t="s">
        <v>1989</v>
      </c>
      <c r="X117" s="125"/>
      <c r="Y117" s="125"/>
      <c r="Z117" s="125"/>
      <c r="AA117" s="125"/>
      <c r="AB117" s="125"/>
      <c r="AC117" s="125" t="s">
        <v>279</v>
      </c>
      <c r="AD117" s="125"/>
      <c r="AE117" s="125"/>
      <c r="AF117" s="125"/>
      <c r="AG117" s="125"/>
      <c r="AH117" s="125"/>
      <c r="AI117" s="125"/>
      <c r="AJ117" s="125"/>
      <c r="AK117" s="125"/>
      <c r="AL117" s="125"/>
      <c r="AM117" s="109"/>
      <c r="AN117" s="109"/>
      <c r="AO117" s="109"/>
      <c r="AP117" s="109"/>
      <c r="AQ117" s="125">
        <f>VLOOKUP(W117,下拉式選單設定_勿更動勿編輯!$JK$2:$KM$29,24,0)</f>
        <v>240</v>
      </c>
      <c r="AR117" s="125"/>
      <c r="AS117" s="125"/>
      <c r="AT117" s="125"/>
      <c r="AU117" s="170"/>
      <c r="AV117" s="170"/>
      <c r="AW117" s="170"/>
      <c r="AX117" s="170"/>
      <c r="AY117" s="200">
        <f>VLOOKUP(W117,下拉式選單設定_勿更動勿編輯!$JK$2:$KM$29,27,0)</f>
        <v>120</v>
      </c>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row>
    <row r="118" spans="1:71" ht="20.100000000000001" customHeight="1">
      <c r="A118" s="123" t="s">
        <v>1842</v>
      </c>
      <c r="B118" s="124"/>
      <c r="C118" s="124"/>
      <c r="D118" s="124"/>
      <c r="E118" s="131"/>
      <c r="F118" s="123" t="str">
        <f>VLOOKUP(W118,下拉式選單設定_勿更動勿編輯!$JK$2:$KM$29,7,0)</f>
        <v>2835LED20w照明燈條</v>
      </c>
      <c r="G118" s="124"/>
      <c r="H118" s="124"/>
      <c r="I118" s="124"/>
      <c r="J118" s="124"/>
      <c r="K118" s="124"/>
      <c r="L118" s="124"/>
      <c r="M118" s="131"/>
      <c r="N118" s="125" t="str">
        <f>VLOOKUP(W118,下拉式選單設定_勿更動勿編輯!$JK$2:$KM$29,15,0)</f>
        <v>SMD LED</v>
      </c>
      <c r="O118" s="125"/>
      <c r="P118" s="125"/>
      <c r="Q118" s="125"/>
      <c r="R118" s="125" t="str">
        <f>VLOOKUP(W118,下拉式選單設定_勿更動勿編輯!$JK$2:$KM$29,19,0)</f>
        <v>三安</v>
      </c>
      <c r="S118" s="125"/>
      <c r="T118" s="125"/>
      <c r="U118" s="125"/>
      <c r="V118" s="125"/>
      <c r="W118" s="125" t="s">
        <v>1658</v>
      </c>
      <c r="X118" s="125"/>
      <c r="Y118" s="125"/>
      <c r="Z118" s="125"/>
      <c r="AA118" s="125"/>
      <c r="AB118" s="125"/>
      <c r="AC118" s="125" t="s">
        <v>1688</v>
      </c>
      <c r="AD118" s="125"/>
      <c r="AE118" s="125"/>
      <c r="AF118" s="125"/>
      <c r="AG118" s="125"/>
      <c r="AH118" s="125"/>
      <c r="AI118" s="125"/>
      <c r="AJ118" s="125"/>
      <c r="AK118" s="125"/>
      <c r="AL118" s="125"/>
      <c r="AM118" s="109"/>
      <c r="AN118" s="109"/>
      <c r="AO118" s="109"/>
      <c r="AP118" s="109"/>
      <c r="AQ118" s="125">
        <f>VLOOKUP(W118,下拉式選單設定_勿更動勿編輯!$JK$2:$KM$29,24,0)</f>
        <v>400</v>
      </c>
      <c r="AR118" s="125"/>
      <c r="AS118" s="125"/>
      <c r="AT118" s="125"/>
      <c r="AU118" s="170"/>
      <c r="AV118" s="170"/>
      <c r="AW118" s="170"/>
      <c r="AX118" s="170"/>
      <c r="AY118" s="200">
        <f>VLOOKUP(W118,下拉式選單設定_勿更動勿編輯!$JK$2:$KM$29,27,0)</f>
        <v>100</v>
      </c>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row>
    <row r="119" spans="1:71" ht="20.100000000000001" customHeight="1">
      <c r="A119" s="123" t="str">
        <f>A118</f>
        <v>主臥更衣室</v>
      </c>
      <c r="B119" s="124"/>
      <c r="C119" s="124"/>
      <c r="D119" s="124"/>
      <c r="E119" s="131"/>
      <c r="F119" s="123" t="str">
        <f>VLOOKUP(W119,下拉式選單設定_勿更動勿編輯!$JK$2:$KM$29,7,0)</f>
        <v>AC/DC 200w供電器</v>
      </c>
      <c r="G119" s="124"/>
      <c r="H119" s="124"/>
      <c r="I119" s="124"/>
      <c r="J119" s="124"/>
      <c r="K119" s="124"/>
      <c r="L119" s="124"/>
      <c r="M119" s="131"/>
      <c r="N119" s="125" t="str">
        <f>VLOOKUP(W119,下拉式選單設定_勿更動勿編輯!$JK$2:$KM$29,15,0)</f>
        <v>機殼型電源</v>
      </c>
      <c r="O119" s="125"/>
      <c r="P119" s="125"/>
      <c r="Q119" s="125"/>
      <c r="R119" s="125" t="str">
        <f>VLOOKUP(W119,下拉式選單設定_勿更動勿編輯!$JK$2:$KM$29,19,0)</f>
        <v>黑金剛</v>
      </c>
      <c r="S119" s="125"/>
      <c r="T119" s="125"/>
      <c r="U119" s="125"/>
      <c r="V119" s="125"/>
      <c r="W119" s="125" t="s">
        <v>1994</v>
      </c>
      <c r="X119" s="125"/>
      <c r="Y119" s="125"/>
      <c r="Z119" s="125"/>
      <c r="AA119" s="125"/>
      <c r="AB119" s="125"/>
      <c r="AC119" s="125" t="s">
        <v>279</v>
      </c>
      <c r="AD119" s="125"/>
      <c r="AE119" s="125"/>
      <c r="AF119" s="125"/>
      <c r="AG119" s="125"/>
      <c r="AH119" s="125"/>
      <c r="AI119" s="125"/>
      <c r="AJ119" s="125"/>
      <c r="AK119" s="125"/>
      <c r="AL119" s="125"/>
      <c r="AM119" s="109"/>
      <c r="AN119" s="109"/>
      <c r="AO119" s="109"/>
      <c r="AP119" s="109"/>
      <c r="AQ119" s="125">
        <f>VLOOKUP(W119,下拉式選單設定_勿更動勿編輯!$JK$2:$KM$29,24,0)</f>
        <v>680</v>
      </c>
      <c r="AR119" s="125"/>
      <c r="AS119" s="125"/>
      <c r="AT119" s="125"/>
      <c r="AU119" s="170"/>
      <c r="AV119" s="170"/>
      <c r="AW119" s="170"/>
      <c r="AX119" s="170"/>
      <c r="AY119" s="200">
        <f>VLOOKUP(W119,下拉式選單設定_勿更動勿編輯!$JK$2:$KM$29,27,0)</f>
        <v>340</v>
      </c>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row>
    <row r="120" spans="1:71" ht="20.100000000000001" customHeight="1">
      <c r="A120" s="123" t="s">
        <v>2056</v>
      </c>
      <c r="B120" s="124"/>
      <c r="C120" s="124"/>
      <c r="D120" s="124"/>
      <c r="E120" s="131"/>
      <c r="F120" s="123" t="str">
        <f>VLOOKUP(W120,下拉式選單設定_勿更動勿編輯!$JK$2:$KM$29,7,0)</f>
        <v>2835LED14w照明燈條</v>
      </c>
      <c r="G120" s="124"/>
      <c r="H120" s="124"/>
      <c r="I120" s="124"/>
      <c r="J120" s="124"/>
      <c r="K120" s="124"/>
      <c r="L120" s="124"/>
      <c r="M120" s="131"/>
      <c r="N120" s="125" t="str">
        <f>VLOOKUP(W120,下拉式選單設定_勿更動勿編輯!$JK$2:$KM$29,15,0)</f>
        <v>SMD LED</v>
      </c>
      <c r="O120" s="125"/>
      <c r="P120" s="125"/>
      <c r="Q120" s="125"/>
      <c r="R120" s="125" t="str">
        <f>VLOOKUP(W120,下拉式選單設定_勿更動勿編輯!$JK$2:$KM$29,19,0)</f>
        <v>三安</v>
      </c>
      <c r="S120" s="125"/>
      <c r="T120" s="125"/>
      <c r="U120" s="125"/>
      <c r="V120" s="125"/>
      <c r="W120" s="125" t="s">
        <v>2010</v>
      </c>
      <c r="X120" s="125"/>
      <c r="Y120" s="125"/>
      <c r="Z120" s="125"/>
      <c r="AA120" s="125"/>
      <c r="AB120" s="125"/>
      <c r="AC120" s="125" t="s">
        <v>1688</v>
      </c>
      <c r="AD120" s="125"/>
      <c r="AE120" s="125"/>
      <c r="AF120" s="125"/>
      <c r="AG120" s="125"/>
      <c r="AH120" s="125"/>
      <c r="AI120" s="125"/>
      <c r="AJ120" s="125"/>
      <c r="AK120" s="125"/>
      <c r="AL120" s="125"/>
      <c r="AM120" s="109"/>
      <c r="AN120" s="109"/>
      <c r="AO120" s="109"/>
      <c r="AP120" s="109"/>
      <c r="AQ120" s="125">
        <f>VLOOKUP(W120,下拉式選單設定_勿更動勿編輯!$JK$2:$KM$29,24,0)</f>
        <v>220</v>
      </c>
      <c r="AR120" s="125"/>
      <c r="AS120" s="125"/>
      <c r="AT120" s="125"/>
      <c r="AU120" s="170"/>
      <c r="AV120" s="170"/>
      <c r="AW120" s="170"/>
      <c r="AX120" s="170"/>
      <c r="AY120" s="200">
        <f>VLOOKUP(W120,下拉式選單設定_勿更動勿編輯!$JK$2:$KM$29,27,0)</f>
        <v>55</v>
      </c>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row>
    <row r="121" spans="1:71" ht="20.100000000000001" customHeight="1">
      <c r="A121" s="123" t="str">
        <f>A120</f>
        <v>女孩房書櫃</v>
      </c>
      <c r="B121" s="124"/>
      <c r="C121" s="124"/>
      <c r="D121" s="124"/>
      <c r="E121" s="131"/>
      <c r="F121" s="123" t="str">
        <f>VLOOKUP(W121,下拉式選單設定_勿更動勿編輯!$JK$2:$KM$29,7,0)</f>
        <v>AC/DC 100w供電器</v>
      </c>
      <c r="G121" s="124"/>
      <c r="H121" s="124"/>
      <c r="I121" s="124"/>
      <c r="J121" s="124"/>
      <c r="K121" s="124"/>
      <c r="L121" s="124"/>
      <c r="M121" s="131"/>
      <c r="N121" s="125" t="str">
        <f>VLOOKUP(W121,下拉式選單設定_勿更動勿編輯!$JK$2:$KM$29,15,0)</f>
        <v>機殼型電源</v>
      </c>
      <c r="O121" s="125"/>
      <c r="P121" s="125"/>
      <c r="Q121" s="125"/>
      <c r="R121" s="125" t="str">
        <f>VLOOKUP(W121,下拉式選單設定_勿更動勿編輯!$JK$2:$KM$29,19,0)</f>
        <v>黑金剛</v>
      </c>
      <c r="S121" s="125"/>
      <c r="T121" s="125"/>
      <c r="U121" s="125"/>
      <c r="V121" s="125"/>
      <c r="W121" s="125" t="s">
        <v>1992</v>
      </c>
      <c r="X121" s="125"/>
      <c r="Y121" s="125"/>
      <c r="Z121" s="125"/>
      <c r="AA121" s="125"/>
      <c r="AB121" s="125"/>
      <c r="AC121" s="125" t="s">
        <v>279</v>
      </c>
      <c r="AD121" s="125"/>
      <c r="AE121" s="125"/>
      <c r="AF121" s="125"/>
      <c r="AG121" s="125"/>
      <c r="AH121" s="125"/>
      <c r="AI121" s="125"/>
      <c r="AJ121" s="125"/>
      <c r="AK121" s="125"/>
      <c r="AL121" s="125"/>
      <c r="AM121" s="109"/>
      <c r="AN121" s="109"/>
      <c r="AO121" s="109"/>
      <c r="AP121" s="109"/>
      <c r="AQ121" s="125">
        <f>VLOOKUP(W121,下拉式選單設定_勿更動勿編輯!$JK$2:$KM$29,24,0)</f>
        <v>470</v>
      </c>
      <c r="AR121" s="125"/>
      <c r="AS121" s="125"/>
      <c r="AT121" s="125"/>
      <c r="AU121" s="170"/>
      <c r="AV121" s="170"/>
      <c r="AW121" s="170"/>
      <c r="AX121" s="170"/>
      <c r="AY121" s="200">
        <f>VLOOKUP(W121,下拉式選單設定_勿更動勿編輯!$JK$2:$KM$29,27,0)</f>
        <v>235</v>
      </c>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row>
    <row r="122" spans="1:71" ht="20.100000000000001" customHeight="1">
      <c r="A122" s="123" t="s">
        <v>1843</v>
      </c>
      <c r="B122" s="124"/>
      <c r="C122" s="124"/>
      <c r="D122" s="124"/>
      <c r="E122" s="131"/>
      <c r="F122" s="123" t="str">
        <f>VLOOKUP(W122,下拉式選單設定_勿更動勿編輯!$JK$2:$KM$29,7,0)</f>
        <v>2835LED20w照明燈條</v>
      </c>
      <c r="G122" s="124"/>
      <c r="H122" s="124"/>
      <c r="I122" s="124"/>
      <c r="J122" s="124"/>
      <c r="K122" s="124"/>
      <c r="L122" s="124"/>
      <c r="M122" s="131"/>
      <c r="N122" s="125" t="str">
        <f>VLOOKUP(W122,下拉式選單設定_勿更動勿編輯!$JK$2:$KM$29,15,0)</f>
        <v>SMD LED</v>
      </c>
      <c r="O122" s="125"/>
      <c r="P122" s="125"/>
      <c r="Q122" s="125"/>
      <c r="R122" s="125" t="str">
        <f>VLOOKUP(W122,下拉式選單設定_勿更動勿編輯!$JK$2:$KM$29,19,0)</f>
        <v>三安</v>
      </c>
      <c r="S122" s="125"/>
      <c r="T122" s="125"/>
      <c r="U122" s="125"/>
      <c r="V122" s="125"/>
      <c r="W122" s="125" t="s">
        <v>1658</v>
      </c>
      <c r="X122" s="125"/>
      <c r="Y122" s="125"/>
      <c r="Z122" s="125"/>
      <c r="AA122" s="125"/>
      <c r="AB122" s="125"/>
      <c r="AC122" s="125" t="s">
        <v>1688</v>
      </c>
      <c r="AD122" s="125"/>
      <c r="AE122" s="125"/>
      <c r="AF122" s="125"/>
      <c r="AG122" s="125"/>
      <c r="AH122" s="125"/>
      <c r="AI122" s="125"/>
      <c r="AJ122" s="125"/>
      <c r="AK122" s="125"/>
      <c r="AL122" s="125"/>
      <c r="AM122" s="109"/>
      <c r="AN122" s="109"/>
      <c r="AO122" s="109"/>
      <c r="AP122" s="109"/>
      <c r="AQ122" s="125">
        <f>VLOOKUP(W122,下拉式選單設定_勿更動勿編輯!$JK$2:$KM$29,24,0)</f>
        <v>400</v>
      </c>
      <c r="AR122" s="125"/>
      <c r="AS122" s="125"/>
      <c r="AT122" s="125"/>
      <c r="AU122" s="170"/>
      <c r="AV122" s="170"/>
      <c r="AW122" s="170"/>
      <c r="AX122" s="170"/>
      <c r="AY122" s="200">
        <f>VLOOKUP(W122,下拉式選單設定_勿更動勿編輯!$JK$2:$KM$29,27,0)</f>
        <v>100</v>
      </c>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row>
    <row r="123" spans="1:71" ht="20.100000000000001" customHeight="1">
      <c r="A123" s="123" t="str">
        <f>A122</f>
        <v>女孩更衣室</v>
      </c>
      <c r="B123" s="124"/>
      <c r="C123" s="124"/>
      <c r="D123" s="124"/>
      <c r="E123" s="131"/>
      <c r="F123" s="123" t="str">
        <f>VLOOKUP(W123,下拉式選單設定_勿更動勿編輯!$JK$2:$KM$29,7,0)</f>
        <v>AC/DC 200w供電器</v>
      </c>
      <c r="G123" s="124"/>
      <c r="H123" s="124"/>
      <c r="I123" s="124"/>
      <c r="J123" s="124"/>
      <c r="K123" s="124"/>
      <c r="L123" s="124"/>
      <c r="M123" s="131"/>
      <c r="N123" s="125" t="str">
        <f>VLOOKUP(W123,下拉式選單設定_勿更動勿編輯!$JK$2:$KM$29,15,0)</f>
        <v>機殼型電源</v>
      </c>
      <c r="O123" s="125"/>
      <c r="P123" s="125"/>
      <c r="Q123" s="125"/>
      <c r="R123" s="125" t="str">
        <f>VLOOKUP(W123,下拉式選單設定_勿更動勿編輯!$JK$2:$KM$29,19,0)</f>
        <v>黑金剛</v>
      </c>
      <c r="S123" s="125"/>
      <c r="T123" s="125"/>
      <c r="U123" s="125"/>
      <c r="V123" s="125"/>
      <c r="W123" s="125" t="s">
        <v>1994</v>
      </c>
      <c r="X123" s="125"/>
      <c r="Y123" s="125"/>
      <c r="Z123" s="125"/>
      <c r="AA123" s="125"/>
      <c r="AB123" s="125"/>
      <c r="AC123" s="125" t="s">
        <v>279</v>
      </c>
      <c r="AD123" s="125"/>
      <c r="AE123" s="125"/>
      <c r="AF123" s="125"/>
      <c r="AG123" s="125"/>
      <c r="AH123" s="125"/>
      <c r="AI123" s="125"/>
      <c r="AJ123" s="125"/>
      <c r="AK123" s="125"/>
      <c r="AL123" s="125"/>
      <c r="AM123" s="109"/>
      <c r="AN123" s="109"/>
      <c r="AO123" s="109"/>
      <c r="AP123" s="109"/>
      <c r="AQ123" s="125">
        <f>VLOOKUP(W123,下拉式選單設定_勿更動勿編輯!$JK$2:$KM$29,24,0)</f>
        <v>680</v>
      </c>
      <c r="AR123" s="125"/>
      <c r="AS123" s="125"/>
      <c r="AT123" s="125"/>
      <c r="AU123" s="170"/>
      <c r="AV123" s="170"/>
      <c r="AW123" s="170"/>
      <c r="AX123" s="170"/>
      <c r="AY123" s="200">
        <f>VLOOKUP(W123,下拉式選單設定_勿更動勿編輯!$JK$2:$KM$29,27,0)</f>
        <v>340</v>
      </c>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row>
    <row r="124" spans="1:71" ht="20.100000000000001" customHeight="1">
      <c r="A124" s="123" t="s">
        <v>2057</v>
      </c>
      <c r="B124" s="124"/>
      <c r="C124" s="124"/>
      <c r="D124" s="124"/>
      <c r="E124" s="131"/>
      <c r="F124" s="123" t="str">
        <f>VLOOKUP(W124,下拉式選單設定_勿更動勿編輯!$JK$2:$KM$29,7,0)</f>
        <v>2835LED14w照明燈條</v>
      </c>
      <c r="G124" s="124"/>
      <c r="H124" s="124"/>
      <c r="I124" s="124"/>
      <c r="J124" s="124"/>
      <c r="K124" s="124"/>
      <c r="L124" s="124"/>
      <c r="M124" s="131"/>
      <c r="N124" s="125" t="str">
        <f>VLOOKUP(W124,下拉式選單設定_勿更動勿編輯!$JK$2:$KM$29,15,0)</f>
        <v>SMD LED</v>
      </c>
      <c r="O124" s="125"/>
      <c r="P124" s="125"/>
      <c r="Q124" s="125"/>
      <c r="R124" s="125" t="str">
        <f>VLOOKUP(W124,下拉式選單設定_勿更動勿編輯!$JK$2:$KM$29,19,0)</f>
        <v>三安</v>
      </c>
      <c r="S124" s="125"/>
      <c r="T124" s="125"/>
      <c r="U124" s="125"/>
      <c r="V124" s="125"/>
      <c r="W124" s="125" t="s">
        <v>2010</v>
      </c>
      <c r="X124" s="125"/>
      <c r="Y124" s="125"/>
      <c r="Z124" s="125"/>
      <c r="AA124" s="125"/>
      <c r="AB124" s="125"/>
      <c r="AC124" s="125" t="s">
        <v>1688</v>
      </c>
      <c r="AD124" s="125"/>
      <c r="AE124" s="125"/>
      <c r="AF124" s="125"/>
      <c r="AG124" s="125"/>
      <c r="AH124" s="125"/>
      <c r="AI124" s="125"/>
      <c r="AJ124" s="125"/>
      <c r="AK124" s="125"/>
      <c r="AL124" s="125"/>
      <c r="AM124" s="109"/>
      <c r="AN124" s="109"/>
      <c r="AO124" s="109"/>
      <c r="AP124" s="109"/>
      <c r="AQ124" s="125">
        <f>VLOOKUP(W124,下拉式選單設定_勿更動勿編輯!$JK$2:$KM$29,24,0)</f>
        <v>220</v>
      </c>
      <c r="AR124" s="125"/>
      <c r="AS124" s="125"/>
      <c r="AT124" s="125"/>
      <c r="AU124" s="170"/>
      <c r="AV124" s="170"/>
      <c r="AW124" s="170"/>
      <c r="AX124" s="170"/>
      <c r="AY124" s="200">
        <f>VLOOKUP(W124,下拉式選單設定_勿更動勿編輯!$JK$2:$KM$29,27,0)</f>
        <v>55</v>
      </c>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row>
    <row r="125" spans="1:71" ht="20.100000000000001" customHeight="1">
      <c r="A125" s="123" t="str">
        <f>A124</f>
        <v>男孩房書櫃</v>
      </c>
      <c r="B125" s="124"/>
      <c r="C125" s="124"/>
      <c r="D125" s="124"/>
      <c r="E125" s="131"/>
      <c r="F125" s="123" t="str">
        <f>VLOOKUP(W125,下拉式選單設定_勿更動勿編輯!$JK$2:$KM$29,7,0)</f>
        <v>AC/DC 100w供電器</v>
      </c>
      <c r="G125" s="124"/>
      <c r="H125" s="124"/>
      <c r="I125" s="124"/>
      <c r="J125" s="124"/>
      <c r="K125" s="124"/>
      <c r="L125" s="124"/>
      <c r="M125" s="131"/>
      <c r="N125" s="125" t="str">
        <f>VLOOKUP(W125,下拉式選單設定_勿更動勿編輯!$JK$2:$KM$29,15,0)</f>
        <v>機殼型電源</v>
      </c>
      <c r="O125" s="125"/>
      <c r="P125" s="125"/>
      <c r="Q125" s="125"/>
      <c r="R125" s="125" t="str">
        <f>VLOOKUP(W125,下拉式選單設定_勿更動勿編輯!$JK$2:$KM$29,19,0)</f>
        <v>黑金剛</v>
      </c>
      <c r="S125" s="125"/>
      <c r="T125" s="125"/>
      <c r="U125" s="125"/>
      <c r="V125" s="125"/>
      <c r="W125" s="125" t="s">
        <v>1992</v>
      </c>
      <c r="X125" s="125"/>
      <c r="Y125" s="125"/>
      <c r="Z125" s="125"/>
      <c r="AA125" s="125"/>
      <c r="AB125" s="125"/>
      <c r="AC125" s="125" t="s">
        <v>279</v>
      </c>
      <c r="AD125" s="125"/>
      <c r="AE125" s="125"/>
      <c r="AF125" s="125"/>
      <c r="AG125" s="125"/>
      <c r="AH125" s="125"/>
      <c r="AI125" s="125"/>
      <c r="AJ125" s="125"/>
      <c r="AK125" s="125"/>
      <c r="AL125" s="125"/>
      <c r="AM125" s="109"/>
      <c r="AN125" s="109"/>
      <c r="AO125" s="109"/>
      <c r="AP125" s="109"/>
      <c r="AQ125" s="125">
        <f>VLOOKUP(W125,下拉式選單設定_勿更動勿編輯!$JK$2:$KM$29,24,0)</f>
        <v>470</v>
      </c>
      <c r="AR125" s="125"/>
      <c r="AS125" s="125"/>
      <c r="AT125" s="125"/>
      <c r="AU125" s="170"/>
      <c r="AV125" s="170"/>
      <c r="AW125" s="170"/>
      <c r="AX125" s="170"/>
      <c r="AY125" s="200">
        <f>VLOOKUP(W125,下拉式選單設定_勿更動勿編輯!$JK$2:$KM$29,27,0)</f>
        <v>235</v>
      </c>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row>
    <row r="126" spans="1:71" ht="20.100000000000001" customHeight="1">
      <c r="A126" s="123" t="s">
        <v>2058</v>
      </c>
      <c r="B126" s="124"/>
      <c r="C126" s="124"/>
      <c r="D126" s="124"/>
      <c r="E126" s="131"/>
      <c r="F126" s="123" t="str">
        <f>VLOOKUP(W126,下拉式選單設定_勿更動勿編輯!$JK$2:$KM$29,7,0)</f>
        <v>2835LED14w照明燈條</v>
      </c>
      <c r="G126" s="124"/>
      <c r="H126" s="124"/>
      <c r="I126" s="124"/>
      <c r="J126" s="124"/>
      <c r="K126" s="124"/>
      <c r="L126" s="124"/>
      <c r="M126" s="131"/>
      <c r="N126" s="125" t="str">
        <f>VLOOKUP(W126,下拉式選單設定_勿更動勿編輯!$JK$2:$KM$29,15,0)</f>
        <v>SMD LED</v>
      </c>
      <c r="O126" s="125"/>
      <c r="P126" s="125"/>
      <c r="Q126" s="125"/>
      <c r="R126" s="125" t="str">
        <f>VLOOKUP(W126,下拉式選單設定_勿更動勿編輯!$JK$2:$KM$29,19,0)</f>
        <v>三安</v>
      </c>
      <c r="S126" s="125"/>
      <c r="T126" s="125"/>
      <c r="U126" s="125"/>
      <c r="V126" s="125"/>
      <c r="W126" s="125" t="s">
        <v>2010</v>
      </c>
      <c r="X126" s="125"/>
      <c r="Y126" s="125"/>
      <c r="Z126" s="125"/>
      <c r="AA126" s="125"/>
      <c r="AB126" s="125"/>
      <c r="AC126" s="125" t="s">
        <v>1688</v>
      </c>
      <c r="AD126" s="125"/>
      <c r="AE126" s="125"/>
      <c r="AF126" s="125"/>
      <c r="AG126" s="125"/>
      <c r="AH126" s="125"/>
      <c r="AI126" s="125"/>
      <c r="AJ126" s="125"/>
      <c r="AK126" s="125"/>
      <c r="AL126" s="125"/>
      <c r="AM126" s="109"/>
      <c r="AN126" s="109"/>
      <c r="AO126" s="109"/>
      <c r="AP126" s="109"/>
      <c r="AQ126" s="125">
        <f>VLOOKUP(W126,下拉式選單設定_勿更動勿編輯!$JK$2:$KM$29,24,0)</f>
        <v>220</v>
      </c>
      <c r="AR126" s="125"/>
      <c r="AS126" s="125"/>
      <c r="AT126" s="125"/>
      <c r="AU126" s="170"/>
      <c r="AV126" s="170"/>
      <c r="AW126" s="170"/>
      <c r="AX126" s="170"/>
      <c r="AY126" s="200">
        <f>VLOOKUP(W126,下拉式選單設定_勿更動勿編輯!$JK$2:$KM$29,27,0)</f>
        <v>55</v>
      </c>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row>
    <row r="127" spans="1:71" ht="20.100000000000001" customHeight="1">
      <c r="A127" s="123" t="str">
        <f>A126</f>
        <v>男孩房吉他牆</v>
      </c>
      <c r="B127" s="124"/>
      <c r="C127" s="124"/>
      <c r="D127" s="124"/>
      <c r="E127" s="131"/>
      <c r="F127" s="123" t="str">
        <f>VLOOKUP(W127,下拉式選單設定_勿更動勿編輯!$JK$2:$KM$29,7,0)</f>
        <v>AC/DC 60w供電器</v>
      </c>
      <c r="G127" s="124"/>
      <c r="H127" s="124"/>
      <c r="I127" s="124"/>
      <c r="J127" s="124"/>
      <c r="K127" s="124"/>
      <c r="L127" s="124"/>
      <c r="M127" s="131"/>
      <c r="N127" s="125" t="str">
        <f>VLOOKUP(W127,下拉式選單設定_勿更動勿編輯!$JK$2:$KM$29,15,0)</f>
        <v>機殼型電源</v>
      </c>
      <c r="O127" s="125"/>
      <c r="P127" s="125"/>
      <c r="Q127" s="125"/>
      <c r="R127" s="125" t="str">
        <f>VLOOKUP(W127,下拉式選單設定_勿更動勿編輯!$JK$2:$KM$29,19,0)</f>
        <v>黑金剛</v>
      </c>
      <c r="S127" s="125"/>
      <c r="T127" s="125"/>
      <c r="U127" s="125"/>
      <c r="V127" s="125"/>
      <c r="W127" s="125" t="s">
        <v>2059</v>
      </c>
      <c r="X127" s="125"/>
      <c r="Y127" s="125"/>
      <c r="Z127" s="125"/>
      <c r="AA127" s="125"/>
      <c r="AB127" s="125"/>
      <c r="AC127" s="125" t="s">
        <v>279</v>
      </c>
      <c r="AD127" s="125"/>
      <c r="AE127" s="125"/>
      <c r="AF127" s="125"/>
      <c r="AG127" s="125"/>
      <c r="AH127" s="125"/>
      <c r="AI127" s="125"/>
      <c r="AJ127" s="125"/>
      <c r="AK127" s="125"/>
      <c r="AL127" s="125"/>
      <c r="AM127" s="109"/>
      <c r="AN127" s="109"/>
      <c r="AO127" s="109"/>
      <c r="AP127" s="109"/>
      <c r="AQ127" s="125">
        <f>VLOOKUP(W127,下拉式選單設定_勿更動勿編輯!$JK$2:$KM$29,24,0)</f>
        <v>300</v>
      </c>
      <c r="AR127" s="125"/>
      <c r="AS127" s="125"/>
      <c r="AT127" s="125"/>
      <c r="AU127" s="170"/>
      <c r="AV127" s="170"/>
      <c r="AW127" s="170"/>
      <c r="AX127" s="170"/>
      <c r="AY127" s="200">
        <f>VLOOKUP(W127,下拉式選單設定_勿更動勿編輯!$JK$2:$KM$29,27,0)</f>
        <v>150</v>
      </c>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row>
    <row r="128" spans="1:71" ht="20.100000000000001" customHeight="1">
      <c r="A128" s="123" t="s">
        <v>1844</v>
      </c>
      <c r="B128" s="124"/>
      <c r="C128" s="124"/>
      <c r="D128" s="124"/>
      <c r="E128" s="131"/>
      <c r="F128" s="123" t="str">
        <f>VLOOKUP(W128,下拉式選單設定_勿更動勿編輯!$JK$2:$KM$29,7,0)</f>
        <v>2835LED20w照明燈條</v>
      </c>
      <c r="G128" s="124"/>
      <c r="H128" s="124"/>
      <c r="I128" s="124"/>
      <c r="J128" s="124"/>
      <c r="K128" s="124"/>
      <c r="L128" s="124"/>
      <c r="M128" s="131"/>
      <c r="N128" s="125" t="str">
        <f>VLOOKUP(W128,下拉式選單設定_勿更動勿編輯!$JK$2:$KM$29,15,0)</f>
        <v>SMD LED</v>
      </c>
      <c r="O128" s="125"/>
      <c r="P128" s="125"/>
      <c r="Q128" s="125"/>
      <c r="R128" s="125" t="str">
        <f>VLOOKUP(W128,下拉式選單設定_勿更動勿編輯!$JK$2:$KM$29,19,0)</f>
        <v>三安</v>
      </c>
      <c r="S128" s="125"/>
      <c r="T128" s="125"/>
      <c r="U128" s="125"/>
      <c r="V128" s="125"/>
      <c r="W128" s="125" t="s">
        <v>1658</v>
      </c>
      <c r="X128" s="125"/>
      <c r="Y128" s="125"/>
      <c r="Z128" s="125"/>
      <c r="AA128" s="125"/>
      <c r="AB128" s="125"/>
      <c r="AC128" s="125" t="s">
        <v>1688</v>
      </c>
      <c r="AD128" s="125"/>
      <c r="AE128" s="125"/>
      <c r="AF128" s="125"/>
      <c r="AG128" s="125"/>
      <c r="AH128" s="125"/>
      <c r="AI128" s="125"/>
      <c r="AJ128" s="125"/>
      <c r="AK128" s="125"/>
      <c r="AL128" s="125"/>
      <c r="AM128" s="109"/>
      <c r="AN128" s="109"/>
      <c r="AO128" s="109"/>
      <c r="AP128" s="109"/>
      <c r="AQ128" s="125">
        <f>VLOOKUP(W128,下拉式選單設定_勿更動勿編輯!$JK$2:$KM$29,24,0)</f>
        <v>400</v>
      </c>
      <c r="AR128" s="125"/>
      <c r="AS128" s="125"/>
      <c r="AT128" s="125"/>
      <c r="AU128" s="170"/>
      <c r="AV128" s="170"/>
      <c r="AW128" s="170"/>
      <c r="AX128" s="170"/>
      <c r="AY128" s="200">
        <f>VLOOKUP(W128,下拉式選單設定_勿更動勿編輯!$JK$2:$KM$29,27,0)</f>
        <v>100</v>
      </c>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row>
    <row r="129" spans="1:71" ht="20.100000000000001" customHeight="1">
      <c r="A129" s="123" t="str">
        <f>A128</f>
        <v>男孩更衣室</v>
      </c>
      <c r="B129" s="124"/>
      <c r="C129" s="124"/>
      <c r="D129" s="124"/>
      <c r="E129" s="131"/>
      <c r="F129" s="123" t="str">
        <f>VLOOKUP(W129,下拉式選單設定_勿更動勿編輯!$JK$2:$KM$29,7,0)</f>
        <v>AC/DC 200w供電器</v>
      </c>
      <c r="G129" s="124"/>
      <c r="H129" s="124"/>
      <c r="I129" s="124"/>
      <c r="J129" s="124"/>
      <c r="K129" s="124"/>
      <c r="L129" s="124"/>
      <c r="M129" s="131"/>
      <c r="N129" s="125" t="str">
        <f>VLOOKUP(W129,下拉式選單設定_勿更動勿編輯!$JK$2:$KM$29,15,0)</f>
        <v>機殼型電源</v>
      </c>
      <c r="O129" s="125"/>
      <c r="P129" s="125"/>
      <c r="Q129" s="125"/>
      <c r="R129" s="125" t="str">
        <f>VLOOKUP(W129,下拉式選單設定_勿更動勿編輯!$JK$2:$KM$29,19,0)</f>
        <v>黑金剛</v>
      </c>
      <c r="S129" s="125"/>
      <c r="T129" s="125"/>
      <c r="U129" s="125"/>
      <c r="V129" s="125"/>
      <c r="W129" s="125" t="s">
        <v>1994</v>
      </c>
      <c r="X129" s="125"/>
      <c r="Y129" s="125"/>
      <c r="Z129" s="125"/>
      <c r="AA129" s="125"/>
      <c r="AB129" s="125"/>
      <c r="AC129" s="125" t="s">
        <v>279</v>
      </c>
      <c r="AD129" s="125"/>
      <c r="AE129" s="125"/>
      <c r="AF129" s="125"/>
      <c r="AG129" s="125"/>
      <c r="AH129" s="125"/>
      <c r="AI129" s="125"/>
      <c r="AJ129" s="125"/>
      <c r="AK129" s="125"/>
      <c r="AL129" s="125"/>
      <c r="AM129" s="109"/>
      <c r="AN129" s="109"/>
      <c r="AO129" s="109"/>
      <c r="AP129" s="109"/>
      <c r="AQ129" s="125">
        <f>VLOOKUP(W129,下拉式選單設定_勿更動勿編輯!$JK$2:$KM$29,24,0)</f>
        <v>680</v>
      </c>
      <c r="AR129" s="125"/>
      <c r="AS129" s="125"/>
      <c r="AT129" s="125"/>
      <c r="AU129" s="170"/>
      <c r="AV129" s="170"/>
      <c r="AW129" s="170"/>
      <c r="AX129" s="170"/>
      <c r="AY129" s="200">
        <f>VLOOKUP(W129,下拉式選單設定_勿更動勿編輯!$JK$2:$KM$29,27,0)</f>
        <v>340</v>
      </c>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row>
    <row r="130" spans="1:71" ht="20.100000000000001" customHeight="1">
      <c r="A130" s="123" t="s">
        <v>881</v>
      </c>
      <c r="B130" s="124"/>
      <c r="C130" s="124"/>
      <c r="D130" s="124"/>
      <c r="E130" s="131"/>
      <c r="F130" s="123" t="s">
        <v>453</v>
      </c>
      <c r="G130" s="124"/>
      <c r="H130" s="124"/>
      <c r="I130" s="124"/>
      <c r="J130" s="124"/>
      <c r="K130" s="124"/>
      <c r="L130" s="124"/>
      <c r="M130" s="131"/>
      <c r="N130" s="216" t="s">
        <v>1687</v>
      </c>
      <c r="O130" s="216"/>
      <c r="P130" s="216"/>
      <c r="Q130" s="216"/>
      <c r="R130" s="216">
        <v>2222</v>
      </c>
      <c r="S130" s="216"/>
      <c r="T130" s="216"/>
      <c r="U130" s="216"/>
      <c r="V130" s="216"/>
      <c r="W130" s="125" t="s">
        <v>1550</v>
      </c>
      <c r="X130" s="125"/>
      <c r="Y130" s="125"/>
      <c r="Z130" s="125"/>
      <c r="AA130" s="125"/>
      <c r="AB130" s="125"/>
      <c r="AC130" s="125" t="s">
        <v>944</v>
      </c>
      <c r="AD130" s="125"/>
      <c r="AE130" s="125"/>
      <c r="AF130" s="125"/>
      <c r="AG130" s="125"/>
      <c r="AH130" s="125"/>
      <c r="AI130" s="125"/>
      <c r="AJ130" s="125"/>
      <c r="AK130" s="125"/>
      <c r="AL130" s="125"/>
      <c r="AM130" s="109"/>
      <c r="AN130" s="109"/>
      <c r="AO130" s="109"/>
      <c r="AP130" s="109"/>
      <c r="AQ130" s="125">
        <v>300</v>
      </c>
      <c r="AR130" s="125"/>
      <c r="AS130" s="125"/>
      <c r="AT130" s="125"/>
      <c r="AU130" s="170"/>
      <c r="AV130" s="170"/>
      <c r="AW130" s="170"/>
      <c r="AX130" s="170"/>
      <c r="AY130" s="200">
        <v>250</v>
      </c>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row>
    <row r="131" spans="1:71" ht="20.100000000000001" customHeight="1">
      <c r="A131" s="123" t="s">
        <v>881</v>
      </c>
      <c r="B131" s="124"/>
      <c r="C131" s="124"/>
      <c r="D131" s="124"/>
      <c r="E131" s="131"/>
      <c r="F131" s="123" t="s">
        <v>967</v>
      </c>
      <c r="G131" s="124"/>
      <c r="H131" s="124"/>
      <c r="I131" s="124"/>
      <c r="J131" s="124"/>
      <c r="K131" s="124"/>
      <c r="L131" s="124"/>
      <c r="M131" s="131"/>
      <c r="N131" s="125" t="s">
        <v>1552</v>
      </c>
      <c r="O131" s="125"/>
      <c r="P131" s="125"/>
      <c r="Q131" s="125"/>
      <c r="R131" s="125" t="s">
        <v>1553</v>
      </c>
      <c r="S131" s="125"/>
      <c r="T131" s="125"/>
      <c r="U131" s="125"/>
      <c r="V131" s="125"/>
      <c r="W131" s="125" t="s">
        <v>1556</v>
      </c>
      <c r="X131" s="125"/>
      <c r="Y131" s="125"/>
      <c r="Z131" s="125"/>
      <c r="AA131" s="125"/>
      <c r="AB131" s="125"/>
      <c r="AC131" s="125" t="s">
        <v>1688</v>
      </c>
      <c r="AD131" s="125"/>
      <c r="AE131" s="125"/>
      <c r="AF131" s="125"/>
      <c r="AG131" s="125"/>
      <c r="AH131" s="125"/>
      <c r="AI131" s="125"/>
      <c r="AJ131" s="125"/>
      <c r="AK131" s="125"/>
      <c r="AL131" s="125"/>
      <c r="AM131" s="109"/>
      <c r="AN131" s="109"/>
      <c r="AO131" s="109"/>
      <c r="AP131" s="109"/>
      <c r="AQ131" s="125">
        <v>180</v>
      </c>
      <c r="AR131" s="125"/>
      <c r="AS131" s="125"/>
      <c r="AT131" s="125"/>
      <c r="AU131" s="170"/>
      <c r="AV131" s="170"/>
      <c r="AW131" s="170"/>
      <c r="AX131" s="170"/>
      <c r="AY131" s="200">
        <v>150</v>
      </c>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row>
    <row r="132" spans="1:71" ht="20.100000000000001" customHeight="1">
      <c r="A132" s="123" t="s">
        <v>881</v>
      </c>
      <c r="B132" s="124"/>
      <c r="C132" s="124"/>
      <c r="D132" s="124"/>
      <c r="E132" s="131"/>
      <c r="F132" s="123" t="s">
        <v>1554</v>
      </c>
      <c r="G132" s="124"/>
      <c r="H132" s="124"/>
      <c r="I132" s="124"/>
      <c r="J132" s="124"/>
      <c r="K132" s="124"/>
      <c r="L132" s="124"/>
      <c r="M132" s="131"/>
      <c r="N132" s="125" t="s">
        <v>1555</v>
      </c>
      <c r="O132" s="125"/>
      <c r="P132" s="125"/>
      <c r="Q132" s="125"/>
      <c r="R132" s="125" t="s">
        <v>125</v>
      </c>
      <c r="S132" s="125"/>
      <c r="T132" s="125"/>
      <c r="U132" s="125"/>
      <c r="V132" s="125"/>
      <c r="W132" s="125" t="s">
        <v>126</v>
      </c>
      <c r="X132" s="125"/>
      <c r="Y132" s="125"/>
      <c r="Z132" s="125"/>
      <c r="AA132" s="125"/>
      <c r="AB132" s="125"/>
      <c r="AC132" s="125" t="s">
        <v>944</v>
      </c>
      <c r="AD132" s="125"/>
      <c r="AE132" s="125"/>
      <c r="AF132" s="125"/>
      <c r="AG132" s="125"/>
      <c r="AH132" s="125"/>
      <c r="AI132" s="125"/>
      <c r="AJ132" s="125"/>
      <c r="AK132" s="125"/>
      <c r="AL132" s="125"/>
      <c r="AM132" s="109"/>
      <c r="AN132" s="109"/>
      <c r="AO132" s="109"/>
      <c r="AP132" s="109"/>
      <c r="AQ132" s="125">
        <v>800</v>
      </c>
      <c r="AR132" s="125"/>
      <c r="AS132" s="125"/>
      <c r="AT132" s="125"/>
      <c r="AU132" s="170"/>
      <c r="AV132" s="170"/>
      <c r="AW132" s="170"/>
      <c r="AX132" s="170"/>
      <c r="AY132" s="200">
        <v>680</v>
      </c>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row>
    <row r="133" spans="1:71" s="5" customFormat="1" ht="20.100000000000001" customHeight="1">
      <c r="A133" s="237"/>
      <c r="B133" s="237"/>
      <c r="C133" s="237"/>
      <c r="D133" s="237"/>
      <c r="E133" s="237"/>
      <c r="F133" s="123" t="s">
        <v>1258</v>
      </c>
      <c r="G133" s="124"/>
      <c r="H133" s="124"/>
      <c r="I133" s="124"/>
      <c r="J133" s="124"/>
      <c r="K133" s="124"/>
      <c r="L133" s="124"/>
      <c r="M133" s="131"/>
      <c r="N133" s="125" t="s">
        <v>1008</v>
      </c>
      <c r="O133" s="125"/>
      <c r="P133" s="125"/>
      <c r="Q133" s="125"/>
      <c r="R133" s="125" t="s">
        <v>1551</v>
      </c>
      <c r="S133" s="125"/>
      <c r="T133" s="125"/>
      <c r="U133" s="125"/>
      <c r="V133" s="125"/>
      <c r="W133" s="237" t="s">
        <v>133</v>
      </c>
      <c r="X133" s="237"/>
      <c r="Y133" s="237"/>
      <c r="Z133" s="237"/>
      <c r="AA133" s="237"/>
      <c r="AB133" s="237"/>
      <c r="AC133" s="237" t="s">
        <v>1104</v>
      </c>
      <c r="AD133" s="237"/>
      <c r="AE133" s="237"/>
      <c r="AF133" s="237"/>
      <c r="AG133" s="237"/>
      <c r="AH133" s="237"/>
      <c r="AI133" s="125"/>
      <c r="AJ133" s="125"/>
      <c r="AK133" s="125"/>
      <c r="AL133" s="125"/>
      <c r="AM133" s="109"/>
      <c r="AN133" s="109"/>
      <c r="AO133" s="109"/>
      <c r="AP133" s="109"/>
      <c r="AQ133" s="125">
        <v>340</v>
      </c>
      <c r="AR133" s="125"/>
      <c r="AS133" s="125"/>
      <c r="AT133" s="125"/>
      <c r="AU133" s="170"/>
      <c r="AV133" s="170"/>
      <c r="AW133" s="170"/>
      <c r="AX133" s="170"/>
      <c r="AY133" s="200">
        <v>280</v>
      </c>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row>
    <row r="134" spans="1:71" ht="20.100000000000001" customHeight="1">
      <c r="A134" s="174"/>
      <c r="B134" s="175"/>
      <c r="C134" s="175"/>
      <c r="D134" s="175"/>
      <c r="E134" s="192"/>
      <c r="F134" s="123" t="s">
        <v>1259</v>
      </c>
      <c r="G134" s="124"/>
      <c r="H134" s="124"/>
      <c r="I134" s="124"/>
      <c r="J134" s="124"/>
      <c r="K134" s="124"/>
      <c r="L134" s="124"/>
      <c r="M134" s="131"/>
      <c r="N134" s="237"/>
      <c r="O134" s="237"/>
      <c r="P134" s="237"/>
      <c r="Q134" s="237"/>
      <c r="R134" s="125"/>
      <c r="S134" s="125"/>
      <c r="T134" s="125"/>
      <c r="U134" s="125"/>
      <c r="V134" s="125"/>
      <c r="W134" s="237"/>
      <c r="X134" s="237"/>
      <c r="Y134" s="237"/>
      <c r="Z134" s="237"/>
      <c r="AA134" s="237"/>
      <c r="AB134" s="237"/>
      <c r="AC134" s="125" t="s">
        <v>279</v>
      </c>
      <c r="AD134" s="125"/>
      <c r="AE134" s="125"/>
      <c r="AF134" s="125"/>
      <c r="AG134" s="125"/>
      <c r="AH134" s="125"/>
      <c r="AI134" s="125"/>
      <c r="AJ134" s="125"/>
      <c r="AK134" s="125"/>
      <c r="AL134" s="125"/>
      <c r="AM134" s="109"/>
      <c r="AN134" s="109"/>
      <c r="AO134" s="109"/>
      <c r="AP134" s="109"/>
      <c r="AQ134" s="237">
        <v>0</v>
      </c>
      <c r="AR134" s="237"/>
      <c r="AS134" s="237"/>
      <c r="AT134" s="237"/>
      <c r="AU134" s="170"/>
      <c r="AV134" s="170"/>
      <c r="AW134" s="170"/>
      <c r="AX134" s="170"/>
      <c r="AY134" s="239">
        <v>0</v>
      </c>
      <c r="AZ134" s="239"/>
      <c r="BA134" s="239"/>
      <c r="BB134" s="239"/>
      <c r="BC134" s="200" t="s">
        <v>1127</v>
      </c>
      <c r="BD134" s="200"/>
      <c r="BE134" s="200"/>
      <c r="BF134" s="200"/>
      <c r="BG134" s="200"/>
      <c r="BH134" s="200"/>
      <c r="BI134" s="200"/>
      <c r="BJ134" s="200"/>
      <c r="BK134" s="200"/>
      <c r="BL134" s="200"/>
      <c r="BM134" s="200"/>
      <c r="BN134" s="200"/>
      <c r="BO134" s="200"/>
      <c r="BP134" s="200"/>
      <c r="BQ134" s="200"/>
      <c r="BR134" s="200"/>
      <c r="BS134" s="200"/>
    </row>
    <row r="135" spans="1:71" ht="20.100000000000001"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row>
    <row r="136" spans="1:71" ht="20.100000000000001" customHeight="1"/>
    <row r="137" spans="1:71" ht="20.100000000000001" customHeight="1"/>
    <row r="138" spans="1:71" ht="20.100000000000001" customHeight="1"/>
    <row r="139" spans="1:71" ht="20.100000000000001" customHeight="1"/>
    <row r="140" spans="1:71" ht="20.100000000000001" customHeight="1"/>
    <row r="141" spans="1:71" ht="20.100000000000001" customHeight="1"/>
    <row r="142" spans="1:71" ht="20.100000000000001" customHeight="1"/>
    <row r="143" spans="1:71" ht="20.100000000000001" customHeight="1"/>
    <row r="144" spans="1:71"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sheetData>
  <dataConsolidate link="1"/>
  <mergeCells count="1511">
    <mergeCell ref="AM101:AP101"/>
    <mergeCell ref="AQ101:AT101"/>
    <mergeCell ref="AU101:AX101"/>
    <mergeCell ref="AY101:BB101"/>
    <mergeCell ref="BC101:BS101"/>
    <mergeCell ref="BC127:BS127"/>
    <mergeCell ref="A99:E99"/>
    <mergeCell ref="F99:M99"/>
    <mergeCell ref="N99:Q99"/>
    <mergeCell ref="R99:V99"/>
    <mergeCell ref="W99:AB99"/>
    <mergeCell ref="AC99:AH99"/>
    <mergeCell ref="AI99:AL99"/>
    <mergeCell ref="AM99:AP99"/>
    <mergeCell ref="AQ99:AT99"/>
    <mergeCell ref="AU99:AX99"/>
    <mergeCell ref="AY99:BB99"/>
    <mergeCell ref="BC99:BS99"/>
    <mergeCell ref="A100:E100"/>
    <mergeCell ref="F100:M100"/>
    <mergeCell ref="N100:Q100"/>
    <mergeCell ref="R100:V100"/>
    <mergeCell ref="W100:AB100"/>
    <mergeCell ref="AC100:AH100"/>
    <mergeCell ref="AI100:AL100"/>
    <mergeCell ref="AM100:AP100"/>
    <mergeCell ref="AQ100:AT100"/>
    <mergeCell ref="AU100:AX100"/>
    <mergeCell ref="AY100:BB100"/>
    <mergeCell ref="BC100:BS100"/>
    <mergeCell ref="A101:E101"/>
    <mergeCell ref="F101:M101"/>
    <mergeCell ref="N101:Q101"/>
    <mergeCell ref="R101:V101"/>
    <mergeCell ref="W101:AB101"/>
    <mergeCell ref="AC101:AH101"/>
    <mergeCell ref="AI101:AL101"/>
    <mergeCell ref="A117:E117"/>
    <mergeCell ref="F117:M117"/>
    <mergeCell ref="N117:Q117"/>
    <mergeCell ref="R117:V117"/>
    <mergeCell ref="W117:AB117"/>
    <mergeCell ref="AC117:AH117"/>
    <mergeCell ref="AI117:AL117"/>
    <mergeCell ref="AM117:AP117"/>
    <mergeCell ref="AQ117:AT117"/>
    <mergeCell ref="AU117:AX117"/>
    <mergeCell ref="AY117:BB117"/>
    <mergeCell ref="BC117:BS117"/>
    <mergeCell ref="AQ116:AT116"/>
    <mergeCell ref="AU116:AX116"/>
    <mergeCell ref="AY116:BB116"/>
    <mergeCell ref="BC116:BS116"/>
    <mergeCell ref="A114:E114"/>
    <mergeCell ref="F114:M114"/>
    <mergeCell ref="N114:Q114"/>
    <mergeCell ref="R114:V114"/>
    <mergeCell ref="W114:AB114"/>
    <mergeCell ref="AC114:AH114"/>
    <mergeCell ref="AI114:AL114"/>
    <mergeCell ref="AM114:AP114"/>
    <mergeCell ref="AQ114:AT114"/>
    <mergeCell ref="AU114:AX114"/>
    <mergeCell ref="AY114:BB114"/>
    <mergeCell ref="A126:E126"/>
    <mergeCell ref="F126:M126"/>
    <mergeCell ref="N126:Q126"/>
    <mergeCell ref="R126:V126"/>
    <mergeCell ref="W126:AB126"/>
    <mergeCell ref="AC126:AH126"/>
    <mergeCell ref="AI126:AL126"/>
    <mergeCell ref="AM126:AP126"/>
    <mergeCell ref="AQ126:AT126"/>
    <mergeCell ref="AU126:AX126"/>
    <mergeCell ref="AY126:BB126"/>
    <mergeCell ref="BC126:BS126"/>
    <mergeCell ref="A105:E105"/>
    <mergeCell ref="F105:M105"/>
    <mergeCell ref="N105:Q105"/>
    <mergeCell ref="R105:V105"/>
    <mergeCell ref="W105:AB105"/>
    <mergeCell ref="AC105:AH105"/>
    <mergeCell ref="AI105:AL105"/>
    <mergeCell ref="AM105:AP105"/>
    <mergeCell ref="AQ105:AT105"/>
    <mergeCell ref="AU105:AX105"/>
    <mergeCell ref="AY105:BB105"/>
    <mergeCell ref="BC105:BS105"/>
    <mergeCell ref="A116:E116"/>
    <mergeCell ref="F116:M116"/>
    <mergeCell ref="N116:Q116"/>
    <mergeCell ref="R116:V116"/>
    <mergeCell ref="W116:AB116"/>
    <mergeCell ref="AC116:AH116"/>
    <mergeCell ref="AI116:AL116"/>
    <mergeCell ref="AM116:AP116"/>
    <mergeCell ref="BC89:BS89"/>
    <mergeCell ref="A98:E98"/>
    <mergeCell ref="F98:M98"/>
    <mergeCell ref="N98:Q98"/>
    <mergeCell ref="R98:V98"/>
    <mergeCell ref="W98:AB98"/>
    <mergeCell ref="AC98:AH98"/>
    <mergeCell ref="AI98:AL98"/>
    <mergeCell ref="AM98:AP98"/>
    <mergeCell ref="AQ98:AT98"/>
    <mergeCell ref="AU98:AX98"/>
    <mergeCell ref="AY98:BB98"/>
    <mergeCell ref="BC98:BS98"/>
    <mergeCell ref="A95:E95"/>
    <mergeCell ref="F95:M95"/>
    <mergeCell ref="N95:Q95"/>
    <mergeCell ref="R95:V95"/>
    <mergeCell ref="W95:AB95"/>
    <mergeCell ref="AC95:AH95"/>
    <mergeCell ref="AI95:AL95"/>
    <mergeCell ref="AM95:AP95"/>
    <mergeCell ref="A89:E89"/>
    <mergeCell ref="F89:M89"/>
    <mergeCell ref="N89:Q89"/>
    <mergeCell ref="R89:V89"/>
    <mergeCell ref="W89:AB89"/>
    <mergeCell ref="AC89:AH89"/>
    <mergeCell ref="AI89:AL89"/>
    <mergeCell ref="AM89:AP89"/>
    <mergeCell ref="AQ89:AT89"/>
    <mergeCell ref="F96:M96"/>
    <mergeCell ref="N96:Q96"/>
    <mergeCell ref="AU124:AX124"/>
    <mergeCell ref="AY124:BB124"/>
    <mergeCell ref="BC82:BS82"/>
    <mergeCell ref="A88:E88"/>
    <mergeCell ref="F88:M88"/>
    <mergeCell ref="N88:Q88"/>
    <mergeCell ref="R88:V88"/>
    <mergeCell ref="W88:AB88"/>
    <mergeCell ref="AC88:AH88"/>
    <mergeCell ref="AI88:AL88"/>
    <mergeCell ref="AM88:AP88"/>
    <mergeCell ref="AQ88:AT88"/>
    <mergeCell ref="AU88:AX88"/>
    <mergeCell ref="AY88:BB88"/>
    <mergeCell ref="BC88:BS88"/>
    <mergeCell ref="AY86:BB86"/>
    <mergeCell ref="BC86:BS86"/>
    <mergeCell ref="A87:E87"/>
    <mergeCell ref="F87:M87"/>
    <mergeCell ref="N87:Q87"/>
    <mergeCell ref="R87:V87"/>
    <mergeCell ref="W87:AB87"/>
    <mergeCell ref="AC87:AH87"/>
    <mergeCell ref="AI87:AL87"/>
    <mergeCell ref="AM87:AP87"/>
    <mergeCell ref="AQ87:AT87"/>
    <mergeCell ref="AU87:AX87"/>
    <mergeCell ref="AY87:BB87"/>
    <mergeCell ref="BC87:BS87"/>
    <mergeCell ref="A83:E83"/>
    <mergeCell ref="F83:M83"/>
    <mergeCell ref="BC83:BS83"/>
    <mergeCell ref="AY83:BB83"/>
    <mergeCell ref="AQ82:AT82"/>
    <mergeCell ref="AU82:AX82"/>
    <mergeCell ref="AY82:BB82"/>
    <mergeCell ref="A128:E128"/>
    <mergeCell ref="F128:M128"/>
    <mergeCell ref="N128:Q128"/>
    <mergeCell ref="R128:V128"/>
    <mergeCell ref="W128:AB128"/>
    <mergeCell ref="AC128:AH128"/>
    <mergeCell ref="AI128:AL128"/>
    <mergeCell ref="AM128:AP128"/>
    <mergeCell ref="AQ128:AT128"/>
    <mergeCell ref="AU128:AX128"/>
    <mergeCell ref="AY128:BB128"/>
    <mergeCell ref="A124:E124"/>
    <mergeCell ref="F124:M124"/>
    <mergeCell ref="N124:Q124"/>
    <mergeCell ref="R124:V124"/>
    <mergeCell ref="W124:AB124"/>
    <mergeCell ref="AC124:AH124"/>
    <mergeCell ref="AI124:AL124"/>
    <mergeCell ref="A127:E127"/>
    <mergeCell ref="F127:M127"/>
    <mergeCell ref="N127:Q127"/>
    <mergeCell ref="R127:V127"/>
    <mergeCell ref="AC125:AH125"/>
    <mergeCell ref="AI125:AL125"/>
    <mergeCell ref="AM125:AP125"/>
    <mergeCell ref="AQ125:AT125"/>
    <mergeCell ref="AU125:AX125"/>
    <mergeCell ref="AY125:BB125"/>
    <mergeCell ref="A125:E125"/>
    <mergeCell ref="F125:M125"/>
    <mergeCell ref="N125:Q125"/>
    <mergeCell ref="R125:V125"/>
    <mergeCell ref="W125:AB125"/>
    <mergeCell ref="A81:E81"/>
    <mergeCell ref="F81:M81"/>
    <mergeCell ref="N81:Q81"/>
    <mergeCell ref="R81:V81"/>
    <mergeCell ref="W81:AB81"/>
    <mergeCell ref="AC81:AH81"/>
    <mergeCell ref="AI81:AL81"/>
    <mergeCell ref="AM81:AP81"/>
    <mergeCell ref="AQ81:AT81"/>
    <mergeCell ref="AU81:AX81"/>
    <mergeCell ref="AY81:BB81"/>
    <mergeCell ref="A86:E86"/>
    <mergeCell ref="F86:M86"/>
    <mergeCell ref="N86:Q86"/>
    <mergeCell ref="R86:V86"/>
    <mergeCell ref="W86:AB86"/>
    <mergeCell ref="AC86:AH86"/>
    <mergeCell ref="AI86:AL86"/>
    <mergeCell ref="AM86:AP86"/>
    <mergeCell ref="AQ86:AT86"/>
    <mergeCell ref="N83:Q83"/>
    <mergeCell ref="R83:V83"/>
    <mergeCell ref="W83:AB83"/>
    <mergeCell ref="AC83:AH83"/>
    <mergeCell ref="AI83:AL83"/>
    <mergeCell ref="AM83:AP83"/>
    <mergeCell ref="AQ83:AT83"/>
    <mergeCell ref="A129:E129"/>
    <mergeCell ref="F129:M129"/>
    <mergeCell ref="N129:Q129"/>
    <mergeCell ref="R129:V129"/>
    <mergeCell ref="W129:AB129"/>
    <mergeCell ref="AC129:AH129"/>
    <mergeCell ref="AI129:AL129"/>
    <mergeCell ref="AM129:AP129"/>
    <mergeCell ref="AQ129:AT129"/>
    <mergeCell ref="AU129:AX129"/>
    <mergeCell ref="AY129:BB129"/>
    <mergeCell ref="BC129:BS129"/>
    <mergeCell ref="W127:AB127"/>
    <mergeCell ref="AC127:AH127"/>
    <mergeCell ref="AI127:AL127"/>
    <mergeCell ref="AM127:AP127"/>
    <mergeCell ref="AQ127:AT127"/>
    <mergeCell ref="AU127:AX127"/>
    <mergeCell ref="AY127:BB127"/>
    <mergeCell ref="A122:E122"/>
    <mergeCell ref="F122:M122"/>
    <mergeCell ref="N122:Q122"/>
    <mergeCell ref="R122:V122"/>
    <mergeCell ref="W122:AB122"/>
    <mergeCell ref="AC122:AH122"/>
    <mergeCell ref="AI122:AL122"/>
    <mergeCell ref="AM122:AP122"/>
    <mergeCell ref="AQ122:AT122"/>
    <mergeCell ref="AU122:AX122"/>
    <mergeCell ref="AY122:BB122"/>
    <mergeCell ref="BC122:BS122"/>
    <mergeCell ref="A123:E123"/>
    <mergeCell ref="F123:M123"/>
    <mergeCell ref="N123:Q123"/>
    <mergeCell ref="R123:V123"/>
    <mergeCell ref="W123:AB123"/>
    <mergeCell ref="AC123:AH123"/>
    <mergeCell ref="AI123:AL123"/>
    <mergeCell ref="AM123:AP123"/>
    <mergeCell ref="AQ123:AT123"/>
    <mergeCell ref="AU123:AX123"/>
    <mergeCell ref="AY123:BB123"/>
    <mergeCell ref="BC123:BS123"/>
    <mergeCell ref="A120:E120"/>
    <mergeCell ref="F120:M120"/>
    <mergeCell ref="N120:Q120"/>
    <mergeCell ref="R120:V120"/>
    <mergeCell ref="W120:AB120"/>
    <mergeCell ref="AC120:AH120"/>
    <mergeCell ref="AI120:AL120"/>
    <mergeCell ref="AM120:AP120"/>
    <mergeCell ref="AQ120:AT120"/>
    <mergeCell ref="AU120:AX120"/>
    <mergeCell ref="AY120:BB120"/>
    <mergeCell ref="BC120:BS120"/>
    <mergeCell ref="A121:E121"/>
    <mergeCell ref="F121:M121"/>
    <mergeCell ref="N121:Q121"/>
    <mergeCell ref="R121:V121"/>
    <mergeCell ref="W121:AB121"/>
    <mergeCell ref="AC121:AH121"/>
    <mergeCell ref="AI121:AL121"/>
    <mergeCell ref="AM121:AP121"/>
    <mergeCell ref="AQ121:AT121"/>
    <mergeCell ref="AU121:AX121"/>
    <mergeCell ref="AY121:BB121"/>
    <mergeCell ref="BC121:BS121"/>
    <mergeCell ref="A118:E118"/>
    <mergeCell ref="F118:M118"/>
    <mergeCell ref="N118:Q118"/>
    <mergeCell ref="R118:V118"/>
    <mergeCell ref="W118:AB118"/>
    <mergeCell ref="AC118:AH118"/>
    <mergeCell ref="AI118:AL118"/>
    <mergeCell ref="AM118:AP118"/>
    <mergeCell ref="AQ118:AT118"/>
    <mergeCell ref="AU118:AX118"/>
    <mergeCell ref="AY118:BB118"/>
    <mergeCell ref="BC118:BS118"/>
    <mergeCell ref="A119:E119"/>
    <mergeCell ref="F119:M119"/>
    <mergeCell ref="N119:Q119"/>
    <mergeCell ref="R119:V119"/>
    <mergeCell ref="W119:AB119"/>
    <mergeCell ref="AC119:AH119"/>
    <mergeCell ref="AI119:AL119"/>
    <mergeCell ref="AM119:AP119"/>
    <mergeCell ref="AQ119:AT119"/>
    <mergeCell ref="AU119:AX119"/>
    <mergeCell ref="AY119:BB119"/>
    <mergeCell ref="BC119:BS119"/>
    <mergeCell ref="A115:E115"/>
    <mergeCell ref="F115:M115"/>
    <mergeCell ref="N115:Q115"/>
    <mergeCell ref="R115:V115"/>
    <mergeCell ref="W115:AB115"/>
    <mergeCell ref="AC115:AH115"/>
    <mergeCell ref="AI115:AL115"/>
    <mergeCell ref="AM115:AP115"/>
    <mergeCell ref="AQ115:AT115"/>
    <mergeCell ref="AU115:AX115"/>
    <mergeCell ref="AY115:BB115"/>
    <mergeCell ref="BC115:BS115"/>
    <mergeCell ref="A113:E113"/>
    <mergeCell ref="F113:M113"/>
    <mergeCell ref="N113:Q113"/>
    <mergeCell ref="R113:V113"/>
    <mergeCell ref="W113:AB113"/>
    <mergeCell ref="AC113:AH113"/>
    <mergeCell ref="AI113:AL113"/>
    <mergeCell ref="AM113:AP113"/>
    <mergeCell ref="AQ113:AT113"/>
    <mergeCell ref="AU113:AX113"/>
    <mergeCell ref="AY113:BB113"/>
    <mergeCell ref="BC113:BS113"/>
    <mergeCell ref="A111:E111"/>
    <mergeCell ref="F111:M111"/>
    <mergeCell ref="N111:Q111"/>
    <mergeCell ref="R111:V111"/>
    <mergeCell ref="W111:AB111"/>
    <mergeCell ref="AC111:AH111"/>
    <mergeCell ref="AI111:AL111"/>
    <mergeCell ref="AM111:AP111"/>
    <mergeCell ref="AQ111:AT111"/>
    <mergeCell ref="AU111:AX111"/>
    <mergeCell ref="AY111:BB111"/>
    <mergeCell ref="BC111:BS111"/>
    <mergeCell ref="A112:E112"/>
    <mergeCell ref="F112:M112"/>
    <mergeCell ref="N112:Q112"/>
    <mergeCell ref="R112:V112"/>
    <mergeCell ref="W112:AB112"/>
    <mergeCell ref="AC112:AH112"/>
    <mergeCell ref="AI112:AL112"/>
    <mergeCell ref="AM112:AP112"/>
    <mergeCell ref="AQ112:AT112"/>
    <mergeCell ref="F109:M109"/>
    <mergeCell ref="N109:Q109"/>
    <mergeCell ref="R109:V109"/>
    <mergeCell ref="W109:AB109"/>
    <mergeCell ref="AC109:AH109"/>
    <mergeCell ref="AI109:AL109"/>
    <mergeCell ref="AM109:AP109"/>
    <mergeCell ref="AQ109:AT109"/>
    <mergeCell ref="AU109:AX109"/>
    <mergeCell ref="AY109:BB109"/>
    <mergeCell ref="BC109:BS109"/>
    <mergeCell ref="A110:E110"/>
    <mergeCell ref="F110:M110"/>
    <mergeCell ref="N110:Q110"/>
    <mergeCell ref="R110:V110"/>
    <mergeCell ref="W110:AB110"/>
    <mergeCell ref="AC110:AH110"/>
    <mergeCell ref="AI110:AL110"/>
    <mergeCell ref="AM110:AP110"/>
    <mergeCell ref="AQ110:AT110"/>
    <mergeCell ref="AU110:AX110"/>
    <mergeCell ref="AY110:BB110"/>
    <mergeCell ref="BC110:BS110"/>
    <mergeCell ref="A109:E109"/>
    <mergeCell ref="A108:E108"/>
    <mergeCell ref="F108:M108"/>
    <mergeCell ref="N108:Q108"/>
    <mergeCell ref="R108:V108"/>
    <mergeCell ref="W108:AB108"/>
    <mergeCell ref="AC108:AH108"/>
    <mergeCell ref="AI108:AL108"/>
    <mergeCell ref="AM108:AP108"/>
    <mergeCell ref="AQ108:AT108"/>
    <mergeCell ref="AU108:AX108"/>
    <mergeCell ref="AY108:BB108"/>
    <mergeCell ref="BC108:BS108"/>
    <mergeCell ref="A106:E106"/>
    <mergeCell ref="F106:M106"/>
    <mergeCell ref="N106:Q106"/>
    <mergeCell ref="R106:V106"/>
    <mergeCell ref="W106:AB106"/>
    <mergeCell ref="AC106:AH106"/>
    <mergeCell ref="AI106:AL106"/>
    <mergeCell ref="AM106:AP106"/>
    <mergeCell ref="AQ106:AT106"/>
    <mergeCell ref="AU106:AX106"/>
    <mergeCell ref="A107:E107"/>
    <mergeCell ref="F107:M107"/>
    <mergeCell ref="N107:Q107"/>
    <mergeCell ref="R107:V107"/>
    <mergeCell ref="W107:AB107"/>
    <mergeCell ref="AC107:AH107"/>
    <mergeCell ref="AI107:AL107"/>
    <mergeCell ref="AM107:AP107"/>
    <mergeCell ref="AQ107:AT107"/>
    <mergeCell ref="AU107:AX107"/>
    <mergeCell ref="F102:M102"/>
    <mergeCell ref="N102:Q102"/>
    <mergeCell ref="R102:V102"/>
    <mergeCell ref="W102:AB102"/>
    <mergeCell ref="A103:E103"/>
    <mergeCell ref="F103:M103"/>
    <mergeCell ref="N103:Q103"/>
    <mergeCell ref="R103:V103"/>
    <mergeCell ref="W103:AB103"/>
    <mergeCell ref="AC103:AH103"/>
    <mergeCell ref="AI103:AL103"/>
    <mergeCell ref="AM103:AP103"/>
    <mergeCell ref="AQ103:AT103"/>
    <mergeCell ref="AU103:AX103"/>
    <mergeCell ref="AY103:BB103"/>
    <mergeCell ref="BC103:BS103"/>
    <mergeCell ref="A104:E104"/>
    <mergeCell ref="F104:M104"/>
    <mergeCell ref="N104:Q104"/>
    <mergeCell ref="AQ102:AT102"/>
    <mergeCell ref="AU102:AX102"/>
    <mergeCell ref="AY102:BB102"/>
    <mergeCell ref="BC102:BS102"/>
    <mergeCell ref="R104:V104"/>
    <mergeCell ref="W104:AB104"/>
    <mergeCell ref="AC104:AH104"/>
    <mergeCell ref="AI104:AL104"/>
    <mergeCell ref="AM104:AP104"/>
    <mergeCell ref="AQ104:AT104"/>
    <mergeCell ref="AU104:AX104"/>
    <mergeCell ref="AY104:BB104"/>
    <mergeCell ref="BC104:BS104"/>
    <mergeCell ref="R84:V84"/>
    <mergeCell ref="AC84:AH84"/>
    <mergeCell ref="AI84:AL84"/>
    <mergeCell ref="A91:E91"/>
    <mergeCell ref="F91:M91"/>
    <mergeCell ref="N91:Q91"/>
    <mergeCell ref="R91:V91"/>
    <mergeCell ref="AM92:AP92"/>
    <mergeCell ref="AQ92:AT92"/>
    <mergeCell ref="AU92:AX92"/>
    <mergeCell ref="AU86:AX86"/>
    <mergeCell ref="A82:E82"/>
    <mergeCell ref="F82:M82"/>
    <mergeCell ref="N82:Q82"/>
    <mergeCell ref="R82:V82"/>
    <mergeCell ref="W82:AB82"/>
    <mergeCell ref="AC82:AH82"/>
    <mergeCell ref="AI82:AL82"/>
    <mergeCell ref="AM82:AP82"/>
    <mergeCell ref="AU83:AX83"/>
    <mergeCell ref="A85:E85"/>
    <mergeCell ref="F85:M85"/>
    <mergeCell ref="N85:Q85"/>
    <mergeCell ref="R85:V85"/>
    <mergeCell ref="W85:AB85"/>
    <mergeCell ref="AM79:AP79"/>
    <mergeCell ref="AQ79:AT79"/>
    <mergeCell ref="AM77:AP77"/>
    <mergeCell ref="AQ77:AT77"/>
    <mergeCell ref="A135:AH135"/>
    <mergeCell ref="AI135:BS135"/>
    <mergeCell ref="AM74:AP74"/>
    <mergeCell ref="W72:AB72"/>
    <mergeCell ref="A73:E73"/>
    <mergeCell ref="F73:M73"/>
    <mergeCell ref="N73:Q73"/>
    <mergeCell ref="R73:V73"/>
    <mergeCell ref="W73:AB73"/>
    <mergeCell ref="AC73:AH73"/>
    <mergeCell ref="AI73:AL73"/>
    <mergeCell ref="AM72:AP72"/>
    <mergeCell ref="AQ72:AT72"/>
    <mergeCell ref="AC72:AH72"/>
    <mergeCell ref="AI72:AL72"/>
    <mergeCell ref="F78:M78"/>
    <mergeCell ref="A74:E74"/>
    <mergeCell ref="AQ134:AT134"/>
    <mergeCell ref="AU134:AX134"/>
    <mergeCell ref="AY134:BB134"/>
    <mergeCell ref="BC134:BS134"/>
    <mergeCell ref="A97:E97"/>
    <mergeCell ref="F97:M97"/>
    <mergeCell ref="A75:E75"/>
    <mergeCell ref="AU77:AX77"/>
    <mergeCell ref="A77:E77"/>
    <mergeCell ref="A78:E78"/>
    <mergeCell ref="N84:Q84"/>
    <mergeCell ref="AM134:AP134"/>
    <mergeCell ref="AQ133:AT133"/>
    <mergeCell ref="AU133:AX133"/>
    <mergeCell ref="W134:AB134"/>
    <mergeCell ref="A92:E92"/>
    <mergeCell ref="F92:M92"/>
    <mergeCell ref="AY80:BB80"/>
    <mergeCell ref="BC80:BS80"/>
    <mergeCell ref="AC85:AH85"/>
    <mergeCell ref="AI90:AL90"/>
    <mergeCell ref="AM90:AP90"/>
    <mergeCell ref="AQ90:AT90"/>
    <mergeCell ref="AU90:AX90"/>
    <mergeCell ref="AY84:BB84"/>
    <mergeCell ref="BC84:BS84"/>
    <mergeCell ref="AQ131:AT131"/>
    <mergeCell ref="AU131:AX131"/>
    <mergeCell ref="AC93:AH93"/>
    <mergeCell ref="AI93:AL93"/>
    <mergeCell ref="AM93:AP93"/>
    <mergeCell ref="AQ93:AT93"/>
    <mergeCell ref="AY131:BB131"/>
    <mergeCell ref="BC131:BS131"/>
    <mergeCell ref="N97:Q97"/>
    <mergeCell ref="N92:Q92"/>
    <mergeCell ref="R92:V92"/>
    <mergeCell ref="W92:AB92"/>
    <mergeCell ref="AC92:AH92"/>
    <mergeCell ref="AI92:AL92"/>
    <mergeCell ref="AU91:AX91"/>
    <mergeCell ref="A84:E84"/>
    <mergeCell ref="F84:M84"/>
    <mergeCell ref="F134:M134"/>
    <mergeCell ref="N134:Q134"/>
    <mergeCell ref="R134:V134"/>
    <mergeCell ref="A131:E131"/>
    <mergeCell ref="F131:M131"/>
    <mergeCell ref="N131:Q131"/>
    <mergeCell ref="R131:V131"/>
    <mergeCell ref="W131:AB131"/>
    <mergeCell ref="AC131:AH131"/>
    <mergeCell ref="AI131:AL131"/>
    <mergeCell ref="A132:E132"/>
    <mergeCell ref="F132:M132"/>
    <mergeCell ref="N132:Q132"/>
    <mergeCell ref="R132:V132"/>
    <mergeCell ref="W132:AB132"/>
    <mergeCell ref="AC132:AH132"/>
    <mergeCell ref="AI132:AL132"/>
    <mergeCell ref="A134:E134"/>
    <mergeCell ref="AC134:AH134"/>
    <mergeCell ref="AI134:AL134"/>
    <mergeCell ref="A133:E133"/>
    <mergeCell ref="F133:M133"/>
    <mergeCell ref="A93:E93"/>
    <mergeCell ref="F93:M93"/>
    <mergeCell ref="N93:Q93"/>
    <mergeCell ref="R93:V93"/>
    <mergeCell ref="W93:AB93"/>
    <mergeCell ref="AU94:AX94"/>
    <mergeCell ref="A94:E94"/>
    <mergeCell ref="F94:M94"/>
    <mergeCell ref="AQ95:AT95"/>
    <mergeCell ref="AU95:AX95"/>
    <mergeCell ref="AY130:BB130"/>
    <mergeCell ref="BC130:BS130"/>
    <mergeCell ref="AY94:BB94"/>
    <mergeCell ref="BC94:BS94"/>
    <mergeCell ref="AQ130:AT130"/>
    <mergeCell ref="AM130:AP130"/>
    <mergeCell ref="BC93:BS93"/>
    <mergeCell ref="AY95:BB95"/>
    <mergeCell ref="A96:E96"/>
    <mergeCell ref="AI130:AL130"/>
    <mergeCell ref="AU130:AX130"/>
    <mergeCell ref="R96:V96"/>
    <mergeCell ref="W96:AB96"/>
    <mergeCell ref="AC96:AH96"/>
    <mergeCell ref="AC102:AH102"/>
    <mergeCell ref="AI102:AL102"/>
    <mergeCell ref="R97:V97"/>
    <mergeCell ref="W97:AB97"/>
    <mergeCell ref="AC97:AH97"/>
    <mergeCell ref="AI97:AL97"/>
    <mergeCell ref="A102:E102"/>
    <mergeCell ref="N94:Q94"/>
    <mergeCell ref="BC95:BS95"/>
    <mergeCell ref="AY106:BB106"/>
    <mergeCell ref="BC106:BS106"/>
    <mergeCell ref="AY92:BB92"/>
    <mergeCell ref="BC92:BS92"/>
    <mergeCell ref="AM102:AP102"/>
    <mergeCell ref="AM97:AP97"/>
    <mergeCell ref="AQ97:AT97"/>
    <mergeCell ref="AY107:BB107"/>
    <mergeCell ref="BC107:BS107"/>
    <mergeCell ref="N133:Q133"/>
    <mergeCell ref="R133:V133"/>
    <mergeCell ref="W133:AB133"/>
    <mergeCell ref="AC133:AH133"/>
    <mergeCell ref="AI133:AL133"/>
    <mergeCell ref="AM133:AP133"/>
    <mergeCell ref="BC133:BS133"/>
    <mergeCell ref="AI96:AL96"/>
    <mergeCell ref="AM96:AP96"/>
    <mergeCell ref="AQ96:AT96"/>
    <mergeCell ref="AU96:AX96"/>
    <mergeCell ref="AY133:BB133"/>
    <mergeCell ref="R94:V94"/>
    <mergeCell ref="W94:AB94"/>
    <mergeCell ref="AC94:AH94"/>
    <mergeCell ref="AI94:AL94"/>
    <mergeCell ref="AM94:AP94"/>
    <mergeCell ref="AQ94:AT94"/>
    <mergeCell ref="BC125:BS125"/>
    <mergeCell ref="BC128:BS128"/>
    <mergeCell ref="AM124:AP124"/>
    <mergeCell ref="AQ124:AT124"/>
    <mergeCell ref="BC124:BS124"/>
    <mergeCell ref="BC114:BS114"/>
    <mergeCell ref="AU89:AX89"/>
    <mergeCell ref="AY89:BB89"/>
    <mergeCell ref="BC81:BS81"/>
    <mergeCell ref="R90:V90"/>
    <mergeCell ref="W90:AB90"/>
    <mergeCell ref="AC90:AH90"/>
    <mergeCell ref="AI91:AL91"/>
    <mergeCell ref="AM91:AP91"/>
    <mergeCell ref="AQ78:AT78"/>
    <mergeCell ref="AU78:AX78"/>
    <mergeCell ref="AY78:BB78"/>
    <mergeCell ref="BC78:BS78"/>
    <mergeCell ref="AQ91:AT91"/>
    <mergeCell ref="AQ85:AT85"/>
    <mergeCell ref="AU85:AX85"/>
    <mergeCell ref="AY85:BB85"/>
    <mergeCell ref="BC85:BS85"/>
    <mergeCell ref="AQ80:AT80"/>
    <mergeCell ref="AY96:BB96"/>
    <mergeCell ref="AY93:BB93"/>
    <mergeCell ref="BC96:BS96"/>
    <mergeCell ref="AU112:AX112"/>
    <mergeCell ref="AY112:BB112"/>
    <mergeCell ref="BC112:BS112"/>
    <mergeCell ref="AI85:AL85"/>
    <mergeCell ref="AM85:AP85"/>
    <mergeCell ref="AU93:AX93"/>
    <mergeCell ref="AU97:AX97"/>
    <mergeCell ref="AY97:BB97"/>
    <mergeCell ref="BC97:BS97"/>
    <mergeCell ref="AY91:BB91"/>
    <mergeCell ref="BC91:BS91"/>
    <mergeCell ref="AM84:AP84"/>
    <mergeCell ref="W91:AB91"/>
    <mergeCell ref="AC91:AH91"/>
    <mergeCell ref="AU84:AX84"/>
    <mergeCell ref="AU79:AX79"/>
    <mergeCell ref="AY79:BB79"/>
    <mergeCell ref="BC79:BS79"/>
    <mergeCell ref="W84:AB84"/>
    <mergeCell ref="AQ84:AT84"/>
    <mergeCell ref="F12:M12"/>
    <mergeCell ref="A7:E7"/>
    <mergeCell ref="F7:M7"/>
    <mergeCell ref="N7:Q7"/>
    <mergeCell ref="R7:V7"/>
    <mergeCell ref="W7:AB7"/>
    <mergeCell ref="N11:Q11"/>
    <mergeCell ref="R20:V20"/>
    <mergeCell ref="R15:V15"/>
    <mergeCell ref="N13:Q13"/>
    <mergeCell ref="R13:V13"/>
    <mergeCell ref="AI71:BS71"/>
    <mergeCell ref="AU80:AX80"/>
    <mergeCell ref="N78:Q78"/>
    <mergeCell ref="AC80:AH80"/>
    <mergeCell ref="AI80:AL80"/>
    <mergeCell ref="AM80:AP80"/>
    <mergeCell ref="AY77:BB77"/>
    <mergeCell ref="BC77:BS77"/>
    <mergeCell ref="F77:M77"/>
    <mergeCell ref="AI79:AL79"/>
    <mergeCell ref="AM20:AP20"/>
    <mergeCell ref="AU20:AX20"/>
    <mergeCell ref="AQ15:AT15"/>
    <mergeCell ref="AI22:AL22"/>
    <mergeCell ref="AM22:AP22"/>
    <mergeCell ref="AQ22:AT22"/>
    <mergeCell ref="AI23:AL23"/>
    <mergeCell ref="AM23:AP23"/>
    <mergeCell ref="AM18:AP18"/>
    <mergeCell ref="AI18:AL18"/>
    <mergeCell ref="N77:Q77"/>
    <mergeCell ref="R77:V77"/>
    <mergeCell ref="W77:AB77"/>
    <mergeCell ref="AC77:AH77"/>
    <mergeCell ref="AI77:AL77"/>
    <mergeCell ref="A79:E79"/>
    <mergeCell ref="F79:M79"/>
    <mergeCell ref="AC19:AH19"/>
    <mergeCell ref="N18:Q18"/>
    <mergeCell ref="R18:V18"/>
    <mergeCell ref="W18:AB18"/>
    <mergeCell ref="AC18:AH18"/>
    <mergeCell ref="R19:V19"/>
    <mergeCell ref="W19:AB19"/>
    <mergeCell ref="A24:E24"/>
    <mergeCell ref="F24:M24"/>
    <mergeCell ref="AC24:AH24"/>
    <mergeCell ref="W21:AB21"/>
    <mergeCell ref="A21:E21"/>
    <mergeCell ref="F21:M21"/>
    <mergeCell ref="N24:Q24"/>
    <mergeCell ref="AM78:AP78"/>
    <mergeCell ref="N79:Q79"/>
    <mergeCell ref="R79:V79"/>
    <mergeCell ref="W79:AB79"/>
    <mergeCell ref="AC79:AH79"/>
    <mergeCell ref="W13:AB13"/>
    <mergeCell ref="A9:E9"/>
    <mergeCell ref="F11:M11"/>
    <mergeCell ref="R12:V12"/>
    <mergeCell ref="W15:AB15"/>
    <mergeCell ref="N14:Q14"/>
    <mergeCell ref="R14:V14"/>
    <mergeCell ref="AC11:AH11"/>
    <mergeCell ref="A13:E13"/>
    <mergeCell ref="F13:M13"/>
    <mergeCell ref="N10:Q10"/>
    <mergeCell ref="R10:V10"/>
    <mergeCell ref="A14:E14"/>
    <mergeCell ref="F14:M14"/>
    <mergeCell ref="R21:V21"/>
    <mergeCell ref="R24:V24"/>
    <mergeCell ref="W24:AB24"/>
    <mergeCell ref="F27:M27"/>
    <mergeCell ref="N27:Q27"/>
    <mergeCell ref="R27:V27"/>
    <mergeCell ref="W27:AB27"/>
    <mergeCell ref="AC27:AH27"/>
    <mergeCell ref="F25:M25"/>
    <mergeCell ref="N25:Q25"/>
    <mergeCell ref="N29:Q29"/>
    <mergeCell ref="A10:E10"/>
    <mergeCell ref="F10:M10"/>
    <mergeCell ref="A33:E33"/>
    <mergeCell ref="BC76:BS76"/>
    <mergeCell ref="A71:AH71"/>
    <mergeCell ref="A72:E72"/>
    <mergeCell ref="F72:M72"/>
    <mergeCell ref="F6:M6"/>
    <mergeCell ref="A17:E17"/>
    <mergeCell ref="F17:M17"/>
    <mergeCell ref="A16:E16"/>
    <mergeCell ref="F16:M16"/>
    <mergeCell ref="F18:M18"/>
    <mergeCell ref="F23:M23"/>
    <mergeCell ref="N23:Q23"/>
    <mergeCell ref="R23:V23"/>
    <mergeCell ref="W23:AB23"/>
    <mergeCell ref="AC23:AH23"/>
    <mergeCell ref="A20:E20"/>
    <mergeCell ref="F20:M20"/>
    <mergeCell ref="N20:Q20"/>
    <mergeCell ref="A23:E23"/>
    <mergeCell ref="AC21:AH21"/>
    <mergeCell ref="W20:AB20"/>
    <mergeCell ref="AC20:AH20"/>
    <mergeCell ref="A19:E19"/>
    <mergeCell ref="F19:M19"/>
    <mergeCell ref="N19:Q19"/>
    <mergeCell ref="A22:E22"/>
    <mergeCell ref="F22:M22"/>
    <mergeCell ref="N22:Q22"/>
    <mergeCell ref="R22:V22"/>
    <mergeCell ref="W22:AB22"/>
    <mergeCell ref="AC22:AH22"/>
    <mergeCell ref="N21:Q21"/>
    <mergeCell ref="N17:Q17"/>
    <mergeCell ref="R17:V17"/>
    <mergeCell ref="W17:AB17"/>
    <mergeCell ref="AC17:AH17"/>
    <mergeCell ref="AU14:AX14"/>
    <mergeCell ref="AQ18:AT18"/>
    <mergeCell ref="AY18:BB18"/>
    <mergeCell ref="AY20:BB20"/>
    <mergeCell ref="AU11:AX11"/>
    <mergeCell ref="BC9:BS9"/>
    <mergeCell ref="AI10:AL10"/>
    <mergeCell ref="BC11:BS11"/>
    <mergeCell ref="AI8:AL8"/>
    <mergeCell ref="BC10:BS10"/>
    <mergeCell ref="AM14:AP14"/>
    <mergeCell ref="AQ14:AT14"/>
    <mergeCell ref="N16:Q16"/>
    <mergeCell ref="AU16:AX16"/>
    <mergeCell ref="N8:Q8"/>
    <mergeCell ref="R8:V8"/>
    <mergeCell ref="W8:AB8"/>
    <mergeCell ref="AC8:AH8"/>
    <mergeCell ref="AC15:AH15"/>
    <mergeCell ref="W12:AB12"/>
    <mergeCell ref="AC13:AH13"/>
    <mergeCell ref="R11:V11"/>
    <mergeCell ref="AC10:AH10"/>
    <mergeCell ref="W10:AB10"/>
    <mergeCell ref="N12:Q12"/>
    <mergeCell ref="AQ19:AT19"/>
    <mergeCell ref="AU19:AX19"/>
    <mergeCell ref="AI20:AL20"/>
    <mergeCell ref="BC20:BS20"/>
    <mergeCell ref="AQ17:AT17"/>
    <mergeCell ref="AY19:BB19"/>
    <mergeCell ref="BC15:BS15"/>
    <mergeCell ref="AQ20:AT20"/>
    <mergeCell ref="AU15:AX15"/>
    <mergeCell ref="A5:AH5"/>
    <mergeCell ref="AM9:AP9"/>
    <mergeCell ref="AU9:AX9"/>
    <mergeCell ref="N9:Q9"/>
    <mergeCell ref="R9:V9"/>
    <mergeCell ref="W9:AB9"/>
    <mergeCell ref="AC9:AH9"/>
    <mergeCell ref="W14:AB14"/>
    <mergeCell ref="AC14:AH14"/>
    <mergeCell ref="AI16:AL16"/>
    <mergeCell ref="AM16:AP16"/>
    <mergeCell ref="AQ16:AT16"/>
    <mergeCell ref="AY15:BB15"/>
    <mergeCell ref="AY14:BB14"/>
    <mergeCell ref="AI13:AL13"/>
    <mergeCell ref="AI15:AL15"/>
    <mergeCell ref="AM15:AP15"/>
    <mergeCell ref="AY16:BB16"/>
    <mergeCell ref="AU8:AX8"/>
    <mergeCell ref="BC8:BS8"/>
    <mergeCell ref="A18:E18"/>
    <mergeCell ref="AY8:BB8"/>
    <mergeCell ref="AY9:BB9"/>
    <mergeCell ref="AY10:BB10"/>
    <mergeCell ref="AI5:BS5"/>
    <mergeCell ref="AI6:AL6"/>
    <mergeCell ref="BC6:BS6"/>
    <mergeCell ref="BC16:BS16"/>
    <mergeCell ref="AM6:AP6"/>
    <mergeCell ref="AQ6:AT6"/>
    <mergeCell ref="AU6:AX6"/>
    <mergeCell ref="AI11:AL11"/>
    <mergeCell ref="AM11:AP11"/>
    <mergeCell ref="AY6:BB6"/>
    <mergeCell ref="AI9:AL9"/>
    <mergeCell ref="AM10:AP10"/>
    <mergeCell ref="AU10:AX10"/>
    <mergeCell ref="AC6:AH6"/>
    <mergeCell ref="A8:E8"/>
    <mergeCell ref="F8:M8"/>
    <mergeCell ref="A6:E6"/>
    <mergeCell ref="A11:E11"/>
    <mergeCell ref="F9:M9"/>
    <mergeCell ref="AC7:AH7"/>
    <mergeCell ref="W11:AB11"/>
    <mergeCell ref="AC12:AH12"/>
    <mergeCell ref="A15:E15"/>
    <mergeCell ref="F15:M15"/>
    <mergeCell ref="N15:Q15"/>
    <mergeCell ref="A12:E12"/>
    <mergeCell ref="W16:AB16"/>
    <mergeCell ref="AC16:AH16"/>
    <mergeCell ref="R16:V16"/>
    <mergeCell ref="BC14:BS14"/>
    <mergeCell ref="N6:Q6"/>
    <mergeCell ref="R6:V6"/>
    <mergeCell ref="W6:AB6"/>
    <mergeCell ref="AU18:AX18"/>
    <mergeCell ref="BC18:BS18"/>
    <mergeCell ref="AY7:BB7"/>
    <mergeCell ref="AI14:AL14"/>
    <mergeCell ref="AI12:AL12"/>
    <mergeCell ref="AM12:AP12"/>
    <mergeCell ref="AQ12:AT12"/>
    <mergeCell ref="AU12:AX12"/>
    <mergeCell ref="BC13:BS13"/>
    <mergeCell ref="AQ8:AT8"/>
    <mergeCell ref="AQ9:AT9"/>
    <mergeCell ref="AQ10:AT10"/>
    <mergeCell ref="AQ11:AT11"/>
    <mergeCell ref="AI7:AL7"/>
    <mergeCell ref="AM7:AP7"/>
    <mergeCell ref="AY12:BB12"/>
    <mergeCell ref="BC12:BS12"/>
    <mergeCell ref="AQ13:AT13"/>
    <mergeCell ref="AM13:AP13"/>
    <mergeCell ref="AM8:AP8"/>
    <mergeCell ref="AU13:AX13"/>
    <mergeCell ref="AQ7:AT7"/>
    <mergeCell ref="AU7:AX7"/>
    <mergeCell ref="BC7:BS7"/>
    <mergeCell ref="AY11:BB11"/>
    <mergeCell ref="AY13:BB13"/>
    <mergeCell ref="BC22:BS22"/>
    <mergeCell ref="AQ24:AT24"/>
    <mergeCell ref="AI24:AL24"/>
    <mergeCell ref="AM24:AP24"/>
    <mergeCell ref="AQ25:AT25"/>
    <mergeCell ref="AU24:AX24"/>
    <mergeCell ref="BC24:BS24"/>
    <mergeCell ref="AY22:BB22"/>
    <mergeCell ref="BC21:BS21"/>
    <mergeCell ref="AU23:AX23"/>
    <mergeCell ref="AY17:BB17"/>
    <mergeCell ref="AY21:BB21"/>
    <mergeCell ref="AI21:AL21"/>
    <mergeCell ref="BC19:BS19"/>
    <mergeCell ref="AI17:AL17"/>
    <mergeCell ref="AM17:AP17"/>
    <mergeCell ref="AU17:AX17"/>
    <mergeCell ref="BC17:BS17"/>
    <mergeCell ref="AI19:AL19"/>
    <mergeCell ref="AM19:AP19"/>
    <mergeCell ref="AU21:AX21"/>
    <mergeCell ref="AQ21:AT21"/>
    <mergeCell ref="AM21:AP21"/>
    <mergeCell ref="AY24:BB24"/>
    <mergeCell ref="AQ23:AT23"/>
    <mergeCell ref="AY23:BB23"/>
    <mergeCell ref="AU22:AX22"/>
    <mergeCell ref="BC25:BS25"/>
    <mergeCell ref="BC23:BS23"/>
    <mergeCell ref="AI25:AL25"/>
    <mergeCell ref="AM25:AP25"/>
    <mergeCell ref="AU25:AX25"/>
    <mergeCell ref="AQ26:AT26"/>
    <mergeCell ref="AY26:BB26"/>
    <mergeCell ref="BC26:BS26"/>
    <mergeCell ref="A25:E25"/>
    <mergeCell ref="A26:E26"/>
    <mergeCell ref="F26:M26"/>
    <mergeCell ref="N26:Q26"/>
    <mergeCell ref="R26:V26"/>
    <mergeCell ref="W26:AB26"/>
    <mergeCell ref="AC26:AH26"/>
    <mergeCell ref="AU26:AX26"/>
    <mergeCell ref="AY25:BB25"/>
    <mergeCell ref="R25:V25"/>
    <mergeCell ref="W25:AB25"/>
    <mergeCell ref="AC25:AH25"/>
    <mergeCell ref="AI26:AL26"/>
    <mergeCell ref="AM26:AP26"/>
    <mergeCell ref="N33:Q33"/>
    <mergeCell ref="BC35:BS35"/>
    <mergeCell ref="A37:E37"/>
    <mergeCell ref="F37:M37"/>
    <mergeCell ref="AU36:AX36"/>
    <mergeCell ref="N36:Q36"/>
    <mergeCell ref="W36:AB36"/>
    <mergeCell ref="N32:Q32"/>
    <mergeCell ref="BC30:BS30"/>
    <mergeCell ref="BC27:BS27"/>
    <mergeCell ref="A28:E28"/>
    <mergeCell ref="F28:M28"/>
    <mergeCell ref="N28:Q28"/>
    <mergeCell ref="R28:V28"/>
    <mergeCell ref="W28:AB28"/>
    <mergeCell ref="AC28:AH28"/>
    <mergeCell ref="AI28:AL28"/>
    <mergeCell ref="AM28:AP28"/>
    <mergeCell ref="A27:E27"/>
    <mergeCell ref="F30:M30"/>
    <mergeCell ref="BC28:BS28"/>
    <mergeCell ref="AY28:BB28"/>
    <mergeCell ref="AQ28:AT28"/>
    <mergeCell ref="AU28:AX28"/>
    <mergeCell ref="AQ27:AT27"/>
    <mergeCell ref="AU27:AX27"/>
    <mergeCell ref="AY27:BB27"/>
    <mergeCell ref="AM27:AP27"/>
    <mergeCell ref="N30:Q30"/>
    <mergeCell ref="AI27:AL27"/>
    <mergeCell ref="N34:Q34"/>
    <mergeCell ref="AM32:AP32"/>
    <mergeCell ref="A35:E35"/>
    <mergeCell ref="R33:V33"/>
    <mergeCell ref="W35:AB35"/>
    <mergeCell ref="AU38:AX38"/>
    <mergeCell ref="N37:Q37"/>
    <mergeCell ref="A39:E39"/>
    <mergeCell ref="F39:M39"/>
    <mergeCell ref="N39:Q39"/>
    <mergeCell ref="BC29:BS29"/>
    <mergeCell ref="R29:V29"/>
    <mergeCell ref="W29:AB29"/>
    <mergeCell ref="A29:E29"/>
    <mergeCell ref="F29:M29"/>
    <mergeCell ref="A31:E31"/>
    <mergeCell ref="F31:M31"/>
    <mergeCell ref="N31:Q31"/>
    <mergeCell ref="R31:V31"/>
    <mergeCell ref="AM31:AP31"/>
    <mergeCell ref="AC31:AH31"/>
    <mergeCell ref="R30:V30"/>
    <mergeCell ref="A32:E32"/>
    <mergeCell ref="AI31:AL31"/>
    <mergeCell ref="BC37:BS37"/>
    <mergeCell ref="W31:AB31"/>
    <mergeCell ref="AM30:AP30"/>
    <mergeCell ref="AQ30:AT30"/>
    <mergeCell ref="AM35:AP35"/>
    <mergeCell ref="AM29:AP29"/>
    <mergeCell ref="AM33:AP33"/>
    <mergeCell ref="R34:V34"/>
    <mergeCell ref="AU33:AX33"/>
    <mergeCell ref="AQ29:AT29"/>
    <mergeCell ref="AU29:AX29"/>
    <mergeCell ref="AY29:BB29"/>
    <mergeCell ref="W33:AB33"/>
    <mergeCell ref="AC33:AH33"/>
    <mergeCell ref="AI33:AL33"/>
    <mergeCell ref="AI37:AL37"/>
    <mergeCell ref="W37:AB37"/>
    <mergeCell ref="AQ36:AT36"/>
    <mergeCell ref="AY35:BB35"/>
    <mergeCell ref="AQ32:AT32"/>
    <mergeCell ref="AI30:AL30"/>
    <mergeCell ref="AM36:AP36"/>
    <mergeCell ref="AY37:BB37"/>
    <mergeCell ref="AY34:BB34"/>
    <mergeCell ref="AU35:AX35"/>
    <mergeCell ref="AQ37:AT37"/>
    <mergeCell ref="AU37:AX37"/>
    <mergeCell ref="AC37:AH37"/>
    <mergeCell ref="AU31:AX31"/>
    <mergeCell ref="AY30:BB30"/>
    <mergeCell ref="AY31:BB31"/>
    <mergeCell ref="AU30:AX30"/>
    <mergeCell ref="AI29:AL29"/>
    <mergeCell ref="AC35:AH35"/>
    <mergeCell ref="AI35:AL35"/>
    <mergeCell ref="BC31:BS31"/>
    <mergeCell ref="AQ31:AT31"/>
    <mergeCell ref="W32:AB32"/>
    <mergeCell ref="BC39:BS39"/>
    <mergeCell ref="AY36:BB36"/>
    <mergeCell ref="AC36:AH36"/>
    <mergeCell ref="AI36:AL36"/>
    <mergeCell ref="AU32:AX32"/>
    <mergeCell ref="R36:V36"/>
    <mergeCell ref="AY33:BB33"/>
    <mergeCell ref="BC34:BS34"/>
    <mergeCell ref="BC33:BS33"/>
    <mergeCell ref="AQ34:AT34"/>
    <mergeCell ref="AU34:AX34"/>
    <mergeCell ref="AC39:AH39"/>
    <mergeCell ref="AI39:AL39"/>
    <mergeCell ref="AM39:AP39"/>
    <mergeCell ref="AQ33:AT33"/>
    <mergeCell ref="AQ39:AT39"/>
    <mergeCell ref="AY39:BB39"/>
    <mergeCell ref="W38:AB38"/>
    <mergeCell ref="AY38:BB38"/>
    <mergeCell ref="BC38:BS38"/>
    <mergeCell ref="BC36:BS36"/>
    <mergeCell ref="AQ38:AT38"/>
    <mergeCell ref="AU39:AX39"/>
    <mergeCell ref="R37:V37"/>
    <mergeCell ref="AM37:AP37"/>
    <mergeCell ref="W39:AB39"/>
    <mergeCell ref="R38:V38"/>
    <mergeCell ref="R39:V39"/>
    <mergeCell ref="AI38:AL38"/>
    <mergeCell ref="A3:AI3"/>
    <mergeCell ref="A4:E4"/>
    <mergeCell ref="F4:AI4"/>
    <mergeCell ref="AI52:AL52"/>
    <mergeCell ref="AM52:AP52"/>
    <mergeCell ref="R43:V43"/>
    <mergeCell ref="W43:AB43"/>
    <mergeCell ref="F48:M48"/>
    <mergeCell ref="N48:Q48"/>
    <mergeCell ref="A47:E47"/>
    <mergeCell ref="N35:Q35"/>
    <mergeCell ref="F53:M53"/>
    <mergeCell ref="A52:E52"/>
    <mergeCell ref="F52:M52"/>
    <mergeCell ref="N52:Q52"/>
    <mergeCell ref="W45:AB45"/>
    <mergeCell ref="AC46:AH46"/>
    <mergeCell ref="AM40:AP40"/>
    <mergeCell ref="N40:Q40"/>
    <mergeCell ref="R40:V40"/>
    <mergeCell ref="W40:AB40"/>
    <mergeCell ref="A36:E36"/>
    <mergeCell ref="F36:M36"/>
    <mergeCell ref="AM38:AP38"/>
    <mergeCell ref="AC29:AH29"/>
    <mergeCell ref="AC30:AH30"/>
    <mergeCell ref="W30:AB30"/>
    <mergeCell ref="A30:E30"/>
    <mergeCell ref="W34:AB34"/>
    <mergeCell ref="AI34:AL34"/>
    <mergeCell ref="AM34:AP34"/>
    <mergeCell ref="AI32:AL32"/>
    <mergeCell ref="A38:E38"/>
    <mergeCell ref="F38:M38"/>
    <mergeCell ref="R35:V35"/>
    <mergeCell ref="AC38:AH38"/>
    <mergeCell ref="A41:AH41"/>
    <mergeCell ref="AI41:BS41"/>
    <mergeCell ref="F49:M49"/>
    <mergeCell ref="AC47:AH47"/>
    <mergeCell ref="F32:M32"/>
    <mergeCell ref="F55:M55"/>
    <mergeCell ref="N55:Q55"/>
    <mergeCell ref="R55:V55"/>
    <mergeCell ref="W55:AB55"/>
    <mergeCell ref="AC55:AH55"/>
    <mergeCell ref="AC34:AH34"/>
    <mergeCell ref="R32:V32"/>
    <mergeCell ref="F40:M40"/>
    <mergeCell ref="F33:M33"/>
    <mergeCell ref="A40:E40"/>
    <mergeCell ref="AY32:BB32"/>
    <mergeCell ref="BC32:BS32"/>
    <mergeCell ref="AQ40:AT40"/>
    <mergeCell ref="AY40:BB40"/>
    <mergeCell ref="BC40:BS40"/>
    <mergeCell ref="AU40:AX40"/>
    <mergeCell ref="A42:AH42"/>
    <mergeCell ref="AI51:AL51"/>
    <mergeCell ref="AM51:AP51"/>
    <mergeCell ref="AQ35:AT35"/>
    <mergeCell ref="AI45:AL45"/>
    <mergeCell ref="A34:E34"/>
    <mergeCell ref="F34:M34"/>
    <mergeCell ref="AC40:AH40"/>
    <mergeCell ref="AI40:AL40"/>
    <mergeCell ref="AI59:AL59"/>
    <mergeCell ref="AM59:AP59"/>
    <mergeCell ref="A60:E60"/>
    <mergeCell ref="R57:V57"/>
    <mergeCell ref="W57:AB57"/>
    <mergeCell ref="AC57:AH57"/>
    <mergeCell ref="F57:M57"/>
    <mergeCell ref="A48:E48"/>
    <mergeCell ref="F58:M58"/>
    <mergeCell ref="N58:Q58"/>
    <mergeCell ref="R58:V58"/>
    <mergeCell ref="W58:AB58"/>
    <mergeCell ref="AC58:AH58"/>
    <mergeCell ref="A56:E56"/>
    <mergeCell ref="F56:M56"/>
    <mergeCell ref="N56:Q56"/>
    <mergeCell ref="R56:V56"/>
    <mergeCell ref="A55:E55"/>
    <mergeCell ref="F60:M60"/>
    <mergeCell ref="N60:Q60"/>
    <mergeCell ref="R60:V60"/>
    <mergeCell ref="W51:AB51"/>
    <mergeCell ref="AC51:AH51"/>
    <mergeCell ref="A54:E54"/>
    <mergeCell ref="R45:V45"/>
    <mergeCell ref="AC45:AH45"/>
    <mergeCell ref="W47:AB47"/>
    <mergeCell ref="F47:M47"/>
    <mergeCell ref="N47:Q47"/>
    <mergeCell ref="A46:E46"/>
    <mergeCell ref="N38:Q38"/>
    <mergeCell ref="F35:M35"/>
    <mergeCell ref="W75:AB75"/>
    <mergeCell ref="AC75:AH75"/>
    <mergeCell ref="AI75:AL75"/>
    <mergeCell ref="AM75:AP75"/>
    <mergeCell ref="AQ75:AT75"/>
    <mergeCell ref="AU75:AX75"/>
    <mergeCell ref="BC63:BS63"/>
    <mergeCell ref="A1:N1"/>
    <mergeCell ref="O1:P1"/>
    <mergeCell ref="Q1:Y1"/>
    <mergeCell ref="Z1:AI1"/>
    <mergeCell ref="A2:N2"/>
    <mergeCell ref="O2:P2"/>
    <mergeCell ref="Q2:Y2"/>
    <mergeCell ref="Z2:AI2"/>
    <mergeCell ref="BC59:BS59"/>
    <mergeCell ref="A59:E59"/>
    <mergeCell ref="F59:M59"/>
    <mergeCell ref="N59:Q59"/>
    <mergeCell ref="R59:V59"/>
    <mergeCell ref="W59:AB59"/>
    <mergeCell ref="AC59:AH59"/>
    <mergeCell ref="AI58:AL58"/>
    <mergeCell ref="AM58:AP58"/>
    <mergeCell ref="AQ58:AT58"/>
    <mergeCell ref="AU58:AX58"/>
    <mergeCell ref="AY58:BB58"/>
    <mergeCell ref="BC58:BS58"/>
    <mergeCell ref="A58:E58"/>
    <mergeCell ref="AC32:AH32"/>
    <mergeCell ref="A66:E66"/>
    <mergeCell ref="A62:E62"/>
    <mergeCell ref="F62:M62"/>
    <mergeCell ref="N62:Q62"/>
    <mergeCell ref="R62:V62"/>
    <mergeCell ref="W62:AB62"/>
    <mergeCell ref="AC62:AH62"/>
    <mergeCell ref="AY65:BB65"/>
    <mergeCell ref="BC65:BS65"/>
    <mergeCell ref="A65:E65"/>
    <mergeCell ref="F65:M65"/>
    <mergeCell ref="N65:Q65"/>
    <mergeCell ref="AY66:BB66"/>
    <mergeCell ref="R65:V65"/>
    <mergeCell ref="W65:AB65"/>
    <mergeCell ref="AU62:AX62"/>
    <mergeCell ref="AC64:AH64"/>
    <mergeCell ref="A63:E63"/>
    <mergeCell ref="N63:Q63"/>
    <mergeCell ref="AQ63:AT63"/>
    <mergeCell ref="AU63:AX63"/>
    <mergeCell ref="AY63:BB63"/>
    <mergeCell ref="AC63:AH63"/>
    <mergeCell ref="AI63:AL63"/>
    <mergeCell ref="AM63:AP63"/>
    <mergeCell ref="AC66:AH66"/>
    <mergeCell ref="AI66:AL66"/>
    <mergeCell ref="F63:M63"/>
    <mergeCell ref="BC64:BS64"/>
    <mergeCell ref="AI64:AL64"/>
    <mergeCell ref="AM64:AP64"/>
    <mergeCell ref="AQ64:AT64"/>
    <mergeCell ref="AU64:AX64"/>
    <mergeCell ref="AY64:BB64"/>
    <mergeCell ref="F64:M64"/>
    <mergeCell ref="AC65:AH65"/>
    <mergeCell ref="F66:M66"/>
    <mergeCell ref="N66:Q66"/>
    <mergeCell ref="R66:V66"/>
    <mergeCell ref="W66:AB66"/>
    <mergeCell ref="AM66:AP66"/>
    <mergeCell ref="AQ66:AT66"/>
    <mergeCell ref="AU67:AX67"/>
    <mergeCell ref="F68:M68"/>
    <mergeCell ref="AU66:AX66"/>
    <mergeCell ref="BC66:BS66"/>
    <mergeCell ref="AI65:AL65"/>
    <mergeCell ref="AM65:AP65"/>
    <mergeCell ref="AQ65:AT65"/>
    <mergeCell ref="AU65:AX65"/>
    <mergeCell ref="N64:Q64"/>
    <mergeCell ref="R64:V64"/>
    <mergeCell ref="W64:AB64"/>
    <mergeCell ref="N68:Q68"/>
    <mergeCell ref="F67:M67"/>
    <mergeCell ref="N67:Q67"/>
    <mergeCell ref="R67:V67"/>
    <mergeCell ref="W67:AB67"/>
    <mergeCell ref="AC67:AH67"/>
    <mergeCell ref="AI67:AL67"/>
    <mergeCell ref="F46:M46"/>
    <mergeCell ref="N46:Q46"/>
    <mergeCell ref="R46:V46"/>
    <mergeCell ref="W46:AB46"/>
    <mergeCell ref="F50:M50"/>
    <mergeCell ref="F51:M51"/>
    <mergeCell ref="AI56:AL56"/>
    <mergeCell ref="AM56:AP56"/>
    <mergeCell ref="W56:AB56"/>
    <mergeCell ref="AC56:AH56"/>
    <mergeCell ref="AI54:AL54"/>
    <mergeCell ref="AM54:AP54"/>
    <mergeCell ref="AQ54:AT54"/>
    <mergeCell ref="F54:M54"/>
    <mergeCell ref="N54:Q54"/>
    <mergeCell ref="R54:V54"/>
    <mergeCell ref="W54:AB54"/>
    <mergeCell ref="AC54:AH54"/>
    <mergeCell ref="R52:V52"/>
    <mergeCell ref="W52:AB52"/>
    <mergeCell ref="AC52:AH52"/>
    <mergeCell ref="N53:Q53"/>
    <mergeCell ref="AQ56:AT56"/>
    <mergeCell ref="AC50:AH50"/>
    <mergeCell ref="AI50:AL50"/>
    <mergeCell ref="AQ43:AT43"/>
    <mergeCell ref="AU43:AX43"/>
    <mergeCell ref="AY43:BB43"/>
    <mergeCell ref="A43:E43"/>
    <mergeCell ref="F43:M43"/>
    <mergeCell ref="N43:Q43"/>
    <mergeCell ref="AQ44:AT44"/>
    <mergeCell ref="BC49:BS49"/>
    <mergeCell ref="BC45:BS45"/>
    <mergeCell ref="AU44:AX44"/>
    <mergeCell ref="AY44:BB44"/>
    <mergeCell ref="BC44:BS44"/>
    <mergeCell ref="A45:E45"/>
    <mergeCell ref="F45:M45"/>
    <mergeCell ref="R47:V47"/>
    <mergeCell ref="R48:V48"/>
    <mergeCell ref="W48:AB48"/>
    <mergeCell ref="AC48:AH48"/>
    <mergeCell ref="BC48:BS48"/>
    <mergeCell ref="AI48:BB48"/>
    <mergeCell ref="AQ46:AT46"/>
    <mergeCell ref="AU46:AX46"/>
    <mergeCell ref="BC47:BS47"/>
    <mergeCell ref="AI47:AL47"/>
    <mergeCell ref="AM47:AP47"/>
    <mergeCell ref="AQ47:AT47"/>
    <mergeCell ref="AU47:AX47"/>
    <mergeCell ref="AY47:BB47"/>
    <mergeCell ref="AI46:AL46"/>
    <mergeCell ref="N45:Q45"/>
    <mergeCell ref="AM46:AP46"/>
    <mergeCell ref="AY46:BB46"/>
    <mergeCell ref="A51:E51"/>
    <mergeCell ref="N51:Q51"/>
    <mergeCell ref="R51:V51"/>
    <mergeCell ref="AM50:AP50"/>
    <mergeCell ref="AQ50:AT50"/>
    <mergeCell ref="N50:Q50"/>
    <mergeCell ref="R50:V50"/>
    <mergeCell ref="W50:AB50"/>
    <mergeCell ref="AI42:BS42"/>
    <mergeCell ref="AQ60:AT60"/>
    <mergeCell ref="AU60:AX60"/>
    <mergeCell ref="AY60:BB60"/>
    <mergeCell ref="BC60:BS60"/>
    <mergeCell ref="BC46:BS46"/>
    <mergeCell ref="AM45:AP45"/>
    <mergeCell ref="AQ45:AT45"/>
    <mergeCell ref="AU45:AX45"/>
    <mergeCell ref="AY45:BB45"/>
    <mergeCell ref="AC60:AH60"/>
    <mergeCell ref="A53:E53"/>
    <mergeCell ref="BC43:BS43"/>
    <mergeCell ref="A44:E44"/>
    <mergeCell ref="F44:M44"/>
    <mergeCell ref="N44:Q44"/>
    <mergeCell ref="R44:V44"/>
    <mergeCell ref="W44:AB44"/>
    <mergeCell ref="AC44:AH44"/>
    <mergeCell ref="AI44:AL44"/>
    <mergeCell ref="AM44:AP44"/>
    <mergeCell ref="AC43:AH43"/>
    <mergeCell ref="AI43:AL43"/>
    <mergeCell ref="AM43:AP43"/>
    <mergeCell ref="AY53:BB53"/>
    <mergeCell ref="AQ49:AT49"/>
    <mergeCell ref="AU49:AX49"/>
    <mergeCell ref="AI55:BB55"/>
    <mergeCell ref="BC53:BS53"/>
    <mergeCell ref="AI60:AL60"/>
    <mergeCell ref="AM60:AP60"/>
    <mergeCell ref="AQ59:AT59"/>
    <mergeCell ref="AU59:AX59"/>
    <mergeCell ref="BC52:BS52"/>
    <mergeCell ref="AC61:AH61"/>
    <mergeCell ref="BC56:BS56"/>
    <mergeCell ref="AI57:AL57"/>
    <mergeCell ref="AM57:AP57"/>
    <mergeCell ref="AY59:BB59"/>
    <mergeCell ref="A50:E50"/>
    <mergeCell ref="AI53:AL53"/>
    <mergeCell ref="AM53:AP53"/>
    <mergeCell ref="AQ53:AT53"/>
    <mergeCell ref="R53:V53"/>
    <mergeCell ref="AQ52:AT52"/>
    <mergeCell ref="AU52:AX52"/>
    <mergeCell ref="AY52:BB52"/>
    <mergeCell ref="R49:V49"/>
    <mergeCell ref="W49:AB49"/>
    <mergeCell ref="AC49:AH49"/>
    <mergeCell ref="AI49:AL49"/>
    <mergeCell ref="AC53:AH53"/>
    <mergeCell ref="A49:E49"/>
    <mergeCell ref="N49:Q49"/>
    <mergeCell ref="AY51:BB51"/>
    <mergeCell ref="BC55:BS55"/>
    <mergeCell ref="R63:V63"/>
    <mergeCell ref="W63:AB63"/>
    <mergeCell ref="F61:M61"/>
    <mergeCell ref="A61:E61"/>
    <mergeCell ref="N61:Q61"/>
    <mergeCell ref="R61:V61"/>
    <mergeCell ref="AQ57:AT57"/>
    <mergeCell ref="AU57:AX57"/>
    <mergeCell ref="AY57:BB57"/>
    <mergeCell ref="BC57:BS57"/>
    <mergeCell ref="A57:E57"/>
    <mergeCell ref="N57:Q57"/>
    <mergeCell ref="BC62:BS62"/>
    <mergeCell ref="AI61:BB61"/>
    <mergeCell ref="W60:AB60"/>
    <mergeCell ref="BC61:BS61"/>
    <mergeCell ref="AY49:BB49"/>
    <mergeCell ref="AQ51:AT51"/>
    <mergeCell ref="AY50:BB50"/>
    <mergeCell ref="AM49:AP49"/>
    <mergeCell ref="W61:AB61"/>
    <mergeCell ref="BC51:BS51"/>
    <mergeCell ref="AU51:AX51"/>
    <mergeCell ref="AU50:AX50"/>
    <mergeCell ref="BC50:BS50"/>
    <mergeCell ref="AU56:AX56"/>
    <mergeCell ref="AY56:BB56"/>
    <mergeCell ref="AU54:AX54"/>
    <mergeCell ref="AY54:BB54"/>
    <mergeCell ref="BC54:BS54"/>
    <mergeCell ref="W53:AB53"/>
    <mergeCell ref="AU53:AX53"/>
    <mergeCell ref="A64:E64"/>
    <mergeCell ref="AY62:BB62"/>
    <mergeCell ref="AI62:AL62"/>
    <mergeCell ref="AM62:AP62"/>
    <mergeCell ref="AQ62:AT62"/>
    <mergeCell ref="AM132:AP132"/>
    <mergeCell ref="AQ132:AT132"/>
    <mergeCell ref="AU132:AX132"/>
    <mergeCell ref="AY132:BB132"/>
    <mergeCell ref="BC132:BS132"/>
    <mergeCell ref="A130:E130"/>
    <mergeCell ref="F130:M130"/>
    <mergeCell ref="N130:Q130"/>
    <mergeCell ref="R130:V130"/>
    <mergeCell ref="W130:AB130"/>
    <mergeCell ref="AC130:AH130"/>
    <mergeCell ref="A76:E76"/>
    <mergeCell ref="F76:M76"/>
    <mergeCell ref="N76:Q76"/>
    <mergeCell ref="R76:V76"/>
    <mergeCell ref="W76:AB76"/>
    <mergeCell ref="AC76:AH76"/>
    <mergeCell ref="AI76:AL76"/>
    <mergeCell ref="AM76:AP76"/>
    <mergeCell ref="AQ76:AT76"/>
    <mergeCell ref="AU76:AX76"/>
    <mergeCell ref="AY76:BB76"/>
    <mergeCell ref="AM131:AP131"/>
    <mergeCell ref="R78:V78"/>
    <mergeCell ref="W78:AB78"/>
    <mergeCell ref="AC78:AH78"/>
    <mergeCell ref="AI78:AL78"/>
    <mergeCell ref="A68:E68"/>
    <mergeCell ref="AY67:BB67"/>
    <mergeCell ref="BC67:BS67"/>
    <mergeCell ref="AQ68:AT68"/>
    <mergeCell ref="AU68:AX68"/>
    <mergeCell ref="AY68:BB68"/>
    <mergeCell ref="BC68:BS68"/>
    <mergeCell ref="A80:E80"/>
    <mergeCell ref="F80:M80"/>
    <mergeCell ref="N80:Q80"/>
    <mergeCell ref="R80:V80"/>
    <mergeCell ref="W80:AB80"/>
    <mergeCell ref="A70:AH70"/>
    <mergeCell ref="AM73:AP73"/>
    <mergeCell ref="N74:Q74"/>
    <mergeCell ref="R74:V74"/>
    <mergeCell ref="F74:M74"/>
    <mergeCell ref="AU72:AX72"/>
    <mergeCell ref="R68:V68"/>
    <mergeCell ref="W68:AB68"/>
    <mergeCell ref="AC68:AH68"/>
    <mergeCell ref="AI68:AL68"/>
    <mergeCell ref="AM68:AP68"/>
    <mergeCell ref="A67:E67"/>
    <mergeCell ref="AU69:AX69"/>
    <mergeCell ref="AY69:BB69"/>
    <mergeCell ref="BC69:BS69"/>
    <mergeCell ref="AM67:AP67"/>
    <mergeCell ref="AQ67:AT67"/>
    <mergeCell ref="N72:Q72"/>
    <mergeCell ref="AI70:BS70"/>
    <mergeCell ref="AY74:BB74"/>
    <mergeCell ref="AQ73:AT73"/>
    <mergeCell ref="AU73:AX73"/>
    <mergeCell ref="AY73:BB73"/>
    <mergeCell ref="BC73:BS73"/>
    <mergeCell ref="AQ74:AT74"/>
    <mergeCell ref="AY90:BB90"/>
    <mergeCell ref="BC90:BS90"/>
    <mergeCell ref="A90:E90"/>
    <mergeCell ref="F90:M90"/>
    <mergeCell ref="N90:Q90"/>
    <mergeCell ref="A69:E69"/>
    <mergeCell ref="F69:M69"/>
    <mergeCell ref="N69:Q69"/>
    <mergeCell ref="R69:V69"/>
    <mergeCell ref="W69:AB69"/>
    <mergeCell ref="AC69:AH69"/>
    <mergeCell ref="AI69:AL69"/>
    <mergeCell ref="AM69:AP69"/>
    <mergeCell ref="AQ69:AT69"/>
    <mergeCell ref="BC74:BS74"/>
    <mergeCell ref="W74:AB74"/>
    <mergeCell ref="AC74:AH74"/>
    <mergeCell ref="AY75:BB75"/>
    <mergeCell ref="BC75:BS75"/>
    <mergeCell ref="AY72:BB72"/>
    <mergeCell ref="BC72:BS72"/>
    <mergeCell ref="AU74:AX74"/>
    <mergeCell ref="AI74:AL74"/>
    <mergeCell ref="R72:V72"/>
    <mergeCell ref="F75:M75"/>
    <mergeCell ref="N75:Q75"/>
    <mergeCell ref="R75:V75"/>
  </mergeCells>
  <phoneticPr fontId="6" type="noConversion"/>
  <dataValidations count="1">
    <dataValidation type="list" allowBlank="1" showInputMessage="1" showErrorMessage="1" sqref="R27:V27 R31:V31 R20:V24 R45:V45 R67:V73 R135:V135 R35:V35 R40:V40 R54:V54 R29:V29 R33:V33 R37:V37 R50:V52 R63:V65 R57:V59" xr:uid="{00000000-0002-0000-0300-000000000000}">
      <formula1>衛浴廚房設備品牌折數</formula1>
    </dataValidation>
  </dataValidations>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5077A04-989B-4450-B689-8334AA91EE77}">
          <x14:formula1>
            <xm:f>下拉式選單設定_勿更動勿編輯!$JK$2:$JK$29</xm:f>
          </x14:formula1>
          <xm:sqref>W78:AB129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225"/>
  <sheetViews>
    <sheetView topLeftCell="A23" workbookViewId="0">
      <selection activeCell="BL51" sqref="BL51"/>
    </sheetView>
  </sheetViews>
  <sheetFormatPr defaultColWidth="2.75" defaultRowHeight="16.5"/>
  <cols>
    <col min="1" max="16384" width="2.75" style="4"/>
  </cols>
  <sheetData>
    <row r="1" spans="1:73" ht="35.1" customHeight="1">
      <c r="A1" s="135" t="s">
        <v>84</v>
      </c>
      <c r="B1" s="135"/>
      <c r="C1" s="135"/>
      <c r="D1" s="135"/>
      <c r="E1" s="135"/>
      <c r="F1" s="135"/>
      <c r="G1" s="135"/>
      <c r="H1" s="135"/>
      <c r="I1" s="135"/>
      <c r="J1" s="135"/>
      <c r="K1" s="135"/>
      <c r="L1" s="135"/>
      <c r="M1" s="135"/>
      <c r="N1" s="135"/>
      <c r="O1" s="111"/>
      <c r="P1" s="111"/>
      <c r="Q1" s="137" t="s">
        <v>88</v>
      </c>
      <c r="R1" s="137"/>
      <c r="S1" s="137"/>
      <c r="T1" s="137"/>
      <c r="U1" s="137"/>
      <c r="V1" s="137"/>
      <c r="W1" s="137"/>
      <c r="X1" s="137"/>
      <c r="Y1" s="137"/>
      <c r="Z1" s="138" t="s">
        <v>93</v>
      </c>
      <c r="AA1" s="138"/>
      <c r="AB1" s="138"/>
      <c r="AC1" s="138"/>
      <c r="AD1" s="138"/>
      <c r="AE1" s="138"/>
      <c r="AF1" s="138"/>
      <c r="AG1" s="138"/>
      <c r="AH1" s="138"/>
    </row>
    <row r="2" spans="1:73" ht="26.1" customHeight="1">
      <c r="A2" s="139" t="s">
        <v>4</v>
      </c>
      <c r="B2" s="139"/>
      <c r="C2" s="139"/>
      <c r="D2" s="139"/>
      <c r="E2" s="139"/>
      <c r="F2" s="139"/>
      <c r="G2" s="139"/>
      <c r="H2" s="139"/>
      <c r="I2" s="139"/>
      <c r="J2" s="139"/>
      <c r="K2" s="139"/>
      <c r="L2" s="139"/>
      <c r="M2" s="139"/>
      <c r="N2" s="139"/>
      <c r="O2" s="111"/>
      <c r="P2" s="111"/>
      <c r="Q2" s="140" t="s">
        <v>5</v>
      </c>
      <c r="R2" s="140"/>
      <c r="S2" s="140"/>
      <c r="T2" s="140"/>
      <c r="U2" s="140"/>
      <c r="V2" s="140"/>
      <c r="W2" s="140"/>
      <c r="X2" s="140"/>
      <c r="Y2" s="140"/>
      <c r="Z2" s="141" t="s">
        <v>217</v>
      </c>
      <c r="AA2" s="141"/>
      <c r="AB2" s="141"/>
      <c r="AC2" s="141"/>
      <c r="AD2" s="141"/>
      <c r="AE2" s="141"/>
      <c r="AF2" s="141"/>
      <c r="AG2" s="141"/>
      <c r="AH2" s="141"/>
    </row>
    <row r="3" spans="1:73" ht="9.9499999999999993"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row>
    <row r="4" spans="1:73" ht="24.95" customHeight="1">
      <c r="A4" s="188" t="s">
        <v>89</v>
      </c>
      <c r="B4" s="188"/>
      <c r="C4" s="188"/>
      <c r="D4" s="188"/>
      <c r="E4" s="188"/>
      <c r="F4" s="153" t="str">
        <f>基本資料!F4</f>
        <v>台北市 松山區 民權東路 許公館裝修工程</v>
      </c>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row>
    <row r="5" spans="1:73" ht="20.100000000000001" customHeight="1">
      <c r="A5" s="143" t="s">
        <v>253</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222" t="s">
        <v>1091</v>
      </c>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row>
    <row r="6" spans="1:73" s="2" customFormat="1" ht="20.100000000000001" customHeight="1">
      <c r="A6" s="166" t="s">
        <v>304</v>
      </c>
      <c r="B6" s="166"/>
      <c r="C6" s="166"/>
      <c r="D6" s="166"/>
      <c r="E6" s="166"/>
      <c r="F6" s="179" t="s">
        <v>199</v>
      </c>
      <c r="G6" s="196"/>
      <c r="H6" s="196"/>
      <c r="I6" s="196"/>
      <c r="J6" s="196"/>
      <c r="K6" s="196"/>
      <c r="L6" s="196"/>
      <c r="M6" s="197"/>
      <c r="N6" s="166" t="s">
        <v>200</v>
      </c>
      <c r="O6" s="166"/>
      <c r="P6" s="166"/>
      <c r="Q6" s="166"/>
      <c r="R6" s="166" t="s">
        <v>879</v>
      </c>
      <c r="S6" s="166"/>
      <c r="T6" s="166"/>
      <c r="U6" s="166"/>
      <c r="V6" s="166"/>
      <c r="W6" s="166" t="s">
        <v>305</v>
      </c>
      <c r="X6" s="166"/>
      <c r="Y6" s="166"/>
      <c r="Z6" s="166"/>
      <c r="AA6" s="166"/>
      <c r="AB6" s="166"/>
      <c r="AC6" s="166" t="s">
        <v>880</v>
      </c>
      <c r="AD6" s="166"/>
      <c r="AE6" s="166"/>
      <c r="AF6" s="166"/>
      <c r="AG6" s="166"/>
      <c r="AH6" s="166"/>
      <c r="AI6" s="166" t="s">
        <v>1092</v>
      </c>
      <c r="AJ6" s="166"/>
      <c r="AK6" s="166"/>
      <c r="AL6" s="166"/>
      <c r="AM6" s="166" t="s">
        <v>1093</v>
      </c>
      <c r="AN6" s="166"/>
      <c r="AO6" s="166"/>
      <c r="AP6" s="166"/>
      <c r="AQ6" s="166" t="s">
        <v>197</v>
      </c>
      <c r="AR6" s="166"/>
      <c r="AS6" s="166"/>
      <c r="AT6" s="166"/>
      <c r="AU6" s="172" t="s">
        <v>1094</v>
      </c>
      <c r="AV6" s="172"/>
      <c r="AW6" s="172"/>
      <c r="AX6" s="172"/>
      <c r="AY6" s="172" t="s">
        <v>1095</v>
      </c>
      <c r="AZ6" s="172"/>
      <c r="BA6" s="172"/>
      <c r="BB6" s="172"/>
      <c r="BC6" s="172" t="s">
        <v>856</v>
      </c>
      <c r="BD6" s="172"/>
      <c r="BE6" s="172"/>
      <c r="BF6" s="172"/>
      <c r="BG6" s="172"/>
      <c r="BH6" s="172"/>
      <c r="BI6" s="172"/>
      <c r="BJ6" s="172"/>
      <c r="BK6" s="172"/>
      <c r="BL6" s="172"/>
      <c r="BM6" s="172"/>
      <c r="BN6" s="172"/>
      <c r="BO6" s="172"/>
      <c r="BP6" s="172"/>
      <c r="BQ6" s="172"/>
      <c r="BR6" s="172"/>
      <c r="BS6" s="172"/>
      <c r="BT6" s="172"/>
      <c r="BU6" s="172"/>
    </row>
    <row r="7" spans="1:73" s="3" customFormat="1" ht="15" customHeight="1" thickBot="1">
      <c r="A7" s="168" t="s">
        <v>1</v>
      </c>
      <c r="B7" s="168"/>
      <c r="C7" s="168"/>
      <c r="D7" s="168"/>
      <c r="E7" s="168"/>
      <c r="F7" s="182" t="s">
        <v>7</v>
      </c>
      <c r="G7" s="183"/>
      <c r="H7" s="183"/>
      <c r="I7" s="183"/>
      <c r="J7" s="183"/>
      <c r="K7" s="183"/>
      <c r="L7" s="183"/>
      <c r="M7" s="195"/>
      <c r="N7" s="168" t="s">
        <v>8</v>
      </c>
      <c r="O7" s="168"/>
      <c r="P7" s="168"/>
      <c r="Q7" s="168"/>
      <c r="R7" s="168" t="s">
        <v>11</v>
      </c>
      <c r="S7" s="168"/>
      <c r="T7" s="168"/>
      <c r="U7" s="168"/>
      <c r="V7" s="168"/>
      <c r="W7" s="168" t="s">
        <v>10</v>
      </c>
      <c r="X7" s="168"/>
      <c r="Y7" s="168"/>
      <c r="Z7" s="168"/>
      <c r="AA7" s="168"/>
      <c r="AB7" s="168"/>
      <c r="AC7" s="168" t="s">
        <v>9</v>
      </c>
      <c r="AD7" s="168"/>
      <c r="AE7" s="168"/>
      <c r="AF7" s="168"/>
      <c r="AG7" s="168"/>
      <c r="AH7" s="168"/>
      <c r="AI7" s="168" t="s">
        <v>60</v>
      </c>
      <c r="AJ7" s="168"/>
      <c r="AK7" s="168"/>
      <c r="AL7" s="168"/>
      <c r="AM7" s="168" t="s">
        <v>58</v>
      </c>
      <c r="AN7" s="168"/>
      <c r="AO7" s="168"/>
      <c r="AP7" s="168"/>
      <c r="AQ7" s="168" t="s">
        <v>18</v>
      </c>
      <c r="AR7" s="168"/>
      <c r="AS7" s="168"/>
      <c r="AT7" s="168"/>
      <c r="AU7" s="173" t="s">
        <v>61</v>
      </c>
      <c r="AV7" s="173"/>
      <c r="AW7" s="173"/>
      <c r="AX7" s="173"/>
      <c r="AY7" s="173" t="s">
        <v>59</v>
      </c>
      <c r="AZ7" s="173"/>
      <c r="BA7" s="173"/>
      <c r="BB7" s="173"/>
      <c r="BC7" s="173" t="s">
        <v>62</v>
      </c>
      <c r="BD7" s="173"/>
      <c r="BE7" s="173"/>
      <c r="BF7" s="173"/>
      <c r="BG7" s="173"/>
      <c r="BH7" s="173"/>
      <c r="BI7" s="173"/>
      <c r="BJ7" s="173"/>
      <c r="BK7" s="173"/>
      <c r="BL7" s="173"/>
      <c r="BM7" s="173"/>
      <c r="BN7" s="173"/>
      <c r="BO7" s="173"/>
      <c r="BP7" s="173"/>
      <c r="BQ7" s="173"/>
      <c r="BR7" s="173"/>
      <c r="BS7" s="173"/>
      <c r="BT7" s="173"/>
      <c r="BU7" s="173"/>
    </row>
    <row r="8" spans="1:73" ht="20.100000000000001" customHeight="1">
      <c r="A8" s="123" t="s">
        <v>881</v>
      </c>
      <c r="B8" s="124"/>
      <c r="C8" s="124"/>
      <c r="D8" s="124"/>
      <c r="E8" s="131"/>
      <c r="F8" s="123" t="s">
        <v>1096</v>
      </c>
      <c r="G8" s="124"/>
      <c r="H8" s="124"/>
      <c r="I8" s="124"/>
      <c r="J8" s="124"/>
      <c r="K8" s="124"/>
      <c r="L8" s="124"/>
      <c r="M8" s="131"/>
      <c r="N8" s="125" t="s">
        <v>1097</v>
      </c>
      <c r="O8" s="125"/>
      <c r="P8" s="125"/>
      <c r="Q8" s="125"/>
      <c r="R8" s="123" t="s">
        <v>992</v>
      </c>
      <c r="S8" s="124"/>
      <c r="T8" s="124"/>
      <c r="U8" s="124"/>
      <c r="V8" s="124"/>
      <c r="W8" s="125" t="s">
        <v>155</v>
      </c>
      <c r="X8" s="125"/>
      <c r="Y8" s="125"/>
      <c r="Z8" s="125"/>
      <c r="AA8" s="125"/>
      <c r="AB8" s="125"/>
      <c r="AC8" s="125" t="s">
        <v>915</v>
      </c>
      <c r="AD8" s="125"/>
      <c r="AE8" s="125"/>
      <c r="AF8" s="125"/>
      <c r="AG8" s="125"/>
      <c r="AH8" s="125"/>
      <c r="AI8" s="125">
        <v>2500</v>
      </c>
      <c r="AJ8" s="125"/>
      <c r="AK8" s="125"/>
      <c r="AL8" s="125"/>
      <c r="AM8" s="109">
        <v>1</v>
      </c>
      <c r="AN8" s="109"/>
      <c r="AO8" s="109"/>
      <c r="AP8" s="109"/>
      <c r="AQ8" s="125">
        <f>AI8*AM8</f>
        <v>2500</v>
      </c>
      <c r="AR8" s="125"/>
      <c r="AS8" s="125"/>
      <c r="AT8" s="125"/>
      <c r="AU8" s="170">
        <v>0.85</v>
      </c>
      <c r="AV8" s="170"/>
      <c r="AW8" s="170"/>
      <c r="AX8" s="170"/>
      <c r="AY8" s="200">
        <f>AU8*AI8</f>
        <v>2125</v>
      </c>
      <c r="AZ8" s="200"/>
      <c r="BA8" s="200"/>
      <c r="BB8" s="200"/>
      <c r="BC8" s="200"/>
      <c r="BD8" s="200"/>
      <c r="BE8" s="200"/>
      <c r="BF8" s="200"/>
      <c r="BG8" s="200"/>
      <c r="BH8" s="200"/>
      <c r="BI8" s="200"/>
      <c r="BJ8" s="200"/>
      <c r="BK8" s="200"/>
      <c r="BL8" s="200"/>
      <c r="BM8" s="200"/>
      <c r="BN8" s="200"/>
      <c r="BO8" s="200"/>
      <c r="BP8" s="200"/>
      <c r="BQ8" s="200"/>
      <c r="BR8" s="200"/>
      <c r="BS8" s="200"/>
      <c r="BT8" s="200"/>
      <c r="BU8" s="200"/>
    </row>
    <row r="9" spans="1:73" ht="20.100000000000001" customHeight="1">
      <c r="A9" s="123" t="s">
        <v>881</v>
      </c>
      <c r="B9" s="124"/>
      <c r="C9" s="124"/>
      <c r="D9" s="124"/>
      <c r="E9" s="131"/>
      <c r="F9" s="123" t="s">
        <v>1098</v>
      </c>
      <c r="G9" s="124"/>
      <c r="H9" s="124"/>
      <c r="I9" s="124"/>
      <c r="J9" s="124"/>
      <c r="K9" s="124"/>
      <c r="L9" s="124"/>
      <c r="M9" s="131"/>
      <c r="N9" s="125" t="s">
        <v>1099</v>
      </c>
      <c r="O9" s="125"/>
      <c r="P9" s="125"/>
      <c r="Q9" s="125"/>
      <c r="R9" s="123" t="s">
        <v>1100</v>
      </c>
      <c r="S9" s="124"/>
      <c r="T9" s="124"/>
      <c r="U9" s="124"/>
      <c r="V9" s="124"/>
      <c r="W9" s="125" t="s">
        <v>134</v>
      </c>
      <c r="X9" s="125"/>
      <c r="Y9" s="125"/>
      <c r="Z9" s="125"/>
      <c r="AA9" s="125"/>
      <c r="AB9" s="125"/>
      <c r="AC9" s="125" t="s">
        <v>900</v>
      </c>
      <c r="AD9" s="125"/>
      <c r="AE9" s="125"/>
      <c r="AF9" s="125"/>
      <c r="AG9" s="125"/>
      <c r="AH9" s="125"/>
      <c r="AI9" s="125">
        <v>8500</v>
      </c>
      <c r="AJ9" s="125"/>
      <c r="AK9" s="125"/>
      <c r="AL9" s="125"/>
      <c r="AM9" s="109">
        <v>0.9</v>
      </c>
      <c r="AN9" s="109"/>
      <c r="AO9" s="109"/>
      <c r="AP9" s="109"/>
      <c r="AQ9" s="125">
        <f>AI9*AM9</f>
        <v>7650</v>
      </c>
      <c r="AR9" s="125"/>
      <c r="AS9" s="125"/>
      <c r="AT9" s="125"/>
      <c r="AU9" s="170">
        <v>0.8</v>
      </c>
      <c r="AV9" s="170"/>
      <c r="AW9" s="170"/>
      <c r="AX9" s="170"/>
      <c r="AY9" s="200">
        <f>AI9*AU9</f>
        <v>6800</v>
      </c>
      <c r="AZ9" s="200"/>
      <c r="BA9" s="200"/>
      <c r="BB9" s="200"/>
      <c r="BC9" s="200" t="s">
        <v>135</v>
      </c>
      <c r="BD9" s="200"/>
      <c r="BE9" s="200"/>
      <c r="BF9" s="200"/>
      <c r="BG9" s="200"/>
      <c r="BH9" s="200"/>
      <c r="BI9" s="200"/>
      <c r="BJ9" s="200"/>
      <c r="BK9" s="200"/>
      <c r="BL9" s="200"/>
      <c r="BM9" s="200"/>
      <c r="BN9" s="200"/>
      <c r="BO9" s="200"/>
      <c r="BP9" s="200"/>
      <c r="BQ9" s="200"/>
      <c r="BR9" s="200"/>
      <c r="BS9" s="200"/>
      <c r="BT9" s="200"/>
      <c r="BU9" s="200"/>
    </row>
    <row r="10" spans="1:73" ht="20.100000000000001" customHeight="1">
      <c r="A10" s="123" t="s">
        <v>881</v>
      </c>
      <c r="B10" s="124"/>
      <c r="C10" s="124"/>
      <c r="D10" s="124"/>
      <c r="E10" s="131"/>
      <c r="F10" s="123" t="s">
        <v>1101</v>
      </c>
      <c r="G10" s="124"/>
      <c r="H10" s="124"/>
      <c r="I10" s="124"/>
      <c r="J10" s="124"/>
      <c r="K10" s="124"/>
      <c r="L10" s="124"/>
      <c r="M10" s="131"/>
      <c r="N10" s="125" t="s">
        <v>1099</v>
      </c>
      <c r="O10" s="125"/>
      <c r="P10" s="125"/>
      <c r="Q10" s="125"/>
      <c r="R10" s="123" t="s">
        <v>1100</v>
      </c>
      <c r="S10" s="124"/>
      <c r="T10" s="124"/>
      <c r="U10" s="124"/>
      <c r="V10" s="124"/>
      <c r="W10" s="125" t="s">
        <v>136</v>
      </c>
      <c r="X10" s="125"/>
      <c r="Y10" s="125"/>
      <c r="Z10" s="125"/>
      <c r="AA10" s="125"/>
      <c r="AB10" s="125"/>
      <c r="AC10" s="125" t="s">
        <v>900</v>
      </c>
      <c r="AD10" s="125"/>
      <c r="AE10" s="125"/>
      <c r="AF10" s="125"/>
      <c r="AG10" s="125"/>
      <c r="AH10" s="125"/>
      <c r="AI10" s="125">
        <v>1500</v>
      </c>
      <c r="AJ10" s="125"/>
      <c r="AK10" s="125"/>
      <c r="AL10" s="125"/>
      <c r="AM10" s="109">
        <v>0.7</v>
      </c>
      <c r="AN10" s="109"/>
      <c r="AO10" s="109"/>
      <c r="AP10" s="109"/>
      <c r="AQ10" s="125">
        <f>AI10*AM10</f>
        <v>1050</v>
      </c>
      <c r="AR10" s="125"/>
      <c r="AS10" s="125"/>
      <c r="AT10" s="125"/>
      <c r="AU10" s="170">
        <v>0.55000000000000004</v>
      </c>
      <c r="AV10" s="170"/>
      <c r="AW10" s="170"/>
      <c r="AX10" s="170"/>
      <c r="AY10" s="200">
        <v>800</v>
      </c>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row>
    <row r="11" spans="1:73" ht="20.100000000000001" customHeight="1">
      <c r="A11" s="174"/>
      <c r="B11" s="175"/>
      <c r="C11" s="175"/>
      <c r="D11" s="175"/>
      <c r="E11" s="192"/>
      <c r="F11" s="123" t="s">
        <v>1102</v>
      </c>
      <c r="G11" s="124"/>
      <c r="H11" s="124"/>
      <c r="I11" s="124"/>
      <c r="J11" s="124"/>
      <c r="K11" s="124"/>
      <c r="L11" s="124"/>
      <c r="M11" s="131"/>
      <c r="N11" s="125" t="s">
        <v>1008</v>
      </c>
      <c r="O11" s="125"/>
      <c r="P11" s="125"/>
      <c r="Q11" s="125"/>
      <c r="R11" s="237" t="s">
        <v>1103</v>
      </c>
      <c r="S11" s="237"/>
      <c r="T11" s="237"/>
      <c r="U11" s="237"/>
      <c r="V11" s="237"/>
      <c r="W11" s="237" t="s">
        <v>133</v>
      </c>
      <c r="X11" s="237"/>
      <c r="Y11" s="237"/>
      <c r="Z11" s="237"/>
      <c r="AA11" s="237"/>
      <c r="AB11" s="237"/>
      <c r="AC11" s="237" t="s">
        <v>1104</v>
      </c>
      <c r="AD11" s="237"/>
      <c r="AE11" s="237"/>
      <c r="AF11" s="237"/>
      <c r="AG11" s="237"/>
      <c r="AH11" s="237"/>
      <c r="AI11" s="125"/>
      <c r="AJ11" s="125"/>
      <c r="AK11" s="125"/>
      <c r="AL11" s="125"/>
      <c r="AM11" s="109"/>
      <c r="AN11" s="109"/>
      <c r="AO11" s="109"/>
      <c r="AP11" s="109"/>
      <c r="AQ11" s="237">
        <v>400</v>
      </c>
      <c r="AR11" s="237"/>
      <c r="AS11" s="237"/>
      <c r="AT11" s="237"/>
      <c r="AU11" s="170"/>
      <c r="AV11" s="170"/>
      <c r="AW11" s="170"/>
      <c r="AX11" s="170"/>
      <c r="AY11" s="239">
        <v>350</v>
      </c>
      <c r="AZ11" s="239"/>
      <c r="BA11" s="239"/>
      <c r="BB11" s="239"/>
      <c r="BC11" s="200"/>
      <c r="BD11" s="200"/>
      <c r="BE11" s="200"/>
      <c r="BF11" s="200"/>
      <c r="BG11" s="200"/>
      <c r="BH11" s="200"/>
      <c r="BI11" s="200"/>
      <c r="BJ11" s="200"/>
      <c r="BK11" s="200"/>
      <c r="BL11" s="200"/>
      <c r="BM11" s="200"/>
      <c r="BN11" s="200"/>
      <c r="BO11" s="200"/>
      <c r="BP11" s="200"/>
      <c r="BQ11" s="200"/>
      <c r="BR11" s="200"/>
      <c r="BS11" s="200"/>
      <c r="BT11" s="200"/>
      <c r="BU11" s="200"/>
    </row>
    <row r="12" spans="1:73" ht="20.100000000000001" customHeight="1">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row>
    <row r="13" spans="1:73" ht="20.100000000000001" customHeight="1">
      <c r="A13" s="143" t="s">
        <v>252</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222" t="s">
        <v>1091</v>
      </c>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row>
    <row r="14" spans="1:73" s="2" customFormat="1" ht="20.100000000000001" customHeight="1">
      <c r="A14" s="166" t="s">
        <v>304</v>
      </c>
      <c r="B14" s="166"/>
      <c r="C14" s="166"/>
      <c r="D14" s="166"/>
      <c r="E14" s="166"/>
      <c r="F14" s="179" t="s">
        <v>199</v>
      </c>
      <c r="G14" s="196"/>
      <c r="H14" s="196"/>
      <c r="I14" s="196"/>
      <c r="J14" s="196"/>
      <c r="K14" s="196"/>
      <c r="L14" s="196"/>
      <c r="M14" s="197"/>
      <c r="N14" s="166" t="s">
        <v>200</v>
      </c>
      <c r="O14" s="166"/>
      <c r="P14" s="166"/>
      <c r="Q14" s="166"/>
      <c r="R14" s="166" t="s">
        <v>879</v>
      </c>
      <c r="S14" s="166"/>
      <c r="T14" s="166"/>
      <c r="U14" s="166"/>
      <c r="V14" s="166"/>
      <c r="W14" s="166" t="s">
        <v>305</v>
      </c>
      <c r="X14" s="166"/>
      <c r="Y14" s="166"/>
      <c r="Z14" s="166"/>
      <c r="AA14" s="166"/>
      <c r="AB14" s="166"/>
      <c r="AC14" s="166" t="s">
        <v>880</v>
      </c>
      <c r="AD14" s="166"/>
      <c r="AE14" s="166"/>
      <c r="AF14" s="166"/>
      <c r="AG14" s="166"/>
      <c r="AH14" s="166"/>
      <c r="AI14" s="166" t="s">
        <v>1092</v>
      </c>
      <c r="AJ14" s="166"/>
      <c r="AK14" s="166"/>
      <c r="AL14" s="166"/>
      <c r="AM14" s="166" t="s">
        <v>1093</v>
      </c>
      <c r="AN14" s="166"/>
      <c r="AO14" s="166"/>
      <c r="AP14" s="166"/>
      <c r="AQ14" s="166" t="s">
        <v>197</v>
      </c>
      <c r="AR14" s="166"/>
      <c r="AS14" s="166"/>
      <c r="AT14" s="166"/>
      <c r="AU14" s="172" t="s">
        <v>1094</v>
      </c>
      <c r="AV14" s="172"/>
      <c r="AW14" s="172"/>
      <c r="AX14" s="172"/>
      <c r="AY14" s="172" t="s">
        <v>1095</v>
      </c>
      <c r="AZ14" s="172"/>
      <c r="BA14" s="172"/>
      <c r="BB14" s="172"/>
      <c r="BC14" s="172" t="s">
        <v>856</v>
      </c>
      <c r="BD14" s="172"/>
      <c r="BE14" s="172"/>
      <c r="BF14" s="172"/>
      <c r="BG14" s="172"/>
      <c r="BH14" s="172"/>
      <c r="BI14" s="172"/>
      <c r="BJ14" s="172"/>
      <c r="BK14" s="172"/>
      <c r="BL14" s="172"/>
      <c r="BM14" s="172"/>
      <c r="BN14" s="172"/>
      <c r="BO14" s="172"/>
      <c r="BP14" s="172"/>
      <c r="BQ14" s="172"/>
      <c r="BR14" s="172"/>
      <c r="BS14" s="172"/>
      <c r="BT14" s="172"/>
      <c r="BU14" s="172"/>
    </row>
    <row r="15" spans="1:73" s="3" customFormat="1" ht="15" customHeight="1" thickBot="1">
      <c r="A15" s="168" t="s">
        <v>1</v>
      </c>
      <c r="B15" s="168"/>
      <c r="C15" s="168"/>
      <c r="D15" s="168"/>
      <c r="E15" s="168"/>
      <c r="F15" s="182" t="s">
        <v>7</v>
      </c>
      <c r="G15" s="183"/>
      <c r="H15" s="183"/>
      <c r="I15" s="183"/>
      <c r="J15" s="183"/>
      <c r="K15" s="183"/>
      <c r="L15" s="183"/>
      <c r="M15" s="195"/>
      <c r="N15" s="168" t="s">
        <v>8</v>
      </c>
      <c r="O15" s="168"/>
      <c r="P15" s="168"/>
      <c r="Q15" s="168"/>
      <c r="R15" s="168" t="s">
        <v>11</v>
      </c>
      <c r="S15" s="168"/>
      <c r="T15" s="168"/>
      <c r="U15" s="168"/>
      <c r="V15" s="168"/>
      <c r="W15" s="168" t="s">
        <v>10</v>
      </c>
      <c r="X15" s="168"/>
      <c r="Y15" s="168"/>
      <c r="Z15" s="168"/>
      <c r="AA15" s="168"/>
      <c r="AB15" s="168"/>
      <c r="AC15" s="168" t="s">
        <v>9</v>
      </c>
      <c r="AD15" s="168"/>
      <c r="AE15" s="168"/>
      <c r="AF15" s="168"/>
      <c r="AG15" s="168"/>
      <c r="AH15" s="168"/>
      <c r="AI15" s="168" t="s">
        <v>60</v>
      </c>
      <c r="AJ15" s="168"/>
      <c r="AK15" s="168"/>
      <c r="AL15" s="168"/>
      <c r="AM15" s="168" t="s">
        <v>58</v>
      </c>
      <c r="AN15" s="168"/>
      <c r="AO15" s="168"/>
      <c r="AP15" s="168"/>
      <c r="AQ15" s="168" t="s">
        <v>18</v>
      </c>
      <c r="AR15" s="168"/>
      <c r="AS15" s="168"/>
      <c r="AT15" s="168"/>
      <c r="AU15" s="173" t="s">
        <v>61</v>
      </c>
      <c r="AV15" s="173"/>
      <c r="AW15" s="173"/>
      <c r="AX15" s="173"/>
      <c r="AY15" s="173" t="s">
        <v>59</v>
      </c>
      <c r="AZ15" s="173"/>
      <c r="BA15" s="173"/>
      <c r="BB15" s="173"/>
      <c r="BC15" s="173" t="s">
        <v>62</v>
      </c>
      <c r="BD15" s="173"/>
      <c r="BE15" s="173"/>
      <c r="BF15" s="173"/>
      <c r="BG15" s="173"/>
      <c r="BH15" s="173"/>
      <c r="BI15" s="173"/>
      <c r="BJ15" s="173"/>
      <c r="BK15" s="173"/>
      <c r="BL15" s="173"/>
      <c r="BM15" s="173"/>
      <c r="BN15" s="173"/>
      <c r="BO15" s="173"/>
      <c r="BP15" s="173"/>
      <c r="BQ15" s="173"/>
      <c r="BR15" s="173"/>
      <c r="BS15" s="173"/>
      <c r="BT15" s="173"/>
      <c r="BU15" s="173"/>
    </row>
    <row r="16" spans="1:73" ht="20.100000000000001" customHeight="1">
      <c r="A16" s="125" t="str">
        <f>基本資料!A56</f>
        <v>男孩房陽台</v>
      </c>
      <c r="B16" s="125"/>
      <c r="C16" s="125"/>
      <c r="D16" s="125"/>
      <c r="E16" s="125"/>
      <c r="F16" s="123" t="s">
        <v>1105</v>
      </c>
      <c r="G16" s="124"/>
      <c r="H16" s="124"/>
      <c r="I16" s="124"/>
      <c r="J16" s="124"/>
      <c r="K16" s="124"/>
      <c r="L16" s="124"/>
      <c r="M16" s="131"/>
      <c r="N16" s="125" t="s">
        <v>239</v>
      </c>
      <c r="O16" s="125"/>
      <c r="P16" s="125"/>
      <c r="Q16" s="125"/>
      <c r="R16" s="181" t="s">
        <v>1106</v>
      </c>
      <c r="S16" s="181"/>
      <c r="T16" s="181"/>
      <c r="U16" s="181"/>
      <c r="V16" s="181"/>
      <c r="W16" s="125" t="s">
        <v>1707</v>
      </c>
      <c r="X16" s="125"/>
      <c r="Y16" s="125"/>
      <c r="Z16" s="125"/>
      <c r="AA16" s="125"/>
      <c r="AB16" s="125"/>
      <c r="AC16" s="125" t="s">
        <v>1107</v>
      </c>
      <c r="AD16" s="125"/>
      <c r="AE16" s="125"/>
      <c r="AF16" s="125"/>
      <c r="AG16" s="125"/>
      <c r="AH16" s="125"/>
      <c r="AI16" s="125">
        <v>20300</v>
      </c>
      <c r="AJ16" s="125"/>
      <c r="AK16" s="125"/>
      <c r="AL16" s="125"/>
      <c r="AM16" s="206">
        <f>VLOOKUP(R16,下拉式選單設定_勿更動勿編輯!$B$3:$N$25,6,0)</f>
        <v>1</v>
      </c>
      <c r="AN16" s="206"/>
      <c r="AO16" s="206"/>
      <c r="AP16" s="206"/>
      <c r="AQ16" s="151">
        <f>ROUNDUP(AM16*AI16,0)</f>
        <v>20300</v>
      </c>
      <c r="AR16" s="151"/>
      <c r="AS16" s="151"/>
      <c r="AT16" s="151"/>
      <c r="AU16" s="207">
        <f>VLOOKUP(R16,下拉式選單設定_勿更動勿編輯!$B$3:$N$25,10,0)</f>
        <v>0.85</v>
      </c>
      <c r="AV16" s="207"/>
      <c r="AW16" s="207"/>
      <c r="AX16" s="207"/>
      <c r="AY16" s="200">
        <f>ROUNDUP(AU16*AI16,0)</f>
        <v>17255</v>
      </c>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row>
    <row r="17" spans="1:73" ht="20.100000000000001" customHeight="1">
      <c r="A17" s="125" t="str">
        <f>基本資料!A42</f>
        <v>廚房</v>
      </c>
      <c r="B17" s="125"/>
      <c r="C17" s="125"/>
      <c r="D17" s="125"/>
      <c r="E17" s="125"/>
      <c r="F17" s="123" t="s">
        <v>1845</v>
      </c>
      <c r="G17" s="124"/>
      <c r="H17" s="124"/>
      <c r="I17" s="124"/>
      <c r="J17" s="124"/>
      <c r="K17" s="124"/>
      <c r="L17" s="124"/>
      <c r="M17" s="131"/>
      <c r="N17" s="125" t="s">
        <v>1108</v>
      </c>
      <c r="O17" s="125"/>
      <c r="P17" s="125"/>
      <c r="Q17" s="125"/>
      <c r="R17" s="125" t="s">
        <v>1880</v>
      </c>
      <c r="S17" s="125"/>
      <c r="T17" s="125"/>
      <c r="U17" s="125"/>
      <c r="V17" s="125"/>
      <c r="W17" s="125" t="s">
        <v>2118</v>
      </c>
      <c r="X17" s="125"/>
      <c r="Y17" s="125"/>
      <c r="Z17" s="125"/>
      <c r="AA17" s="125"/>
      <c r="AB17" s="125"/>
      <c r="AC17" s="125" t="s">
        <v>279</v>
      </c>
      <c r="AD17" s="125"/>
      <c r="AE17" s="125"/>
      <c r="AF17" s="125"/>
      <c r="AG17" s="125"/>
      <c r="AH17" s="125"/>
      <c r="AI17" s="125">
        <v>17375</v>
      </c>
      <c r="AJ17" s="125"/>
      <c r="AK17" s="125"/>
      <c r="AL17" s="125"/>
      <c r="AM17" s="109">
        <v>1</v>
      </c>
      <c r="AN17" s="109"/>
      <c r="AO17" s="109"/>
      <c r="AP17" s="109"/>
      <c r="AQ17" s="125">
        <f>ROUNDUP(AM17*AI17,0)</f>
        <v>17375</v>
      </c>
      <c r="AR17" s="125"/>
      <c r="AS17" s="125"/>
      <c r="AT17" s="125"/>
      <c r="AU17" s="170">
        <v>0.8</v>
      </c>
      <c r="AV17" s="170"/>
      <c r="AW17" s="170"/>
      <c r="AX17" s="170"/>
      <c r="AY17" s="200">
        <f>ROUNDUP(AU17*AI17,0)</f>
        <v>13900</v>
      </c>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row>
    <row r="18" spans="1:73" ht="20.100000000000001" customHeight="1">
      <c r="A18" s="125" t="str">
        <f>A17</f>
        <v>廚房</v>
      </c>
      <c r="B18" s="125"/>
      <c r="C18" s="125"/>
      <c r="D18" s="125"/>
      <c r="E18" s="125"/>
      <c r="F18" s="123" t="s">
        <v>1109</v>
      </c>
      <c r="G18" s="124"/>
      <c r="H18" s="124"/>
      <c r="I18" s="124"/>
      <c r="J18" s="124"/>
      <c r="K18" s="124"/>
      <c r="L18" s="124"/>
      <c r="M18" s="131"/>
      <c r="N18" s="125" t="s">
        <v>1110</v>
      </c>
      <c r="O18" s="125"/>
      <c r="P18" s="125"/>
      <c r="Q18" s="125"/>
      <c r="R18" s="125" t="s">
        <v>1111</v>
      </c>
      <c r="S18" s="125"/>
      <c r="T18" s="125"/>
      <c r="U18" s="125"/>
      <c r="V18" s="125"/>
      <c r="W18" s="125" t="s">
        <v>78</v>
      </c>
      <c r="X18" s="125"/>
      <c r="Y18" s="125"/>
      <c r="Z18" s="125"/>
      <c r="AA18" s="125"/>
      <c r="AB18" s="125"/>
      <c r="AC18" s="125" t="s">
        <v>279</v>
      </c>
      <c r="AD18" s="125"/>
      <c r="AE18" s="125"/>
      <c r="AF18" s="125"/>
      <c r="AG18" s="125"/>
      <c r="AH18" s="125"/>
      <c r="AI18" s="125">
        <v>4000</v>
      </c>
      <c r="AJ18" s="125"/>
      <c r="AK18" s="125"/>
      <c r="AL18" s="125"/>
      <c r="AM18" s="109">
        <v>1</v>
      </c>
      <c r="AN18" s="109"/>
      <c r="AO18" s="109"/>
      <c r="AP18" s="109"/>
      <c r="AQ18" s="125">
        <f>ROUNDUP(AM18*AI18,0)</f>
        <v>4000</v>
      </c>
      <c r="AR18" s="125"/>
      <c r="AS18" s="125"/>
      <c r="AT18" s="125"/>
      <c r="AU18" s="170">
        <v>0.85</v>
      </c>
      <c r="AV18" s="170"/>
      <c r="AW18" s="170"/>
      <c r="AX18" s="170"/>
      <c r="AY18" s="200">
        <f>ROUNDUP(AU18*AI18,0)</f>
        <v>3400</v>
      </c>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row>
    <row r="19" spans="1:73" ht="20.100000000000001" customHeight="1">
      <c r="A19" s="123" t="s">
        <v>1881</v>
      </c>
      <c r="B19" s="124"/>
      <c r="C19" s="124"/>
      <c r="D19" s="124"/>
      <c r="E19" s="131"/>
      <c r="F19" s="123" t="s">
        <v>1578</v>
      </c>
      <c r="G19" s="124"/>
      <c r="H19" s="124"/>
      <c r="I19" s="124"/>
      <c r="J19" s="124"/>
      <c r="K19" s="124"/>
      <c r="L19" s="124"/>
      <c r="M19" s="131"/>
      <c r="N19" s="123" t="s">
        <v>1579</v>
      </c>
      <c r="O19" s="124"/>
      <c r="P19" s="124"/>
      <c r="Q19" s="131"/>
      <c r="R19" s="123" t="s">
        <v>1113</v>
      </c>
      <c r="S19" s="124"/>
      <c r="T19" s="124"/>
      <c r="U19" s="124"/>
      <c r="V19" s="131"/>
      <c r="W19" s="123" t="s">
        <v>127</v>
      </c>
      <c r="X19" s="124"/>
      <c r="Y19" s="124"/>
      <c r="Z19" s="124"/>
      <c r="AA19" s="124"/>
      <c r="AB19" s="131"/>
      <c r="AC19" s="123" t="s">
        <v>279</v>
      </c>
      <c r="AD19" s="124"/>
      <c r="AE19" s="124"/>
      <c r="AF19" s="124"/>
      <c r="AG19" s="124"/>
      <c r="AH19" s="131"/>
      <c r="AI19" s="123">
        <v>1000</v>
      </c>
      <c r="AJ19" s="124"/>
      <c r="AK19" s="124"/>
      <c r="AL19" s="131"/>
      <c r="AM19" s="121">
        <v>0.85</v>
      </c>
      <c r="AN19" s="119"/>
      <c r="AO19" s="119"/>
      <c r="AP19" s="122"/>
      <c r="AQ19" s="123">
        <f>AI19*AM19</f>
        <v>850</v>
      </c>
      <c r="AR19" s="124"/>
      <c r="AS19" s="124"/>
      <c r="AT19" s="131"/>
      <c r="AU19" s="257">
        <v>0.7</v>
      </c>
      <c r="AV19" s="258"/>
      <c r="AW19" s="258"/>
      <c r="AX19" s="259"/>
      <c r="AY19" s="209">
        <f>AU19*AI19</f>
        <v>700</v>
      </c>
      <c r="AZ19" s="210"/>
      <c r="BA19" s="210"/>
      <c r="BB19" s="211"/>
      <c r="BC19" s="209" t="s">
        <v>1114</v>
      </c>
      <c r="BD19" s="210"/>
      <c r="BE19" s="210"/>
      <c r="BF19" s="210"/>
      <c r="BG19" s="210"/>
      <c r="BH19" s="210"/>
      <c r="BI19" s="210"/>
      <c r="BJ19" s="210"/>
      <c r="BK19" s="210"/>
      <c r="BL19" s="210"/>
      <c r="BM19" s="210"/>
      <c r="BN19" s="210"/>
      <c r="BO19" s="210"/>
      <c r="BP19" s="210"/>
      <c r="BQ19" s="210"/>
      <c r="BR19" s="210"/>
      <c r="BS19" s="210"/>
      <c r="BT19" s="210"/>
      <c r="BU19" s="211"/>
    </row>
    <row r="20" spans="1:73" ht="20.100000000000001" customHeight="1">
      <c r="A20" s="123" t="s">
        <v>1882</v>
      </c>
      <c r="B20" s="124"/>
      <c r="C20" s="124"/>
      <c r="D20" s="124"/>
      <c r="E20" s="131"/>
      <c r="F20" s="123" t="s">
        <v>240</v>
      </c>
      <c r="G20" s="124"/>
      <c r="H20" s="124"/>
      <c r="I20" s="124"/>
      <c r="J20" s="124"/>
      <c r="K20" s="124"/>
      <c r="L20" s="124"/>
      <c r="M20" s="131"/>
      <c r="N20" s="125" t="s">
        <v>1115</v>
      </c>
      <c r="O20" s="125"/>
      <c r="P20" s="125"/>
      <c r="Q20" s="125"/>
      <c r="R20" s="123"/>
      <c r="S20" s="124"/>
      <c r="T20" s="124"/>
      <c r="U20" s="124"/>
      <c r="V20" s="124"/>
      <c r="W20" s="125"/>
      <c r="X20" s="125"/>
      <c r="Y20" s="125"/>
      <c r="Z20" s="125"/>
      <c r="AA20" s="125"/>
      <c r="AB20" s="125"/>
      <c r="AC20" s="125" t="s">
        <v>915</v>
      </c>
      <c r="AD20" s="125"/>
      <c r="AE20" s="125"/>
      <c r="AF20" s="125"/>
      <c r="AG20" s="125"/>
      <c r="AH20" s="125"/>
      <c r="AI20" s="125">
        <v>2500</v>
      </c>
      <c r="AJ20" s="125"/>
      <c r="AK20" s="125"/>
      <c r="AL20" s="125"/>
      <c r="AM20" s="109">
        <v>1</v>
      </c>
      <c r="AN20" s="109"/>
      <c r="AO20" s="109"/>
      <c r="AP20" s="109"/>
      <c r="AQ20" s="125">
        <f>AI20*AM20</f>
        <v>2500</v>
      </c>
      <c r="AR20" s="125"/>
      <c r="AS20" s="125"/>
      <c r="AT20" s="125"/>
      <c r="AU20" s="170">
        <v>0.6</v>
      </c>
      <c r="AV20" s="170"/>
      <c r="AW20" s="170"/>
      <c r="AX20" s="170"/>
      <c r="AY20" s="200">
        <f>AU20*AI20</f>
        <v>1500</v>
      </c>
      <c r="AZ20" s="200"/>
      <c r="BA20" s="200"/>
      <c r="BB20" s="200"/>
      <c r="BC20" s="200" t="s">
        <v>1116</v>
      </c>
      <c r="BD20" s="200"/>
      <c r="BE20" s="200"/>
      <c r="BF20" s="200"/>
      <c r="BG20" s="200"/>
      <c r="BH20" s="200"/>
      <c r="BI20" s="200"/>
      <c r="BJ20" s="200"/>
      <c r="BK20" s="200"/>
      <c r="BL20" s="200"/>
      <c r="BM20" s="200"/>
      <c r="BN20" s="200"/>
      <c r="BO20" s="200"/>
      <c r="BP20" s="200"/>
      <c r="BQ20" s="200"/>
      <c r="BR20" s="200"/>
      <c r="BS20" s="200"/>
      <c r="BT20" s="200"/>
      <c r="BU20" s="200"/>
    </row>
    <row r="22" spans="1:73" ht="20.100000000000001" customHeight="1">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row>
    <row r="23" spans="1:73" ht="20.100000000000001" customHeight="1">
      <c r="A23" s="143" t="s">
        <v>254</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222" t="s">
        <v>1091</v>
      </c>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row>
    <row r="24" spans="1:73" s="2" customFormat="1" ht="20.100000000000001" customHeight="1">
      <c r="A24" s="166" t="s">
        <v>304</v>
      </c>
      <c r="B24" s="166"/>
      <c r="C24" s="166"/>
      <c r="D24" s="166"/>
      <c r="E24" s="166"/>
      <c r="F24" s="179" t="s">
        <v>199</v>
      </c>
      <c r="G24" s="196"/>
      <c r="H24" s="196"/>
      <c r="I24" s="196"/>
      <c r="J24" s="196"/>
      <c r="K24" s="196"/>
      <c r="L24" s="196"/>
      <c r="M24" s="197"/>
      <c r="N24" s="166" t="s">
        <v>200</v>
      </c>
      <c r="O24" s="166"/>
      <c r="P24" s="166"/>
      <c r="Q24" s="166"/>
      <c r="R24" s="166" t="s">
        <v>879</v>
      </c>
      <c r="S24" s="166"/>
      <c r="T24" s="166"/>
      <c r="U24" s="166"/>
      <c r="V24" s="166"/>
      <c r="W24" s="166" t="s">
        <v>305</v>
      </c>
      <c r="X24" s="166"/>
      <c r="Y24" s="166"/>
      <c r="Z24" s="166"/>
      <c r="AA24" s="166"/>
      <c r="AB24" s="166"/>
      <c r="AC24" s="166" t="s">
        <v>880</v>
      </c>
      <c r="AD24" s="166"/>
      <c r="AE24" s="166"/>
      <c r="AF24" s="166"/>
      <c r="AG24" s="166"/>
      <c r="AH24" s="166"/>
      <c r="AI24" s="166" t="s">
        <v>1092</v>
      </c>
      <c r="AJ24" s="166"/>
      <c r="AK24" s="166"/>
      <c r="AL24" s="166"/>
      <c r="AM24" s="166" t="s">
        <v>1093</v>
      </c>
      <c r="AN24" s="166"/>
      <c r="AO24" s="166"/>
      <c r="AP24" s="166"/>
      <c r="AQ24" s="166" t="s">
        <v>197</v>
      </c>
      <c r="AR24" s="166"/>
      <c r="AS24" s="166"/>
      <c r="AT24" s="166"/>
      <c r="AU24" s="172" t="s">
        <v>1094</v>
      </c>
      <c r="AV24" s="172"/>
      <c r="AW24" s="172"/>
      <c r="AX24" s="172"/>
      <c r="AY24" s="172" t="s">
        <v>1095</v>
      </c>
      <c r="AZ24" s="172"/>
      <c r="BA24" s="172"/>
      <c r="BB24" s="172"/>
      <c r="BC24" s="172" t="s">
        <v>856</v>
      </c>
      <c r="BD24" s="172"/>
      <c r="BE24" s="172"/>
      <c r="BF24" s="172"/>
      <c r="BG24" s="172"/>
      <c r="BH24" s="172"/>
      <c r="BI24" s="172"/>
      <c r="BJ24" s="172"/>
      <c r="BK24" s="172"/>
      <c r="BL24" s="172"/>
      <c r="BM24" s="172"/>
      <c r="BN24" s="172"/>
      <c r="BO24" s="172"/>
      <c r="BP24" s="172"/>
      <c r="BQ24" s="172"/>
      <c r="BR24" s="172"/>
      <c r="BS24" s="172"/>
      <c r="BT24" s="172"/>
      <c r="BU24" s="172"/>
    </row>
    <row r="25" spans="1:73" s="3" customFormat="1" ht="15" customHeight="1" thickBot="1">
      <c r="A25" s="168" t="s">
        <v>1</v>
      </c>
      <c r="B25" s="168"/>
      <c r="C25" s="168"/>
      <c r="D25" s="168"/>
      <c r="E25" s="168"/>
      <c r="F25" s="182" t="s">
        <v>7</v>
      </c>
      <c r="G25" s="183"/>
      <c r="H25" s="183"/>
      <c r="I25" s="183"/>
      <c r="J25" s="183"/>
      <c r="K25" s="183"/>
      <c r="L25" s="183"/>
      <c r="M25" s="195"/>
      <c r="N25" s="168" t="s">
        <v>8</v>
      </c>
      <c r="O25" s="168"/>
      <c r="P25" s="168"/>
      <c r="Q25" s="168"/>
      <c r="R25" s="168" t="s">
        <v>11</v>
      </c>
      <c r="S25" s="168"/>
      <c r="T25" s="168"/>
      <c r="U25" s="168"/>
      <c r="V25" s="168"/>
      <c r="W25" s="168" t="s">
        <v>10</v>
      </c>
      <c r="X25" s="168"/>
      <c r="Y25" s="168"/>
      <c r="Z25" s="168"/>
      <c r="AA25" s="168"/>
      <c r="AB25" s="168"/>
      <c r="AC25" s="168" t="s">
        <v>9</v>
      </c>
      <c r="AD25" s="168"/>
      <c r="AE25" s="168"/>
      <c r="AF25" s="168"/>
      <c r="AG25" s="168"/>
      <c r="AH25" s="168"/>
      <c r="AI25" s="168" t="s">
        <v>60</v>
      </c>
      <c r="AJ25" s="168"/>
      <c r="AK25" s="168"/>
      <c r="AL25" s="168"/>
      <c r="AM25" s="168" t="s">
        <v>58</v>
      </c>
      <c r="AN25" s="168"/>
      <c r="AO25" s="168"/>
      <c r="AP25" s="168"/>
      <c r="AQ25" s="168" t="s">
        <v>18</v>
      </c>
      <c r="AR25" s="168"/>
      <c r="AS25" s="168"/>
      <c r="AT25" s="168"/>
      <c r="AU25" s="173" t="s">
        <v>61</v>
      </c>
      <c r="AV25" s="173"/>
      <c r="AW25" s="173"/>
      <c r="AX25" s="173"/>
      <c r="AY25" s="173" t="s">
        <v>59</v>
      </c>
      <c r="AZ25" s="173"/>
      <c r="BA25" s="173"/>
      <c r="BB25" s="173"/>
      <c r="BC25" s="173" t="s">
        <v>62</v>
      </c>
      <c r="BD25" s="173"/>
      <c r="BE25" s="173"/>
      <c r="BF25" s="173"/>
      <c r="BG25" s="173"/>
      <c r="BH25" s="173"/>
      <c r="BI25" s="173"/>
      <c r="BJ25" s="173"/>
      <c r="BK25" s="173"/>
      <c r="BL25" s="173"/>
      <c r="BM25" s="173"/>
      <c r="BN25" s="173"/>
      <c r="BO25" s="173"/>
      <c r="BP25" s="173"/>
      <c r="BQ25" s="173"/>
      <c r="BR25" s="173"/>
      <c r="BS25" s="173"/>
      <c r="BT25" s="173"/>
      <c r="BU25" s="173"/>
    </row>
    <row r="26" spans="1:73" ht="20.100000000000001" customHeight="1">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row>
    <row r="27" spans="1:73" ht="20.100000000000001" customHeight="1">
      <c r="A27" s="125" t="str">
        <f>廚具衛生設備燈具!A8</f>
        <v>廚房</v>
      </c>
      <c r="B27" s="125"/>
      <c r="C27" s="125"/>
      <c r="D27" s="125"/>
      <c r="E27" s="125"/>
      <c r="F27" s="123" t="s">
        <v>1117</v>
      </c>
      <c r="G27" s="124"/>
      <c r="H27" s="124"/>
      <c r="I27" s="124"/>
      <c r="J27" s="124"/>
      <c r="K27" s="124"/>
      <c r="L27" s="124"/>
      <c r="M27" s="131"/>
      <c r="N27" s="125" t="s">
        <v>1118</v>
      </c>
      <c r="O27" s="125"/>
      <c r="P27" s="125"/>
      <c r="Q27" s="125"/>
      <c r="R27" s="125"/>
      <c r="S27" s="125"/>
      <c r="T27" s="125"/>
      <c r="U27" s="125"/>
      <c r="V27" s="125"/>
      <c r="W27" s="125" t="s">
        <v>1119</v>
      </c>
      <c r="X27" s="125"/>
      <c r="Y27" s="125"/>
      <c r="Z27" s="125"/>
      <c r="AA27" s="125"/>
      <c r="AB27" s="125"/>
      <c r="AC27" s="125" t="s">
        <v>1120</v>
      </c>
      <c r="AD27" s="125"/>
      <c r="AE27" s="125"/>
      <c r="AF27" s="125"/>
      <c r="AG27" s="125"/>
      <c r="AH27" s="125"/>
      <c r="AI27" s="125"/>
      <c r="AJ27" s="125"/>
      <c r="AK27" s="125"/>
      <c r="AL27" s="125"/>
      <c r="AM27" s="109"/>
      <c r="AN27" s="109"/>
      <c r="AO27" s="109"/>
      <c r="AP27" s="109"/>
      <c r="AQ27" s="125">
        <v>15</v>
      </c>
      <c r="AR27" s="125"/>
      <c r="AS27" s="125"/>
      <c r="AT27" s="125"/>
      <c r="AU27" s="170"/>
      <c r="AV27" s="170"/>
      <c r="AW27" s="170"/>
      <c r="AX27" s="170"/>
      <c r="AY27" s="200">
        <v>12</v>
      </c>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row>
    <row r="28" spans="1:73" ht="20.100000000000001" customHeight="1">
      <c r="A28" s="125" t="s">
        <v>1840</v>
      </c>
      <c r="B28" s="125"/>
      <c r="C28" s="125"/>
      <c r="D28" s="125"/>
      <c r="E28" s="125"/>
      <c r="F28" s="123" t="s">
        <v>1706</v>
      </c>
      <c r="G28" s="124"/>
      <c r="H28" s="124"/>
      <c r="I28" s="124"/>
      <c r="J28" s="124"/>
      <c r="K28" s="124"/>
      <c r="L28" s="124"/>
      <c r="M28" s="131"/>
      <c r="N28" s="125" t="str">
        <f>VLOOKUP(F28,下拉式選單設定_勿更動勿編輯!$KO$3:$LO$25,15)</f>
        <v>不銹鋼管</v>
      </c>
      <c r="O28" s="125"/>
      <c r="P28" s="125"/>
      <c r="Q28" s="125"/>
      <c r="R28" s="125" t="str">
        <f>VLOOKUP(F28,下拉式選單設定_勿更動勿編輯!$KO$3:$LO$25,19)</f>
        <v>AITEPENG</v>
      </c>
      <c r="S28" s="125"/>
      <c r="T28" s="125"/>
      <c r="U28" s="125"/>
      <c r="V28" s="125"/>
      <c r="W28" s="146" t="s">
        <v>1986</v>
      </c>
      <c r="X28" s="146"/>
      <c r="Y28" s="146"/>
      <c r="Z28" s="146"/>
      <c r="AA28" s="146"/>
      <c r="AB28" s="146"/>
      <c r="AC28" s="125" t="s">
        <v>1107</v>
      </c>
      <c r="AD28" s="125"/>
      <c r="AE28" s="125"/>
      <c r="AF28" s="125"/>
      <c r="AG28" s="125"/>
      <c r="AH28" s="125"/>
      <c r="AI28" s="146"/>
      <c r="AJ28" s="146"/>
      <c r="AK28" s="146"/>
      <c r="AL28" s="146"/>
      <c r="AM28" s="206"/>
      <c r="AN28" s="206"/>
      <c r="AO28" s="206"/>
      <c r="AP28" s="206"/>
      <c r="AQ28" s="151">
        <v>4000</v>
      </c>
      <c r="AR28" s="151"/>
      <c r="AS28" s="151"/>
      <c r="AT28" s="151"/>
      <c r="AU28" s="207"/>
      <c r="AV28" s="207"/>
      <c r="AW28" s="207"/>
      <c r="AX28" s="207"/>
      <c r="AY28" s="200">
        <v>711</v>
      </c>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row>
    <row r="29" spans="1:73" ht="20.100000000000001" customHeight="1">
      <c r="A29" s="125" t="str">
        <f>廚具衛生設備燈具!A45</f>
        <v>大盥洗室</v>
      </c>
      <c r="B29" s="125"/>
      <c r="C29" s="125"/>
      <c r="D29" s="125"/>
      <c r="E29" s="125"/>
      <c r="F29" s="123" t="s">
        <v>1704</v>
      </c>
      <c r="G29" s="124"/>
      <c r="H29" s="124"/>
      <c r="I29" s="124"/>
      <c r="J29" s="124"/>
      <c r="K29" s="124"/>
      <c r="L29" s="124"/>
      <c r="M29" s="131"/>
      <c r="N29" s="125" t="str">
        <f>VLOOKUP(F29,下拉式選單設定_勿更動勿編輯!$KO$3:$LO$25,15)</f>
        <v>不銹鋼管</v>
      </c>
      <c r="O29" s="125"/>
      <c r="P29" s="125"/>
      <c r="Q29" s="125"/>
      <c r="R29" s="125" t="str">
        <f>VLOOKUP(F29,下拉式選單設定_勿更動勿編輯!$KO$3:$LO$25,19)</f>
        <v>AITEPENG</v>
      </c>
      <c r="S29" s="125"/>
      <c r="T29" s="125"/>
      <c r="U29" s="125"/>
      <c r="V29" s="125"/>
      <c r="W29" s="146" t="str">
        <f>VLOOKUP(F29,下拉式選單設定_勿更動勿編輯!$KO$3:$LO$25,1)</f>
        <v>78㎝</v>
      </c>
      <c r="X29" s="146"/>
      <c r="Y29" s="146"/>
      <c r="Z29" s="146"/>
      <c r="AA29" s="146"/>
      <c r="AB29" s="146"/>
      <c r="AC29" s="125" t="s">
        <v>1107</v>
      </c>
      <c r="AD29" s="125"/>
      <c r="AE29" s="125"/>
      <c r="AF29" s="125"/>
      <c r="AG29" s="125"/>
      <c r="AH29" s="125"/>
      <c r="AI29" s="146"/>
      <c r="AJ29" s="146"/>
      <c r="AK29" s="146"/>
      <c r="AL29" s="146"/>
      <c r="AM29" s="206"/>
      <c r="AN29" s="206"/>
      <c r="AO29" s="206"/>
      <c r="AP29" s="206"/>
      <c r="AQ29" s="151">
        <f>VLOOKUP(F29,下拉式選單設定_勿更動勿編輯!$KO$3:$LO$25,24)</f>
        <v>1800</v>
      </c>
      <c r="AR29" s="151"/>
      <c r="AS29" s="151"/>
      <c r="AT29" s="151"/>
      <c r="AU29" s="207"/>
      <c r="AV29" s="207"/>
      <c r="AW29" s="207"/>
      <c r="AX29" s="207"/>
      <c r="AY29" s="200">
        <f>VLOOKUP(F29,下拉式選單設定_勿更動勿編輯!$KO$3:$LO$25,27)</f>
        <v>377</v>
      </c>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row>
    <row r="30" spans="1:73" ht="20.100000000000001" customHeight="1">
      <c r="A30" s="125" t="str">
        <f>廚具衛生設備燈具!A45</f>
        <v>大盥洗室</v>
      </c>
      <c r="B30" s="125"/>
      <c r="C30" s="125"/>
      <c r="D30" s="125"/>
      <c r="E30" s="125"/>
      <c r="F30" s="123" t="s">
        <v>1122</v>
      </c>
      <c r="G30" s="124"/>
      <c r="H30" s="124"/>
      <c r="I30" s="124"/>
      <c r="J30" s="124"/>
      <c r="K30" s="124"/>
      <c r="L30" s="124"/>
      <c r="M30" s="131"/>
      <c r="N30" s="125" t="s">
        <v>68</v>
      </c>
      <c r="O30" s="125"/>
      <c r="P30" s="125"/>
      <c r="Q30" s="125"/>
      <c r="R30" s="217" t="s">
        <v>156</v>
      </c>
      <c r="S30" s="217"/>
      <c r="T30" s="217"/>
      <c r="U30" s="217"/>
      <c r="V30" s="217"/>
      <c r="W30" s="125" t="s">
        <v>2096</v>
      </c>
      <c r="X30" s="125"/>
      <c r="Y30" s="125"/>
      <c r="Z30" s="125"/>
      <c r="AA30" s="125"/>
      <c r="AB30" s="125"/>
      <c r="AC30" s="125" t="s">
        <v>460</v>
      </c>
      <c r="AD30" s="125"/>
      <c r="AE30" s="125"/>
      <c r="AF30" s="125"/>
      <c r="AG30" s="125"/>
      <c r="AH30" s="125"/>
      <c r="AI30" s="125">
        <v>1700</v>
      </c>
      <c r="AJ30" s="125"/>
      <c r="AK30" s="125"/>
      <c r="AL30" s="125"/>
      <c r="AM30" s="206">
        <f>VLOOKUP(R30,下拉式選單設定_勿更動勿編輯!$B$3:$N$25,6,0)</f>
        <v>0.75</v>
      </c>
      <c r="AN30" s="206"/>
      <c r="AO30" s="206"/>
      <c r="AP30" s="206"/>
      <c r="AQ30" s="151">
        <f t="shared" ref="AQ30:AQ36" si="0">ROUNDUP(AM30*AI30,0)</f>
        <v>1275</v>
      </c>
      <c r="AR30" s="151"/>
      <c r="AS30" s="151"/>
      <c r="AT30" s="151"/>
      <c r="AU30" s="207">
        <f>VLOOKUP(R30,下拉式選單設定_勿更動勿編輯!$B$3:$N$25,10,0)</f>
        <v>0.5</v>
      </c>
      <c r="AV30" s="207"/>
      <c r="AW30" s="207"/>
      <c r="AX30" s="207"/>
      <c r="AY30" s="200">
        <f t="shared" ref="AY30:AY36" si="1">ROUNDUP(AU30*AI30,0)</f>
        <v>850</v>
      </c>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row>
    <row r="31" spans="1:73" ht="20.100000000000001" customHeight="1">
      <c r="A31" s="125" t="str">
        <f>廚具衛生設備燈具!A51</f>
        <v>大盥洗室</v>
      </c>
      <c r="B31" s="125"/>
      <c r="C31" s="125"/>
      <c r="D31" s="125"/>
      <c r="E31" s="125"/>
      <c r="F31" s="123" t="s">
        <v>1889</v>
      </c>
      <c r="G31" s="124"/>
      <c r="H31" s="124"/>
      <c r="I31" s="124"/>
      <c r="J31" s="124"/>
      <c r="K31" s="124"/>
      <c r="L31" s="124"/>
      <c r="M31" s="131"/>
      <c r="N31" s="125"/>
      <c r="O31" s="125"/>
      <c r="P31" s="125"/>
      <c r="Q31" s="125"/>
      <c r="R31" s="217" t="s">
        <v>156</v>
      </c>
      <c r="S31" s="217"/>
      <c r="T31" s="217"/>
      <c r="U31" s="217"/>
      <c r="V31" s="217"/>
      <c r="W31" s="125"/>
      <c r="X31" s="125"/>
      <c r="Y31" s="125"/>
      <c r="Z31" s="125"/>
      <c r="AA31" s="125"/>
      <c r="AB31" s="125"/>
      <c r="AC31" s="125"/>
      <c r="AD31" s="125"/>
      <c r="AE31" s="125"/>
      <c r="AF31" s="125"/>
      <c r="AG31" s="125"/>
      <c r="AH31" s="125"/>
      <c r="AI31" s="125">
        <v>400</v>
      </c>
      <c r="AJ31" s="125"/>
      <c r="AK31" s="125"/>
      <c r="AL31" s="125"/>
      <c r="AM31" s="206">
        <f>VLOOKUP(R31,下拉式選單設定_勿更動勿編輯!$B$3:$N$25,6,0)</f>
        <v>0.75</v>
      </c>
      <c r="AN31" s="206"/>
      <c r="AO31" s="206"/>
      <c r="AP31" s="206"/>
      <c r="AQ31" s="151">
        <f>ROUNDUP(AM31*AI31,0)</f>
        <v>300</v>
      </c>
      <c r="AR31" s="151"/>
      <c r="AS31" s="151"/>
      <c r="AT31" s="151"/>
      <c r="AU31" s="207">
        <f>VLOOKUP(R31,下拉式選單設定_勿更動勿編輯!$B$3:$N$25,10,0)</f>
        <v>0.5</v>
      </c>
      <c r="AV31" s="207"/>
      <c r="AW31" s="207"/>
      <c r="AX31" s="207"/>
      <c r="AY31" s="200">
        <f>ROUNDUP(AU31*AI31,0)</f>
        <v>200</v>
      </c>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row>
    <row r="32" spans="1:73" ht="20.100000000000001" customHeight="1">
      <c r="A32" s="125" t="str">
        <f>廚具衛生設備燈具!A45</f>
        <v>大盥洗室</v>
      </c>
      <c r="B32" s="125"/>
      <c r="C32" s="125"/>
      <c r="D32" s="125"/>
      <c r="E32" s="125"/>
      <c r="F32" s="123" t="s">
        <v>1123</v>
      </c>
      <c r="G32" s="124"/>
      <c r="H32" s="124"/>
      <c r="I32" s="124"/>
      <c r="J32" s="124"/>
      <c r="K32" s="124"/>
      <c r="L32" s="124"/>
      <c r="M32" s="131"/>
      <c r="N32" s="125" t="s">
        <v>69</v>
      </c>
      <c r="O32" s="125"/>
      <c r="P32" s="125"/>
      <c r="Q32" s="125"/>
      <c r="R32" s="217" t="s">
        <v>156</v>
      </c>
      <c r="S32" s="217"/>
      <c r="T32" s="217"/>
      <c r="U32" s="217"/>
      <c r="V32" s="217"/>
      <c r="W32" s="125" t="s">
        <v>82</v>
      </c>
      <c r="X32" s="125"/>
      <c r="Y32" s="125"/>
      <c r="Z32" s="125"/>
      <c r="AA32" s="125"/>
      <c r="AB32" s="125"/>
      <c r="AC32" s="125" t="s">
        <v>468</v>
      </c>
      <c r="AD32" s="125"/>
      <c r="AE32" s="125"/>
      <c r="AF32" s="125"/>
      <c r="AG32" s="125"/>
      <c r="AH32" s="125"/>
      <c r="AI32" s="125">
        <v>600</v>
      </c>
      <c r="AJ32" s="125"/>
      <c r="AK32" s="125"/>
      <c r="AL32" s="125"/>
      <c r="AM32" s="206">
        <f>VLOOKUP(R32,下拉式選單設定_勿更動勿編輯!$B$3:$N$25,6,0)</f>
        <v>0.75</v>
      </c>
      <c r="AN32" s="206"/>
      <c r="AO32" s="206"/>
      <c r="AP32" s="206"/>
      <c r="AQ32" s="151">
        <f t="shared" si="0"/>
        <v>450</v>
      </c>
      <c r="AR32" s="151"/>
      <c r="AS32" s="151"/>
      <c r="AT32" s="151"/>
      <c r="AU32" s="207">
        <f>VLOOKUP(R32,下拉式選單設定_勿更動勿編輯!$B$3:$N$25,10,0)</f>
        <v>0.5</v>
      </c>
      <c r="AV32" s="207"/>
      <c r="AW32" s="207"/>
      <c r="AX32" s="207"/>
      <c r="AY32" s="200">
        <f t="shared" si="1"/>
        <v>300</v>
      </c>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row>
    <row r="33" spans="1:73" ht="20.100000000000001" customHeight="1">
      <c r="A33" s="125" t="str">
        <f>廚具衛生設備燈具!A54</f>
        <v>小盥洗室</v>
      </c>
      <c r="B33" s="125"/>
      <c r="C33" s="125"/>
      <c r="D33" s="125"/>
      <c r="E33" s="125"/>
      <c r="F33" s="123" t="s">
        <v>1704</v>
      </c>
      <c r="G33" s="124"/>
      <c r="H33" s="124"/>
      <c r="I33" s="124"/>
      <c r="J33" s="124"/>
      <c r="K33" s="124"/>
      <c r="L33" s="124"/>
      <c r="M33" s="131"/>
      <c r="N33" s="125" t="str">
        <f>VLOOKUP(F33,下拉式選單設定_勿更動勿編輯!$KO$3:$LO$25,15)</f>
        <v>不銹鋼管</v>
      </c>
      <c r="O33" s="125"/>
      <c r="P33" s="125"/>
      <c r="Q33" s="125"/>
      <c r="R33" s="125" t="str">
        <f>VLOOKUP(F33,下拉式選單設定_勿更動勿編輯!$KO$3:$LO$25,19)</f>
        <v>AITEPENG</v>
      </c>
      <c r="S33" s="125"/>
      <c r="T33" s="125"/>
      <c r="U33" s="125"/>
      <c r="V33" s="125"/>
      <c r="W33" s="146" t="str">
        <f>VLOOKUP(F33,下拉式選單設定_勿更動勿編輯!$KO$3:$LO$25,1)</f>
        <v>78㎝</v>
      </c>
      <c r="X33" s="146"/>
      <c r="Y33" s="146"/>
      <c r="Z33" s="146"/>
      <c r="AA33" s="146"/>
      <c r="AB33" s="146"/>
      <c r="AC33" s="125" t="s">
        <v>1107</v>
      </c>
      <c r="AD33" s="125"/>
      <c r="AE33" s="125"/>
      <c r="AF33" s="125"/>
      <c r="AG33" s="125"/>
      <c r="AH33" s="125"/>
      <c r="AI33" s="146"/>
      <c r="AJ33" s="146"/>
      <c r="AK33" s="146"/>
      <c r="AL33" s="146"/>
      <c r="AM33" s="206"/>
      <c r="AN33" s="206"/>
      <c r="AO33" s="206"/>
      <c r="AP33" s="206"/>
      <c r="AQ33" s="151">
        <f>VLOOKUP(F33,下拉式選單設定_勿更動勿編輯!$KO$3:$LO$25,24)</f>
        <v>1800</v>
      </c>
      <c r="AR33" s="151"/>
      <c r="AS33" s="151"/>
      <c r="AT33" s="151"/>
      <c r="AU33" s="207"/>
      <c r="AV33" s="207"/>
      <c r="AW33" s="207"/>
      <c r="AX33" s="207"/>
      <c r="AY33" s="200">
        <f>VLOOKUP(F33,下拉式選單設定_勿更動勿編輯!$KO$3:$LO$25,27)</f>
        <v>377</v>
      </c>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row>
    <row r="34" spans="1:73" ht="20.100000000000001" customHeight="1">
      <c r="A34" s="125" t="str">
        <f>廚具衛生設備燈具!A54</f>
        <v>小盥洗室</v>
      </c>
      <c r="B34" s="125"/>
      <c r="C34" s="125"/>
      <c r="D34" s="125"/>
      <c r="E34" s="125"/>
      <c r="F34" s="123" t="s">
        <v>1122</v>
      </c>
      <c r="G34" s="124"/>
      <c r="H34" s="124"/>
      <c r="I34" s="124"/>
      <c r="J34" s="124"/>
      <c r="K34" s="124"/>
      <c r="L34" s="124"/>
      <c r="M34" s="131"/>
      <c r="N34" s="125" t="s">
        <v>68</v>
      </c>
      <c r="O34" s="125"/>
      <c r="P34" s="125"/>
      <c r="Q34" s="125"/>
      <c r="R34" s="217" t="s">
        <v>156</v>
      </c>
      <c r="S34" s="217"/>
      <c r="T34" s="217"/>
      <c r="U34" s="217"/>
      <c r="V34" s="217"/>
      <c r="W34" s="125" t="s">
        <v>2142</v>
      </c>
      <c r="X34" s="125"/>
      <c r="Y34" s="125"/>
      <c r="Z34" s="125"/>
      <c r="AA34" s="125"/>
      <c r="AB34" s="125"/>
      <c r="AC34" s="125" t="s">
        <v>460</v>
      </c>
      <c r="AD34" s="125"/>
      <c r="AE34" s="125"/>
      <c r="AF34" s="125"/>
      <c r="AG34" s="125"/>
      <c r="AH34" s="125"/>
      <c r="AI34" s="125">
        <v>1600</v>
      </c>
      <c r="AJ34" s="125"/>
      <c r="AK34" s="125"/>
      <c r="AL34" s="125"/>
      <c r="AM34" s="206">
        <f>VLOOKUP(R34,下拉式選單設定_勿更動勿編輯!$B$3:$N$25,6,0)</f>
        <v>0.75</v>
      </c>
      <c r="AN34" s="206"/>
      <c r="AO34" s="206"/>
      <c r="AP34" s="206"/>
      <c r="AQ34" s="151">
        <f t="shared" si="0"/>
        <v>1200</v>
      </c>
      <c r="AR34" s="151"/>
      <c r="AS34" s="151"/>
      <c r="AT34" s="151"/>
      <c r="AU34" s="207">
        <f>VLOOKUP(R34,下拉式選單設定_勿更動勿編輯!$B$3:$N$25,10,0)</f>
        <v>0.5</v>
      </c>
      <c r="AV34" s="207"/>
      <c r="AW34" s="207"/>
      <c r="AX34" s="207"/>
      <c r="AY34" s="200">
        <f t="shared" si="1"/>
        <v>800</v>
      </c>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row>
    <row r="35" spans="1:73" ht="20.100000000000001" customHeight="1">
      <c r="A35" s="125" t="str">
        <f>廚具衛生設備燈具!A54</f>
        <v>小盥洗室</v>
      </c>
      <c r="B35" s="125"/>
      <c r="C35" s="125"/>
      <c r="D35" s="125"/>
      <c r="E35" s="125"/>
      <c r="F35" s="123" t="s">
        <v>1889</v>
      </c>
      <c r="G35" s="124"/>
      <c r="H35" s="124"/>
      <c r="I35" s="124"/>
      <c r="J35" s="124"/>
      <c r="K35" s="124"/>
      <c r="L35" s="124"/>
      <c r="M35" s="131"/>
      <c r="N35" s="125"/>
      <c r="O35" s="125"/>
      <c r="P35" s="125"/>
      <c r="Q35" s="125"/>
      <c r="R35" s="217" t="s">
        <v>156</v>
      </c>
      <c r="S35" s="217"/>
      <c r="T35" s="217"/>
      <c r="U35" s="217"/>
      <c r="V35" s="217"/>
      <c r="W35" s="125"/>
      <c r="X35" s="125"/>
      <c r="Y35" s="125"/>
      <c r="Z35" s="125"/>
      <c r="AA35" s="125"/>
      <c r="AB35" s="125"/>
      <c r="AC35" s="125"/>
      <c r="AD35" s="125"/>
      <c r="AE35" s="125"/>
      <c r="AF35" s="125"/>
      <c r="AG35" s="125"/>
      <c r="AH35" s="125"/>
      <c r="AI35" s="125">
        <v>400</v>
      </c>
      <c r="AJ35" s="125"/>
      <c r="AK35" s="125"/>
      <c r="AL35" s="125"/>
      <c r="AM35" s="206">
        <f>VLOOKUP(R35,下拉式選單設定_勿更動勿編輯!$B$3:$N$25,6,0)</f>
        <v>0.75</v>
      </c>
      <c r="AN35" s="206"/>
      <c r="AO35" s="206"/>
      <c r="AP35" s="206"/>
      <c r="AQ35" s="151">
        <f t="shared" si="0"/>
        <v>300</v>
      </c>
      <c r="AR35" s="151"/>
      <c r="AS35" s="151"/>
      <c r="AT35" s="151"/>
      <c r="AU35" s="207">
        <f>VLOOKUP(R35,下拉式選單設定_勿更動勿編輯!$B$3:$N$25,10,0)</f>
        <v>0.5</v>
      </c>
      <c r="AV35" s="207"/>
      <c r="AW35" s="207"/>
      <c r="AX35" s="207"/>
      <c r="AY35" s="200">
        <f t="shared" si="1"/>
        <v>200</v>
      </c>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row>
    <row r="36" spans="1:73" ht="20.100000000000001" customHeight="1">
      <c r="A36" s="125" t="str">
        <f>廚具衛生設備燈具!A54</f>
        <v>小盥洗室</v>
      </c>
      <c r="B36" s="125"/>
      <c r="C36" s="125"/>
      <c r="D36" s="125"/>
      <c r="E36" s="125"/>
      <c r="F36" s="123" t="s">
        <v>1123</v>
      </c>
      <c r="G36" s="124"/>
      <c r="H36" s="124"/>
      <c r="I36" s="124"/>
      <c r="J36" s="124"/>
      <c r="K36" s="124"/>
      <c r="L36" s="124"/>
      <c r="M36" s="131"/>
      <c r="N36" s="125" t="s">
        <v>69</v>
      </c>
      <c r="O36" s="125"/>
      <c r="P36" s="125"/>
      <c r="Q36" s="125"/>
      <c r="R36" s="217" t="s">
        <v>156</v>
      </c>
      <c r="S36" s="217"/>
      <c r="T36" s="217"/>
      <c r="U36" s="217"/>
      <c r="V36" s="217"/>
      <c r="W36" s="125" t="s">
        <v>82</v>
      </c>
      <c r="X36" s="125"/>
      <c r="Y36" s="125"/>
      <c r="Z36" s="125"/>
      <c r="AA36" s="125"/>
      <c r="AB36" s="125"/>
      <c r="AC36" s="125" t="s">
        <v>468</v>
      </c>
      <c r="AD36" s="125"/>
      <c r="AE36" s="125"/>
      <c r="AF36" s="125"/>
      <c r="AG36" s="125"/>
      <c r="AH36" s="125"/>
      <c r="AI36" s="125">
        <v>560</v>
      </c>
      <c r="AJ36" s="125"/>
      <c r="AK36" s="125"/>
      <c r="AL36" s="125"/>
      <c r="AM36" s="206">
        <f>VLOOKUP(R36,下拉式選單設定_勿更動勿編輯!$B$3:$N$25,6,0)</f>
        <v>0.75</v>
      </c>
      <c r="AN36" s="206"/>
      <c r="AO36" s="206"/>
      <c r="AP36" s="206"/>
      <c r="AQ36" s="151">
        <f t="shared" si="0"/>
        <v>420</v>
      </c>
      <c r="AR36" s="151"/>
      <c r="AS36" s="151"/>
      <c r="AT36" s="151"/>
      <c r="AU36" s="207">
        <f>VLOOKUP(R36,下拉式選單設定_勿更動勿編輯!$B$3:$N$25,10,0)</f>
        <v>0.5</v>
      </c>
      <c r="AV36" s="207"/>
      <c r="AW36" s="207"/>
      <c r="AX36" s="207"/>
      <c r="AY36" s="200">
        <f t="shared" si="1"/>
        <v>280</v>
      </c>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row>
    <row r="37" spans="1:73" ht="20.100000000000001" customHeight="1">
      <c r="A37" s="123" t="s">
        <v>1821</v>
      </c>
      <c r="B37" s="124"/>
      <c r="C37" s="124"/>
      <c r="D37" s="124"/>
      <c r="E37" s="131"/>
      <c r="F37" s="123" t="s">
        <v>2147</v>
      </c>
      <c r="G37" s="124"/>
      <c r="H37" s="124"/>
      <c r="I37" s="124"/>
      <c r="J37" s="124"/>
      <c r="K37" s="124"/>
      <c r="L37" s="124"/>
      <c r="M37" s="131"/>
      <c r="N37" s="125" t="s">
        <v>2149</v>
      </c>
      <c r="O37" s="125"/>
      <c r="P37" s="125"/>
      <c r="Q37" s="125"/>
      <c r="R37" s="123" t="s">
        <v>982</v>
      </c>
      <c r="S37" s="124"/>
      <c r="T37" s="124"/>
      <c r="U37" s="124"/>
      <c r="V37" s="124"/>
      <c r="W37" s="125" t="s">
        <v>2148</v>
      </c>
      <c r="X37" s="125"/>
      <c r="Y37" s="125"/>
      <c r="Z37" s="125"/>
      <c r="AA37" s="125"/>
      <c r="AB37" s="125"/>
      <c r="AC37" s="125" t="s">
        <v>1120</v>
      </c>
      <c r="AD37" s="125"/>
      <c r="AE37" s="125"/>
      <c r="AF37" s="125"/>
      <c r="AG37" s="125"/>
      <c r="AH37" s="125"/>
      <c r="AI37" s="125">
        <v>18000</v>
      </c>
      <c r="AJ37" s="125"/>
      <c r="AK37" s="125"/>
      <c r="AL37" s="125"/>
      <c r="AM37" s="109">
        <v>1</v>
      </c>
      <c r="AN37" s="109"/>
      <c r="AO37" s="109"/>
      <c r="AP37" s="109"/>
      <c r="AQ37" s="125">
        <v>5000</v>
      </c>
      <c r="AR37" s="125"/>
      <c r="AS37" s="125"/>
      <c r="AT37" s="125"/>
      <c r="AU37" s="170">
        <v>0.8</v>
      </c>
      <c r="AV37" s="170"/>
      <c r="AW37" s="170"/>
      <c r="AX37" s="170"/>
      <c r="AY37" s="200">
        <v>4000</v>
      </c>
      <c r="AZ37" s="200"/>
      <c r="BA37" s="200"/>
      <c r="BB37" s="200"/>
      <c r="BC37" s="200" t="s">
        <v>1124</v>
      </c>
      <c r="BD37" s="200"/>
      <c r="BE37" s="200"/>
      <c r="BF37" s="200"/>
      <c r="BG37" s="200"/>
      <c r="BH37" s="200"/>
      <c r="BI37" s="200"/>
      <c r="BJ37" s="200"/>
      <c r="BK37" s="200"/>
      <c r="BL37" s="200"/>
      <c r="BM37" s="200"/>
      <c r="BN37" s="200"/>
      <c r="BO37" s="200"/>
      <c r="BP37" s="200"/>
      <c r="BQ37" s="200"/>
      <c r="BR37" s="200"/>
      <c r="BS37" s="200"/>
      <c r="BT37" s="200"/>
      <c r="BU37" s="200"/>
    </row>
    <row r="38" spans="1:73" ht="20.100000000000001" customHeight="1">
      <c r="A38" s="174"/>
      <c r="B38" s="175"/>
      <c r="C38" s="175"/>
      <c r="D38" s="175"/>
      <c r="E38" s="192"/>
      <c r="F38" s="123" t="s">
        <v>1125</v>
      </c>
      <c r="G38" s="124"/>
      <c r="H38" s="124"/>
      <c r="I38" s="124"/>
      <c r="J38" s="124"/>
      <c r="K38" s="124"/>
      <c r="L38" s="124"/>
      <c r="M38" s="131"/>
      <c r="N38" s="237" t="s">
        <v>1126</v>
      </c>
      <c r="O38" s="237"/>
      <c r="P38" s="237"/>
      <c r="Q38" s="237"/>
      <c r="R38" s="174"/>
      <c r="S38" s="175"/>
      <c r="T38" s="175"/>
      <c r="U38" s="175"/>
      <c r="V38" s="175"/>
      <c r="W38" s="237"/>
      <c r="X38" s="237"/>
      <c r="Y38" s="237"/>
      <c r="Z38" s="237"/>
      <c r="AA38" s="237"/>
      <c r="AB38" s="237"/>
      <c r="AC38" s="125" t="s">
        <v>279</v>
      </c>
      <c r="AD38" s="125"/>
      <c r="AE38" s="125"/>
      <c r="AF38" s="125"/>
      <c r="AG38" s="125"/>
      <c r="AH38" s="125"/>
      <c r="AI38" s="125"/>
      <c r="AJ38" s="125"/>
      <c r="AK38" s="125"/>
      <c r="AL38" s="125"/>
      <c r="AM38" s="109"/>
      <c r="AN38" s="109"/>
      <c r="AO38" s="109"/>
      <c r="AP38" s="109"/>
      <c r="AQ38" s="237">
        <v>120</v>
      </c>
      <c r="AR38" s="237"/>
      <c r="AS38" s="237"/>
      <c r="AT38" s="237"/>
      <c r="AU38" s="170"/>
      <c r="AV38" s="170"/>
      <c r="AW38" s="170"/>
      <c r="AX38" s="170"/>
      <c r="AY38" s="239">
        <v>100</v>
      </c>
      <c r="AZ38" s="239"/>
      <c r="BA38" s="239"/>
      <c r="BB38" s="239"/>
      <c r="BC38" s="200" t="s">
        <v>1127</v>
      </c>
      <c r="BD38" s="200"/>
      <c r="BE38" s="200"/>
      <c r="BF38" s="200"/>
      <c r="BG38" s="200"/>
      <c r="BH38" s="200"/>
      <c r="BI38" s="200"/>
      <c r="BJ38" s="200"/>
      <c r="BK38" s="200"/>
      <c r="BL38" s="200"/>
      <c r="BM38" s="200"/>
      <c r="BN38" s="200"/>
      <c r="BO38" s="200"/>
      <c r="BP38" s="200"/>
      <c r="BQ38" s="200"/>
      <c r="BR38" s="200"/>
      <c r="BS38" s="200"/>
      <c r="BT38" s="200"/>
      <c r="BU38" s="200"/>
    </row>
    <row r="39" spans="1:73" ht="20.100000000000001" customHeight="1">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ht="20.100000000000001" customHeight="1">
      <c r="A40" s="143" t="s">
        <v>1128</v>
      </c>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248" t="s">
        <v>1091</v>
      </c>
      <c r="AJ40" s="198"/>
      <c r="AK40" s="198"/>
      <c r="AL40" s="198"/>
      <c r="AM40" s="198"/>
      <c r="AN40" s="198"/>
      <c r="AO40" s="198"/>
      <c r="AP40" s="198"/>
      <c r="AQ40" s="198"/>
    </row>
    <row r="41" spans="1:73" s="2" customFormat="1" ht="20.100000000000001" customHeight="1">
      <c r="A41" s="166" t="s">
        <v>304</v>
      </c>
      <c r="B41" s="166"/>
      <c r="C41" s="166"/>
      <c r="D41" s="166"/>
      <c r="E41" s="166"/>
      <c r="F41" s="179" t="s">
        <v>199</v>
      </c>
      <c r="G41" s="196"/>
      <c r="H41" s="196"/>
      <c r="I41" s="196"/>
      <c r="J41" s="196"/>
      <c r="K41" s="196"/>
      <c r="L41" s="196"/>
      <c r="M41" s="197"/>
      <c r="N41" s="166" t="s">
        <v>200</v>
      </c>
      <c r="O41" s="166"/>
      <c r="P41" s="166"/>
      <c r="Q41" s="166"/>
      <c r="R41" s="166" t="s">
        <v>879</v>
      </c>
      <c r="S41" s="166"/>
      <c r="T41" s="166"/>
      <c r="U41" s="166"/>
      <c r="V41" s="166"/>
      <c r="W41" s="166" t="s">
        <v>305</v>
      </c>
      <c r="X41" s="166"/>
      <c r="Y41" s="166"/>
      <c r="Z41" s="166"/>
      <c r="AA41" s="166"/>
      <c r="AB41" s="166"/>
      <c r="AC41" s="166" t="s">
        <v>880</v>
      </c>
      <c r="AD41" s="166"/>
      <c r="AE41" s="166"/>
      <c r="AF41" s="166"/>
      <c r="AG41" s="166"/>
      <c r="AH41" s="166"/>
      <c r="AI41" s="166" t="s">
        <v>197</v>
      </c>
      <c r="AJ41" s="166"/>
      <c r="AK41" s="166"/>
      <c r="AL41" s="166"/>
      <c r="AM41" s="172" t="s">
        <v>1095</v>
      </c>
      <c r="AN41" s="172"/>
      <c r="AO41" s="172"/>
      <c r="AP41" s="172"/>
    </row>
    <row r="42" spans="1:73" s="3" customFormat="1" ht="15" customHeight="1" thickBot="1">
      <c r="A42" s="168" t="s">
        <v>1</v>
      </c>
      <c r="B42" s="168"/>
      <c r="C42" s="168"/>
      <c r="D42" s="168"/>
      <c r="E42" s="168"/>
      <c r="F42" s="182" t="s">
        <v>7</v>
      </c>
      <c r="G42" s="183"/>
      <c r="H42" s="183"/>
      <c r="I42" s="183"/>
      <c r="J42" s="183"/>
      <c r="K42" s="183"/>
      <c r="L42" s="183"/>
      <c r="M42" s="195"/>
      <c r="N42" s="168" t="s">
        <v>8</v>
      </c>
      <c r="O42" s="168"/>
      <c r="P42" s="168"/>
      <c r="Q42" s="168"/>
      <c r="R42" s="168" t="s">
        <v>11</v>
      </c>
      <c r="S42" s="168"/>
      <c r="T42" s="168"/>
      <c r="U42" s="168"/>
      <c r="V42" s="168"/>
      <c r="W42" s="168" t="s">
        <v>10</v>
      </c>
      <c r="X42" s="168"/>
      <c r="Y42" s="168"/>
      <c r="Z42" s="168"/>
      <c r="AA42" s="168"/>
      <c r="AB42" s="168"/>
      <c r="AC42" s="168" t="s">
        <v>9</v>
      </c>
      <c r="AD42" s="168"/>
      <c r="AE42" s="168"/>
      <c r="AF42" s="168"/>
      <c r="AG42" s="168"/>
      <c r="AH42" s="168"/>
      <c r="AI42" s="168" t="s">
        <v>18</v>
      </c>
      <c r="AJ42" s="168"/>
      <c r="AK42" s="168"/>
      <c r="AL42" s="168"/>
      <c r="AM42" s="173" t="s">
        <v>59</v>
      </c>
      <c r="AN42" s="173"/>
      <c r="AO42" s="173"/>
      <c r="AP42" s="173"/>
    </row>
    <row r="43" spans="1:73" ht="20.100000000000001" customHeight="1">
      <c r="A43" s="125" t="str">
        <f>基本資料!A24</f>
        <v>客廳</v>
      </c>
      <c r="B43" s="125"/>
      <c r="C43" s="125"/>
      <c r="D43" s="125"/>
      <c r="E43" s="125"/>
      <c r="F43" s="125" t="s">
        <v>1854</v>
      </c>
      <c r="G43" s="125"/>
      <c r="H43" s="125"/>
      <c r="I43" s="125"/>
      <c r="J43" s="125"/>
      <c r="K43" s="125"/>
      <c r="L43" s="125"/>
      <c r="M43" s="125"/>
      <c r="N43" s="125" t="s">
        <v>1855</v>
      </c>
      <c r="O43" s="125"/>
      <c r="P43" s="125"/>
      <c r="Q43" s="125"/>
      <c r="R43" s="125" t="s">
        <v>1866</v>
      </c>
      <c r="S43" s="125"/>
      <c r="T43" s="125"/>
      <c r="U43" s="125"/>
      <c r="V43" s="125"/>
      <c r="W43" s="125" t="s">
        <v>1856</v>
      </c>
      <c r="X43" s="125"/>
      <c r="Y43" s="125"/>
      <c r="Z43" s="125"/>
      <c r="AA43" s="125"/>
      <c r="AB43" s="125"/>
      <c r="AC43" s="125" t="s">
        <v>1857</v>
      </c>
      <c r="AD43" s="125"/>
      <c r="AE43" s="125"/>
      <c r="AF43" s="125"/>
      <c r="AG43" s="125"/>
      <c r="AH43" s="125"/>
      <c r="AI43" s="125">
        <f t="shared" ref="AI43:AI51" si="2">ROUNDUP(AM43*1.15,-2)</f>
        <v>70200</v>
      </c>
      <c r="AJ43" s="125"/>
      <c r="AK43" s="125"/>
      <c r="AL43" s="125"/>
      <c r="AM43" s="200">
        <v>61000</v>
      </c>
      <c r="AN43" s="200"/>
      <c r="AO43" s="200"/>
      <c r="AP43" s="200"/>
    </row>
    <row r="44" spans="1:73" ht="20.100000000000001" customHeight="1">
      <c r="A44" s="125" t="str">
        <f>基本資料!A25</f>
        <v>餐廳</v>
      </c>
      <c r="B44" s="125"/>
      <c r="C44" s="125"/>
      <c r="D44" s="125"/>
      <c r="E44" s="125"/>
      <c r="F44" s="125" t="s">
        <v>1854</v>
      </c>
      <c r="G44" s="125"/>
      <c r="H44" s="125"/>
      <c r="I44" s="125"/>
      <c r="J44" s="125"/>
      <c r="K44" s="125"/>
      <c r="L44" s="125"/>
      <c r="M44" s="125"/>
      <c r="N44" s="125" t="s">
        <v>1855</v>
      </c>
      <c r="O44" s="125"/>
      <c r="P44" s="125"/>
      <c r="Q44" s="125"/>
      <c r="R44" s="125" t="s">
        <v>1866</v>
      </c>
      <c r="S44" s="125"/>
      <c r="T44" s="125"/>
      <c r="U44" s="125"/>
      <c r="V44" s="125"/>
      <c r="W44" s="125" t="s">
        <v>1858</v>
      </c>
      <c r="X44" s="125"/>
      <c r="Y44" s="125"/>
      <c r="Z44" s="125"/>
      <c r="AA44" s="125"/>
      <c r="AB44" s="125"/>
      <c r="AC44" s="125" t="s">
        <v>1857</v>
      </c>
      <c r="AD44" s="125"/>
      <c r="AE44" s="125"/>
      <c r="AF44" s="125"/>
      <c r="AG44" s="125"/>
      <c r="AH44" s="125"/>
      <c r="AI44" s="125">
        <f t="shared" si="2"/>
        <v>48300</v>
      </c>
      <c r="AJ44" s="125"/>
      <c r="AK44" s="125"/>
      <c r="AL44" s="125"/>
      <c r="AM44" s="200">
        <v>42000</v>
      </c>
      <c r="AN44" s="200"/>
      <c r="AO44" s="200"/>
      <c r="AP44" s="200"/>
    </row>
    <row r="45" spans="1:73" ht="20.100000000000001" customHeight="1">
      <c r="A45" s="125" t="str">
        <f>基本資料!A27</f>
        <v>工作室</v>
      </c>
      <c r="B45" s="125"/>
      <c r="C45" s="125"/>
      <c r="D45" s="125"/>
      <c r="E45" s="125"/>
      <c r="F45" s="125" t="s">
        <v>1854</v>
      </c>
      <c r="G45" s="125"/>
      <c r="H45" s="125"/>
      <c r="I45" s="125"/>
      <c r="J45" s="125"/>
      <c r="K45" s="125"/>
      <c r="L45" s="125"/>
      <c r="M45" s="125"/>
      <c r="N45" s="125" t="s">
        <v>1855</v>
      </c>
      <c r="O45" s="125"/>
      <c r="P45" s="125"/>
      <c r="Q45" s="125"/>
      <c r="R45" s="125" t="s">
        <v>1866</v>
      </c>
      <c r="S45" s="125"/>
      <c r="T45" s="125"/>
      <c r="U45" s="125"/>
      <c r="V45" s="125"/>
      <c r="W45" s="125" t="s">
        <v>1863</v>
      </c>
      <c r="X45" s="125"/>
      <c r="Y45" s="125"/>
      <c r="Z45" s="125"/>
      <c r="AA45" s="125"/>
      <c r="AB45" s="125"/>
      <c r="AC45" s="125" t="s">
        <v>1857</v>
      </c>
      <c r="AD45" s="125"/>
      <c r="AE45" s="125"/>
      <c r="AF45" s="125"/>
      <c r="AG45" s="125"/>
      <c r="AH45" s="125"/>
      <c r="AI45" s="125">
        <f t="shared" si="2"/>
        <v>55800</v>
      </c>
      <c r="AJ45" s="125"/>
      <c r="AK45" s="125"/>
      <c r="AL45" s="125"/>
      <c r="AM45" s="200">
        <v>48500</v>
      </c>
      <c r="AN45" s="200"/>
      <c r="AO45" s="200"/>
      <c r="AP45" s="200"/>
    </row>
    <row r="46" spans="1:73" ht="20.100000000000001" customHeight="1">
      <c r="A46" s="125" t="str">
        <f>基本資料!A32</f>
        <v>主臥房</v>
      </c>
      <c r="B46" s="125"/>
      <c r="C46" s="125"/>
      <c r="D46" s="125"/>
      <c r="E46" s="125"/>
      <c r="F46" s="125" t="s">
        <v>1854</v>
      </c>
      <c r="G46" s="125"/>
      <c r="H46" s="125"/>
      <c r="I46" s="125"/>
      <c r="J46" s="125"/>
      <c r="K46" s="125"/>
      <c r="L46" s="125"/>
      <c r="M46" s="125"/>
      <c r="N46" s="125" t="s">
        <v>1855</v>
      </c>
      <c r="O46" s="125"/>
      <c r="P46" s="125"/>
      <c r="Q46" s="125"/>
      <c r="R46" s="125" t="s">
        <v>1866</v>
      </c>
      <c r="S46" s="125"/>
      <c r="T46" s="125"/>
      <c r="U46" s="125"/>
      <c r="V46" s="125"/>
      <c r="W46" s="125" t="s">
        <v>1863</v>
      </c>
      <c r="X46" s="125"/>
      <c r="Y46" s="125"/>
      <c r="Z46" s="125"/>
      <c r="AA46" s="125"/>
      <c r="AB46" s="125"/>
      <c r="AC46" s="125" t="s">
        <v>1857</v>
      </c>
      <c r="AD46" s="125"/>
      <c r="AE46" s="125"/>
      <c r="AF46" s="125"/>
      <c r="AG46" s="125"/>
      <c r="AH46" s="125"/>
      <c r="AI46" s="125">
        <f t="shared" si="2"/>
        <v>55800</v>
      </c>
      <c r="AJ46" s="125"/>
      <c r="AK46" s="125"/>
      <c r="AL46" s="125"/>
      <c r="AM46" s="200">
        <v>48500</v>
      </c>
      <c r="AN46" s="200"/>
      <c r="AO46" s="200"/>
      <c r="AP46" s="200"/>
    </row>
    <row r="47" spans="1:73" ht="20.100000000000001" customHeight="1">
      <c r="A47" s="125" t="str">
        <f>基本資料!A36</f>
        <v>男孩房</v>
      </c>
      <c r="B47" s="125"/>
      <c r="C47" s="125"/>
      <c r="D47" s="125"/>
      <c r="E47" s="125"/>
      <c r="F47" s="125" t="s">
        <v>1854</v>
      </c>
      <c r="G47" s="125"/>
      <c r="H47" s="125"/>
      <c r="I47" s="125"/>
      <c r="J47" s="125"/>
      <c r="K47" s="125"/>
      <c r="L47" s="125"/>
      <c r="M47" s="125"/>
      <c r="N47" s="125" t="s">
        <v>1855</v>
      </c>
      <c r="O47" s="125"/>
      <c r="P47" s="125"/>
      <c r="Q47" s="125"/>
      <c r="R47" s="125" t="s">
        <v>1866</v>
      </c>
      <c r="S47" s="125"/>
      <c r="T47" s="125"/>
      <c r="U47" s="125"/>
      <c r="V47" s="125"/>
      <c r="W47" s="125" t="s">
        <v>1858</v>
      </c>
      <c r="X47" s="125"/>
      <c r="Y47" s="125"/>
      <c r="Z47" s="125"/>
      <c r="AA47" s="125"/>
      <c r="AB47" s="125"/>
      <c r="AC47" s="125" t="s">
        <v>1857</v>
      </c>
      <c r="AD47" s="125"/>
      <c r="AE47" s="125"/>
      <c r="AF47" s="125"/>
      <c r="AG47" s="125"/>
      <c r="AH47" s="125"/>
      <c r="AI47" s="125">
        <f t="shared" si="2"/>
        <v>48300</v>
      </c>
      <c r="AJ47" s="125"/>
      <c r="AK47" s="125"/>
      <c r="AL47" s="125"/>
      <c r="AM47" s="200">
        <v>42000</v>
      </c>
      <c r="AN47" s="200"/>
      <c r="AO47" s="200"/>
      <c r="AP47" s="200"/>
    </row>
    <row r="48" spans="1:73" ht="20.100000000000001" customHeight="1">
      <c r="A48" s="125" t="str">
        <f>基本資料!A34</f>
        <v>女孩房</v>
      </c>
      <c r="B48" s="125"/>
      <c r="C48" s="125"/>
      <c r="D48" s="125"/>
      <c r="E48" s="125"/>
      <c r="F48" s="125" t="s">
        <v>1854</v>
      </c>
      <c r="G48" s="125"/>
      <c r="H48" s="125"/>
      <c r="I48" s="125"/>
      <c r="J48" s="125"/>
      <c r="K48" s="125"/>
      <c r="L48" s="125"/>
      <c r="M48" s="125"/>
      <c r="N48" s="125" t="s">
        <v>1855</v>
      </c>
      <c r="O48" s="125"/>
      <c r="P48" s="125"/>
      <c r="Q48" s="125"/>
      <c r="R48" s="125" t="s">
        <v>1866</v>
      </c>
      <c r="S48" s="125"/>
      <c r="T48" s="125"/>
      <c r="U48" s="125"/>
      <c r="V48" s="125"/>
      <c r="W48" s="125" t="s">
        <v>1858</v>
      </c>
      <c r="X48" s="125"/>
      <c r="Y48" s="125"/>
      <c r="Z48" s="125"/>
      <c r="AA48" s="125"/>
      <c r="AB48" s="125"/>
      <c r="AC48" s="125" t="s">
        <v>1857</v>
      </c>
      <c r="AD48" s="125"/>
      <c r="AE48" s="125"/>
      <c r="AF48" s="125"/>
      <c r="AG48" s="125"/>
      <c r="AH48" s="125"/>
      <c r="AI48" s="125">
        <f t="shared" si="2"/>
        <v>48300</v>
      </c>
      <c r="AJ48" s="125"/>
      <c r="AK48" s="125"/>
      <c r="AL48" s="125"/>
      <c r="AM48" s="200">
        <v>42000</v>
      </c>
      <c r="AN48" s="200"/>
      <c r="AO48" s="200"/>
      <c r="AP48" s="200"/>
      <c r="AR48" s="111">
        <f>SUM(AM43:AP51)</f>
        <v>434500</v>
      </c>
      <c r="AS48" s="111"/>
      <c r="AT48" s="111"/>
      <c r="AU48" s="111"/>
      <c r="AV48" s="111"/>
      <c r="AW48" s="111"/>
      <c r="AX48" s="111"/>
      <c r="AY48" s="111"/>
    </row>
    <row r="49" spans="1:82" ht="20.100000000000001" customHeight="1">
      <c r="A49" s="125" t="s">
        <v>1859</v>
      </c>
      <c r="B49" s="125"/>
      <c r="C49" s="125"/>
      <c r="D49" s="125"/>
      <c r="E49" s="125"/>
      <c r="F49" s="125" t="s">
        <v>1860</v>
      </c>
      <c r="G49" s="125"/>
      <c r="H49" s="125"/>
      <c r="I49" s="125"/>
      <c r="J49" s="125"/>
      <c r="K49" s="125"/>
      <c r="L49" s="125"/>
      <c r="M49" s="125"/>
      <c r="N49" s="125" t="s">
        <v>1868</v>
      </c>
      <c r="O49" s="125"/>
      <c r="P49" s="125"/>
      <c r="Q49" s="125"/>
      <c r="R49" s="125" t="s">
        <v>1866</v>
      </c>
      <c r="S49" s="125"/>
      <c r="T49" s="125"/>
      <c r="U49" s="125"/>
      <c r="V49" s="125"/>
      <c r="W49" s="125" t="s">
        <v>1861</v>
      </c>
      <c r="X49" s="125"/>
      <c r="Y49" s="125"/>
      <c r="Z49" s="125"/>
      <c r="AA49" s="125"/>
      <c r="AB49" s="125"/>
      <c r="AC49" s="125" t="s">
        <v>1862</v>
      </c>
      <c r="AD49" s="125"/>
      <c r="AE49" s="125"/>
      <c r="AF49" s="125"/>
      <c r="AG49" s="125"/>
      <c r="AH49" s="125"/>
      <c r="AI49" s="125">
        <f t="shared" si="2"/>
        <v>94900</v>
      </c>
      <c r="AJ49" s="125"/>
      <c r="AK49" s="125"/>
      <c r="AL49" s="125"/>
      <c r="AM49" s="200">
        <v>82500</v>
      </c>
      <c r="AN49" s="200"/>
      <c r="AO49" s="200"/>
      <c r="AP49" s="200"/>
      <c r="AR49" s="111">
        <f>SUM(AI43:AL51)</f>
        <v>499800</v>
      </c>
      <c r="AS49" s="111"/>
      <c r="AT49" s="111"/>
      <c r="AU49" s="111"/>
      <c r="AV49" s="111"/>
      <c r="AW49" s="111"/>
      <c r="AX49" s="111"/>
      <c r="AY49" s="111"/>
    </row>
    <row r="50" spans="1:82" ht="20.100000000000001" customHeight="1">
      <c r="A50" s="125" t="str">
        <f>基本資料!A33</f>
        <v>主臥更衣室</v>
      </c>
      <c r="B50" s="125"/>
      <c r="C50" s="125"/>
      <c r="D50" s="125"/>
      <c r="E50" s="125"/>
      <c r="F50" s="125" t="s">
        <v>2117</v>
      </c>
      <c r="G50" s="125"/>
      <c r="H50" s="125"/>
      <c r="I50" s="125"/>
      <c r="J50" s="125"/>
      <c r="K50" s="125"/>
      <c r="L50" s="125"/>
      <c r="M50" s="125"/>
      <c r="N50" s="125" t="s">
        <v>1867</v>
      </c>
      <c r="O50" s="125"/>
      <c r="P50" s="125"/>
      <c r="Q50" s="125"/>
      <c r="R50" s="125" t="s">
        <v>1865</v>
      </c>
      <c r="S50" s="125"/>
      <c r="T50" s="125"/>
      <c r="U50" s="125"/>
      <c r="V50" s="125"/>
      <c r="W50" s="125" t="s">
        <v>1864</v>
      </c>
      <c r="X50" s="125"/>
      <c r="Y50" s="125"/>
      <c r="Z50" s="125"/>
      <c r="AA50" s="125"/>
      <c r="AB50" s="125"/>
      <c r="AC50" s="125" t="s">
        <v>1862</v>
      </c>
      <c r="AD50" s="125"/>
      <c r="AE50" s="125"/>
      <c r="AF50" s="125"/>
      <c r="AG50" s="125"/>
      <c r="AH50" s="125"/>
      <c r="AI50" s="125">
        <f t="shared" si="2"/>
        <v>39100</v>
      </c>
      <c r="AJ50" s="125"/>
      <c r="AK50" s="125"/>
      <c r="AL50" s="125"/>
      <c r="AM50" s="200">
        <v>34000</v>
      </c>
      <c r="AN50" s="200"/>
      <c r="AO50" s="200"/>
      <c r="AP50" s="200"/>
    </row>
    <row r="51" spans="1:82" ht="20.100000000000001" customHeight="1">
      <c r="A51" s="125" t="str">
        <f>基本資料!A37</f>
        <v>男孩更衣室</v>
      </c>
      <c r="B51" s="125"/>
      <c r="C51" s="125"/>
      <c r="D51" s="125"/>
      <c r="E51" s="125"/>
      <c r="F51" s="125" t="s">
        <v>2117</v>
      </c>
      <c r="G51" s="125"/>
      <c r="H51" s="125"/>
      <c r="I51" s="125"/>
      <c r="J51" s="125"/>
      <c r="K51" s="125"/>
      <c r="L51" s="125"/>
      <c r="M51" s="125"/>
      <c r="N51" s="125" t="s">
        <v>1867</v>
      </c>
      <c r="O51" s="125"/>
      <c r="P51" s="125"/>
      <c r="Q51" s="125"/>
      <c r="R51" s="125" t="s">
        <v>1865</v>
      </c>
      <c r="S51" s="125"/>
      <c r="T51" s="125"/>
      <c r="U51" s="125"/>
      <c r="V51" s="125"/>
      <c r="W51" s="125" t="s">
        <v>1864</v>
      </c>
      <c r="X51" s="125"/>
      <c r="Y51" s="125"/>
      <c r="Z51" s="125"/>
      <c r="AA51" s="125"/>
      <c r="AB51" s="125"/>
      <c r="AC51" s="125" t="s">
        <v>1862</v>
      </c>
      <c r="AD51" s="125"/>
      <c r="AE51" s="125"/>
      <c r="AF51" s="125"/>
      <c r="AG51" s="125"/>
      <c r="AH51" s="125"/>
      <c r="AI51" s="125">
        <f t="shared" si="2"/>
        <v>39100</v>
      </c>
      <c r="AJ51" s="125"/>
      <c r="AK51" s="125"/>
      <c r="AL51" s="125"/>
      <c r="AM51" s="200">
        <v>34000</v>
      </c>
      <c r="AN51" s="200"/>
      <c r="AO51" s="200"/>
      <c r="AP51" s="200"/>
    </row>
    <row r="52" spans="1:82" ht="20.100000000000001" customHeight="1">
      <c r="A52" s="125" t="s">
        <v>1869</v>
      </c>
      <c r="B52" s="125"/>
      <c r="C52" s="125"/>
      <c r="D52" s="125"/>
      <c r="E52" s="125"/>
      <c r="F52" s="125" t="s">
        <v>1870</v>
      </c>
      <c r="G52" s="125"/>
      <c r="H52" s="125"/>
      <c r="I52" s="125"/>
      <c r="J52" s="125"/>
      <c r="K52" s="125"/>
      <c r="L52" s="125"/>
      <c r="M52" s="125"/>
      <c r="N52" s="125" t="s">
        <v>1879</v>
      </c>
      <c r="O52" s="125"/>
      <c r="P52" s="125"/>
      <c r="Q52" s="125"/>
      <c r="R52" s="125"/>
      <c r="S52" s="125"/>
      <c r="T52" s="125"/>
      <c r="U52" s="125"/>
      <c r="V52" s="125"/>
      <c r="W52" s="125" t="s">
        <v>2101</v>
      </c>
      <c r="X52" s="125"/>
      <c r="Y52" s="125"/>
      <c r="Z52" s="125"/>
      <c r="AA52" s="125"/>
      <c r="AB52" s="125"/>
      <c r="AC52" s="125" t="s">
        <v>1862</v>
      </c>
      <c r="AD52" s="125"/>
      <c r="AE52" s="125"/>
      <c r="AF52" s="125"/>
      <c r="AG52" s="125"/>
      <c r="AH52" s="125"/>
      <c r="AI52" s="125">
        <v>4500</v>
      </c>
      <c r="AJ52" s="125"/>
      <c r="AK52" s="125"/>
      <c r="AL52" s="125"/>
      <c r="AM52" s="200">
        <v>1200</v>
      </c>
      <c r="AN52" s="200"/>
      <c r="AO52" s="200"/>
      <c r="AP52" s="200"/>
    </row>
    <row r="53" spans="1:82" ht="20.100000000000001" customHeight="1">
      <c r="A53" s="125" t="str">
        <f>基本資料!A26</f>
        <v>走道區</v>
      </c>
      <c r="B53" s="125"/>
      <c r="C53" s="125"/>
      <c r="D53" s="125"/>
      <c r="E53" s="125"/>
      <c r="F53" s="125" t="s">
        <v>1870</v>
      </c>
      <c r="G53" s="125"/>
      <c r="H53" s="125"/>
      <c r="I53" s="125"/>
      <c r="J53" s="125"/>
      <c r="K53" s="125"/>
      <c r="L53" s="125"/>
      <c r="M53" s="125"/>
      <c r="N53" s="125" t="s">
        <v>1879</v>
      </c>
      <c r="O53" s="125"/>
      <c r="P53" s="125"/>
      <c r="Q53" s="125"/>
      <c r="R53" s="125"/>
      <c r="S53" s="125"/>
      <c r="T53" s="125"/>
      <c r="U53" s="125"/>
      <c r="V53" s="125"/>
      <c r="W53" s="125" t="s">
        <v>2102</v>
      </c>
      <c r="X53" s="125"/>
      <c r="Y53" s="125"/>
      <c r="Z53" s="125"/>
      <c r="AA53" s="125"/>
      <c r="AB53" s="125"/>
      <c r="AC53" s="125" t="s">
        <v>1862</v>
      </c>
      <c r="AD53" s="125"/>
      <c r="AE53" s="125"/>
      <c r="AF53" s="125"/>
      <c r="AG53" s="125"/>
      <c r="AH53" s="125"/>
      <c r="AI53" s="125">
        <v>5000</v>
      </c>
      <c r="AJ53" s="125"/>
      <c r="AK53" s="125"/>
      <c r="AL53" s="125"/>
      <c r="AM53" s="200">
        <v>1500</v>
      </c>
      <c r="AN53" s="200"/>
      <c r="AO53" s="200"/>
      <c r="AP53" s="200"/>
    </row>
    <row r="54" spans="1:82" ht="20.100000000000001" customHeight="1">
      <c r="A54" s="125" t="str">
        <f>基本資料!A47</f>
        <v>大盥洗室</v>
      </c>
      <c r="B54" s="125"/>
      <c r="C54" s="125"/>
      <c r="D54" s="125"/>
      <c r="E54" s="125"/>
      <c r="F54" s="125" t="s">
        <v>1875</v>
      </c>
      <c r="G54" s="125"/>
      <c r="H54" s="125"/>
      <c r="I54" s="125"/>
      <c r="J54" s="125"/>
      <c r="K54" s="125"/>
      <c r="L54" s="125"/>
      <c r="M54" s="125"/>
      <c r="N54" s="125" t="s">
        <v>1876</v>
      </c>
      <c r="O54" s="125"/>
      <c r="P54" s="125"/>
      <c r="Q54" s="125"/>
      <c r="R54" s="125" t="s">
        <v>1873</v>
      </c>
      <c r="S54" s="125"/>
      <c r="T54" s="125"/>
      <c r="U54" s="125"/>
      <c r="V54" s="125"/>
      <c r="W54" s="125" t="s">
        <v>1871</v>
      </c>
      <c r="X54" s="125"/>
      <c r="Y54" s="125"/>
      <c r="Z54" s="125"/>
      <c r="AA54" s="125"/>
      <c r="AB54" s="125"/>
      <c r="AC54" s="125" t="s">
        <v>1857</v>
      </c>
      <c r="AD54" s="125"/>
      <c r="AE54" s="125"/>
      <c r="AF54" s="125"/>
      <c r="AG54" s="125"/>
      <c r="AH54" s="125"/>
      <c r="AI54" s="125">
        <v>8700</v>
      </c>
      <c r="AJ54" s="125"/>
      <c r="AK54" s="125"/>
      <c r="AL54" s="125"/>
      <c r="AM54" s="200">
        <f>AI54*0.8</f>
        <v>6960</v>
      </c>
      <c r="AN54" s="200"/>
      <c r="AO54" s="200"/>
      <c r="AP54" s="200"/>
    </row>
    <row r="55" spans="1:82" ht="20.100000000000001" customHeight="1">
      <c r="A55" s="125" t="s">
        <v>2116</v>
      </c>
      <c r="B55" s="125"/>
      <c r="C55" s="125"/>
      <c r="D55" s="125"/>
      <c r="E55" s="125"/>
      <c r="F55" s="125" t="s">
        <v>1878</v>
      </c>
      <c r="G55" s="125"/>
      <c r="H55" s="125"/>
      <c r="I55" s="125"/>
      <c r="J55" s="125"/>
      <c r="K55" s="125"/>
      <c r="L55" s="125"/>
      <c r="M55" s="125"/>
      <c r="N55" s="125" t="s">
        <v>1877</v>
      </c>
      <c r="O55" s="125"/>
      <c r="P55" s="125"/>
      <c r="Q55" s="125"/>
      <c r="R55" s="125" t="s">
        <v>1872</v>
      </c>
      <c r="S55" s="125"/>
      <c r="T55" s="125"/>
      <c r="U55" s="125"/>
      <c r="V55" s="125"/>
      <c r="W55" s="125" t="s">
        <v>1874</v>
      </c>
      <c r="X55" s="125"/>
      <c r="Y55" s="125"/>
      <c r="Z55" s="125"/>
      <c r="AA55" s="125"/>
      <c r="AB55" s="125"/>
      <c r="AC55" s="125" t="s">
        <v>1107</v>
      </c>
      <c r="AD55" s="125"/>
      <c r="AE55" s="125"/>
      <c r="AF55" s="125"/>
      <c r="AG55" s="125"/>
      <c r="AH55" s="125"/>
      <c r="AI55" s="125">
        <v>2500</v>
      </c>
      <c r="AJ55" s="125"/>
      <c r="AK55" s="125"/>
      <c r="AL55" s="125"/>
      <c r="AM55" s="200">
        <f>AI55*0.8</f>
        <v>2000</v>
      </c>
      <c r="AN55" s="200"/>
      <c r="AO55" s="200"/>
      <c r="AP55" s="200"/>
    </row>
    <row r="56" spans="1:82" ht="20.100000000000001" customHeight="1">
      <c r="A56" s="125" t="str">
        <f>基本資料!A48</f>
        <v>小盥洗室</v>
      </c>
      <c r="B56" s="125"/>
      <c r="C56" s="125"/>
      <c r="D56" s="125"/>
      <c r="E56" s="125"/>
      <c r="F56" s="125" t="s">
        <v>1878</v>
      </c>
      <c r="G56" s="125"/>
      <c r="H56" s="125"/>
      <c r="I56" s="125"/>
      <c r="J56" s="125"/>
      <c r="K56" s="125"/>
      <c r="L56" s="125"/>
      <c r="M56" s="125"/>
      <c r="N56" s="125" t="s">
        <v>1877</v>
      </c>
      <c r="O56" s="125"/>
      <c r="P56" s="125"/>
      <c r="Q56" s="125"/>
      <c r="R56" s="125" t="s">
        <v>1872</v>
      </c>
      <c r="S56" s="125"/>
      <c r="T56" s="125"/>
      <c r="U56" s="125"/>
      <c r="V56" s="125"/>
      <c r="W56" s="125" t="s">
        <v>1874</v>
      </c>
      <c r="X56" s="125"/>
      <c r="Y56" s="125"/>
      <c r="Z56" s="125"/>
      <c r="AA56" s="125"/>
      <c r="AB56" s="125"/>
      <c r="AC56" s="125" t="s">
        <v>1857</v>
      </c>
      <c r="AD56" s="125"/>
      <c r="AE56" s="125"/>
      <c r="AF56" s="125"/>
      <c r="AG56" s="125"/>
      <c r="AH56" s="125"/>
      <c r="AI56" s="125">
        <v>2500</v>
      </c>
      <c r="AJ56" s="125"/>
      <c r="AK56" s="125"/>
      <c r="AL56" s="125"/>
      <c r="AM56" s="200">
        <f>AI56*0.8</f>
        <v>2000</v>
      </c>
      <c r="AN56" s="200"/>
      <c r="AO56" s="200"/>
      <c r="AP56" s="200"/>
    </row>
    <row r="57" spans="1:82" ht="20.100000000000001"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row>
    <row r="58" spans="1:82" ht="20.100000000000001" customHeight="1">
      <c r="F58" s="255" t="s">
        <v>1129</v>
      </c>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S58" s="255" t="s">
        <v>1130</v>
      </c>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row>
    <row r="59" spans="1:82" ht="20.100000000000001" customHeight="1">
      <c r="F59" s="242" t="s">
        <v>199</v>
      </c>
      <c r="G59" s="243"/>
      <c r="H59" s="243"/>
      <c r="I59" s="243"/>
      <c r="J59" s="243"/>
      <c r="K59" s="243"/>
      <c r="L59" s="243"/>
      <c r="M59" s="244"/>
      <c r="N59" s="240" t="s">
        <v>200</v>
      </c>
      <c r="O59" s="240"/>
      <c r="P59" s="240"/>
      <c r="Q59" s="240"/>
      <c r="R59" s="242" t="s">
        <v>879</v>
      </c>
      <c r="S59" s="243"/>
      <c r="T59" s="243"/>
      <c r="U59" s="243"/>
      <c r="V59" s="244"/>
      <c r="W59" s="240" t="s">
        <v>305</v>
      </c>
      <c r="X59" s="240"/>
      <c r="Y59" s="240"/>
      <c r="Z59" s="240"/>
      <c r="AA59" s="240"/>
      <c r="AB59" s="240"/>
      <c r="AC59" s="240" t="s">
        <v>880</v>
      </c>
      <c r="AD59" s="240"/>
      <c r="AE59" s="240"/>
      <c r="AF59" s="240"/>
      <c r="AG59" s="240"/>
      <c r="AH59" s="240"/>
      <c r="AI59" s="240" t="s">
        <v>197</v>
      </c>
      <c r="AJ59" s="240"/>
      <c r="AK59" s="240"/>
      <c r="AL59" s="240"/>
      <c r="AM59" s="249" t="s">
        <v>1095</v>
      </c>
      <c r="AN59" s="249"/>
      <c r="AO59" s="249"/>
      <c r="AP59" s="249"/>
      <c r="AQ59" s="2"/>
      <c r="AR59" s="2"/>
      <c r="AS59" s="242" t="s">
        <v>199</v>
      </c>
      <c r="AT59" s="243"/>
      <c r="AU59" s="243"/>
      <c r="AV59" s="243"/>
      <c r="AW59" s="243"/>
      <c r="AX59" s="243"/>
      <c r="AY59" s="243"/>
      <c r="AZ59" s="244"/>
      <c r="BA59" s="240" t="s">
        <v>200</v>
      </c>
      <c r="BB59" s="240"/>
      <c r="BC59" s="240"/>
      <c r="BD59" s="240"/>
      <c r="BE59" s="242" t="s">
        <v>879</v>
      </c>
      <c r="BF59" s="243"/>
      <c r="BG59" s="243"/>
      <c r="BH59" s="243"/>
      <c r="BI59" s="244"/>
      <c r="BJ59" s="240" t="s">
        <v>305</v>
      </c>
      <c r="BK59" s="240"/>
      <c r="BL59" s="240"/>
      <c r="BM59" s="240"/>
      <c r="BN59" s="240"/>
      <c r="BO59" s="240"/>
      <c r="BP59" s="240" t="s">
        <v>880</v>
      </c>
      <c r="BQ59" s="240"/>
      <c r="BR59" s="240"/>
      <c r="BS59" s="240"/>
      <c r="BT59" s="240"/>
      <c r="BU59" s="240"/>
      <c r="BV59" s="240" t="s">
        <v>197</v>
      </c>
      <c r="BW59" s="240"/>
      <c r="BX59" s="240"/>
      <c r="BY59" s="240"/>
      <c r="BZ59" s="249" t="s">
        <v>1095</v>
      </c>
      <c r="CA59" s="249"/>
      <c r="CB59" s="249"/>
      <c r="CC59" s="249"/>
    </row>
    <row r="60" spans="1:82" ht="15" customHeight="1" thickBot="1">
      <c r="F60" s="241" t="s">
        <v>7</v>
      </c>
      <c r="G60" s="241"/>
      <c r="H60" s="241"/>
      <c r="I60" s="241"/>
      <c r="J60" s="241"/>
      <c r="K60" s="241"/>
      <c r="L60" s="241"/>
      <c r="M60" s="241"/>
      <c r="N60" s="241" t="s">
        <v>8</v>
      </c>
      <c r="O60" s="241"/>
      <c r="P60" s="241"/>
      <c r="Q60" s="241"/>
      <c r="R60" s="251" t="s">
        <v>11</v>
      </c>
      <c r="S60" s="252"/>
      <c r="T60" s="252"/>
      <c r="U60" s="252"/>
      <c r="V60" s="253"/>
      <c r="W60" s="241" t="s">
        <v>10</v>
      </c>
      <c r="X60" s="241"/>
      <c r="Y60" s="241"/>
      <c r="Z60" s="241"/>
      <c r="AA60" s="241"/>
      <c r="AB60" s="241"/>
      <c r="AC60" s="241" t="s">
        <v>9</v>
      </c>
      <c r="AD60" s="241"/>
      <c r="AE60" s="241"/>
      <c r="AF60" s="241"/>
      <c r="AG60" s="241"/>
      <c r="AH60" s="241"/>
      <c r="AI60" s="254" t="s">
        <v>18</v>
      </c>
      <c r="AJ60" s="254"/>
      <c r="AK60" s="254"/>
      <c r="AL60" s="254"/>
      <c r="AM60" s="250" t="s">
        <v>59</v>
      </c>
      <c r="AN60" s="250"/>
      <c r="AO60" s="250"/>
      <c r="AP60" s="250"/>
      <c r="AQ60" s="3"/>
      <c r="AR60" s="3"/>
      <c r="AS60" s="241" t="s">
        <v>7</v>
      </c>
      <c r="AT60" s="241"/>
      <c r="AU60" s="241"/>
      <c r="AV60" s="241"/>
      <c r="AW60" s="241"/>
      <c r="AX60" s="241"/>
      <c r="AY60" s="241"/>
      <c r="AZ60" s="241"/>
      <c r="BA60" s="241" t="s">
        <v>8</v>
      </c>
      <c r="BB60" s="241"/>
      <c r="BC60" s="241"/>
      <c r="BD60" s="241"/>
      <c r="BE60" s="251" t="s">
        <v>11</v>
      </c>
      <c r="BF60" s="252"/>
      <c r="BG60" s="252"/>
      <c r="BH60" s="252"/>
      <c r="BI60" s="253"/>
      <c r="BJ60" s="241" t="s">
        <v>10</v>
      </c>
      <c r="BK60" s="241"/>
      <c r="BL60" s="241"/>
      <c r="BM60" s="241"/>
      <c r="BN60" s="241"/>
      <c r="BO60" s="241"/>
      <c r="BP60" s="241" t="s">
        <v>9</v>
      </c>
      <c r="BQ60" s="241"/>
      <c r="BR60" s="241"/>
      <c r="BS60" s="241"/>
      <c r="BT60" s="241"/>
      <c r="BU60" s="241"/>
      <c r="BV60" s="254" t="s">
        <v>18</v>
      </c>
      <c r="BW60" s="254"/>
      <c r="BX60" s="254"/>
      <c r="BY60" s="254"/>
      <c r="BZ60" s="250" t="s">
        <v>59</v>
      </c>
      <c r="CA60" s="250"/>
      <c r="CB60" s="250"/>
      <c r="CC60" s="250"/>
    </row>
    <row r="61" spans="1:82" ht="20.100000000000001" customHeight="1">
      <c r="F61" s="108" t="s">
        <v>1131</v>
      </c>
      <c r="G61" s="108"/>
      <c r="H61" s="108"/>
      <c r="I61" s="108"/>
      <c r="J61" s="108"/>
      <c r="K61" s="108"/>
      <c r="L61" s="108"/>
      <c r="M61" s="108"/>
      <c r="N61" s="108" t="s">
        <v>1132</v>
      </c>
      <c r="O61" s="108"/>
      <c r="P61" s="108"/>
      <c r="Q61" s="108"/>
      <c r="R61" s="108" t="s">
        <v>1133</v>
      </c>
      <c r="S61" s="108"/>
      <c r="T61" s="108"/>
      <c r="U61" s="108"/>
      <c r="V61" s="108"/>
      <c r="W61" s="108" t="s">
        <v>1436</v>
      </c>
      <c r="X61" s="108"/>
      <c r="Y61" s="108"/>
      <c r="Z61" s="108"/>
      <c r="AA61" s="108"/>
      <c r="AB61" s="108"/>
      <c r="AC61" s="108" t="s">
        <v>274</v>
      </c>
      <c r="AD61" s="108"/>
      <c r="AE61" s="108"/>
      <c r="AF61" s="108"/>
      <c r="AG61" s="108"/>
      <c r="AH61" s="108"/>
      <c r="AI61" s="151">
        <f t="shared" ref="AI61:AI69" si="3">ROUNDUP(AM61*1.15,-2)</f>
        <v>101800</v>
      </c>
      <c r="AJ61" s="151"/>
      <c r="AK61" s="151"/>
      <c r="AL61" s="151"/>
      <c r="AM61" s="212">
        <v>88500</v>
      </c>
      <c r="AN61" s="212"/>
      <c r="AO61" s="212"/>
      <c r="AP61" s="212"/>
      <c r="AQ61" s="8"/>
      <c r="AR61" s="8"/>
      <c r="AS61" s="108" t="s">
        <v>1134</v>
      </c>
      <c r="AT61" s="108"/>
      <c r="AU61" s="108"/>
      <c r="AV61" s="108"/>
      <c r="AW61" s="108"/>
      <c r="AX61" s="108"/>
      <c r="AY61" s="108"/>
      <c r="AZ61" s="108"/>
      <c r="BA61" s="108" t="s">
        <v>1132</v>
      </c>
      <c r="BB61" s="108"/>
      <c r="BC61" s="108"/>
      <c r="BD61" s="108"/>
      <c r="BE61" s="108" t="s">
        <v>1133</v>
      </c>
      <c r="BF61" s="108"/>
      <c r="BG61" s="108"/>
      <c r="BH61" s="108"/>
      <c r="BI61" s="108"/>
      <c r="BJ61" s="108" t="s">
        <v>1439</v>
      </c>
      <c r="BK61" s="108"/>
      <c r="BL61" s="108"/>
      <c r="BM61" s="108"/>
      <c r="BN61" s="108"/>
      <c r="BO61" s="108"/>
      <c r="BP61" s="108" t="s">
        <v>274</v>
      </c>
      <c r="BQ61" s="108"/>
      <c r="BR61" s="108"/>
      <c r="BS61" s="108"/>
      <c r="BT61" s="108"/>
      <c r="BU61" s="108"/>
      <c r="BV61" s="151">
        <f t="shared" ref="BV61:BV69" si="4">ROUNDUP(BZ61*1.15,-2)</f>
        <v>99500</v>
      </c>
      <c r="BW61" s="151"/>
      <c r="BX61" s="151"/>
      <c r="BY61" s="151"/>
      <c r="BZ61" s="264">
        <v>86500</v>
      </c>
      <c r="CA61" s="265"/>
      <c r="CB61" s="265"/>
      <c r="CC61" s="266"/>
    </row>
    <row r="62" spans="1:82" ht="20.100000000000001" customHeight="1">
      <c r="F62" s="125" t="s">
        <v>1135</v>
      </c>
      <c r="G62" s="125"/>
      <c r="H62" s="125"/>
      <c r="I62" s="125"/>
      <c r="J62" s="125"/>
      <c r="K62" s="125"/>
      <c r="L62" s="125"/>
      <c r="M62" s="125"/>
      <c r="N62" s="125" t="s">
        <v>1132</v>
      </c>
      <c r="O62" s="125"/>
      <c r="P62" s="125"/>
      <c r="Q62" s="125"/>
      <c r="R62" s="125" t="s">
        <v>1133</v>
      </c>
      <c r="S62" s="125"/>
      <c r="T62" s="125"/>
      <c r="U62" s="125"/>
      <c r="V62" s="125"/>
      <c r="W62" s="125" t="s">
        <v>1435</v>
      </c>
      <c r="X62" s="125"/>
      <c r="Y62" s="125"/>
      <c r="Z62" s="125" t="s">
        <v>24</v>
      </c>
      <c r="AA62" s="125"/>
      <c r="AB62" s="125"/>
      <c r="AC62" s="125" t="s">
        <v>274</v>
      </c>
      <c r="AD62" s="125"/>
      <c r="AE62" s="125"/>
      <c r="AF62" s="125"/>
      <c r="AG62" s="125"/>
      <c r="AH62" s="125"/>
      <c r="AI62" s="125">
        <f>ROUNDUP(AM62*1.15,-2)</f>
        <v>93800</v>
      </c>
      <c r="AJ62" s="125"/>
      <c r="AK62" s="125"/>
      <c r="AL62" s="125"/>
      <c r="AM62" s="200">
        <v>81500</v>
      </c>
      <c r="AN62" s="200"/>
      <c r="AO62" s="200"/>
      <c r="AP62" s="200"/>
      <c r="AQ62" s="8"/>
      <c r="AR62" s="8"/>
      <c r="AS62" s="125" t="s">
        <v>1136</v>
      </c>
      <c r="AT62" s="125"/>
      <c r="AU62" s="125"/>
      <c r="AV62" s="125"/>
      <c r="AW62" s="125"/>
      <c r="AX62" s="125"/>
      <c r="AY62" s="125"/>
      <c r="AZ62" s="125"/>
      <c r="BA62" s="125" t="s">
        <v>1132</v>
      </c>
      <c r="BB62" s="125"/>
      <c r="BC62" s="125"/>
      <c r="BD62" s="125"/>
      <c r="BE62" s="125" t="s">
        <v>1133</v>
      </c>
      <c r="BF62" s="125"/>
      <c r="BG62" s="125"/>
      <c r="BH62" s="125"/>
      <c r="BI62" s="125"/>
      <c r="BJ62" s="125" t="s">
        <v>1440</v>
      </c>
      <c r="BK62" s="125"/>
      <c r="BL62" s="125"/>
      <c r="BM62" s="125" t="s">
        <v>32</v>
      </c>
      <c r="BN62" s="125"/>
      <c r="BO62" s="125"/>
      <c r="BP62" s="125" t="s">
        <v>274</v>
      </c>
      <c r="BQ62" s="125"/>
      <c r="BR62" s="125"/>
      <c r="BS62" s="125"/>
      <c r="BT62" s="125"/>
      <c r="BU62" s="125"/>
      <c r="BV62" s="125">
        <f t="shared" si="4"/>
        <v>90900</v>
      </c>
      <c r="BW62" s="125"/>
      <c r="BX62" s="125"/>
      <c r="BY62" s="125"/>
      <c r="BZ62" s="209">
        <v>79000</v>
      </c>
      <c r="CA62" s="210"/>
      <c r="CB62" s="210"/>
      <c r="CC62" s="211"/>
      <c r="CD62" s="8"/>
    </row>
    <row r="63" spans="1:82" ht="20.100000000000001" customHeight="1">
      <c r="F63" s="125" t="s">
        <v>1137</v>
      </c>
      <c r="G63" s="125"/>
      <c r="H63" s="125"/>
      <c r="I63" s="125"/>
      <c r="J63" s="125"/>
      <c r="K63" s="125"/>
      <c r="L63" s="125"/>
      <c r="M63" s="125"/>
      <c r="N63" s="125" t="s">
        <v>1132</v>
      </c>
      <c r="O63" s="125"/>
      <c r="P63" s="125"/>
      <c r="Q63" s="125"/>
      <c r="R63" s="125" t="s">
        <v>1133</v>
      </c>
      <c r="S63" s="125"/>
      <c r="T63" s="125"/>
      <c r="U63" s="125"/>
      <c r="V63" s="125"/>
      <c r="W63" s="125" t="s">
        <v>1438</v>
      </c>
      <c r="X63" s="125"/>
      <c r="Y63" s="125"/>
      <c r="Z63" s="125" t="s">
        <v>25</v>
      </c>
      <c r="AA63" s="125"/>
      <c r="AB63" s="125"/>
      <c r="AC63" s="125" t="s">
        <v>274</v>
      </c>
      <c r="AD63" s="125"/>
      <c r="AE63" s="125"/>
      <c r="AF63" s="125"/>
      <c r="AG63" s="125"/>
      <c r="AH63" s="125"/>
      <c r="AI63" s="125">
        <f t="shared" si="3"/>
        <v>82300</v>
      </c>
      <c r="AJ63" s="125"/>
      <c r="AK63" s="125"/>
      <c r="AL63" s="125"/>
      <c r="AM63" s="200">
        <v>71500</v>
      </c>
      <c r="AN63" s="200"/>
      <c r="AO63" s="200"/>
      <c r="AP63" s="200"/>
      <c r="AQ63" s="8"/>
      <c r="AR63" s="8"/>
      <c r="AS63" s="125" t="s">
        <v>1138</v>
      </c>
      <c r="AT63" s="125"/>
      <c r="AU63" s="125"/>
      <c r="AV63" s="125"/>
      <c r="AW63" s="125"/>
      <c r="AX63" s="125"/>
      <c r="AY63" s="125"/>
      <c r="AZ63" s="125"/>
      <c r="BA63" s="125" t="s">
        <v>1132</v>
      </c>
      <c r="BB63" s="125"/>
      <c r="BC63" s="125"/>
      <c r="BD63" s="125"/>
      <c r="BE63" s="125" t="s">
        <v>1133</v>
      </c>
      <c r="BF63" s="125"/>
      <c r="BG63" s="125"/>
      <c r="BH63" s="125"/>
      <c r="BI63" s="125"/>
      <c r="BJ63" s="125" t="s">
        <v>1446</v>
      </c>
      <c r="BK63" s="125"/>
      <c r="BL63" s="125"/>
      <c r="BM63" s="125" t="s">
        <v>33</v>
      </c>
      <c r="BN63" s="125"/>
      <c r="BO63" s="125"/>
      <c r="BP63" s="125" t="s">
        <v>274</v>
      </c>
      <c r="BQ63" s="125"/>
      <c r="BR63" s="125"/>
      <c r="BS63" s="125"/>
      <c r="BT63" s="125"/>
      <c r="BU63" s="125"/>
      <c r="BV63" s="125">
        <f t="shared" si="4"/>
        <v>79400</v>
      </c>
      <c r="BW63" s="125"/>
      <c r="BX63" s="125"/>
      <c r="BY63" s="125"/>
      <c r="BZ63" s="209">
        <v>69000</v>
      </c>
      <c r="CA63" s="210"/>
      <c r="CB63" s="210"/>
      <c r="CC63" s="211"/>
      <c r="CD63" s="8"/>
    </row>
    <row r="64" spans="1:82" ht="20.100000000000001" customHeight="1">
      <c r="F64" s="125" t="s">
        <v>1139</v>
      </c>
      <c r="G64" s="125"/>
      <c r="H64" s="125"/>
      <c r="I64" s="125"/>
      <c r="J64" s="125"/>
      <c r="K64" s="125"/>
      <c r="L64" s="125"/>
      <c r="M64" s="125"/>
      <c r="N64" s="125" t="s">
        <v>1132</v>
      </c>
      <c r="O64" s="125"/>
      <c r="P64" s="125"/>
      <c r="Q64" s="125"/>
      <c r="R64" s="125" t="s">
        <v>1133</v>
      </c>
      <c r="S64" s="125"/>
      <c r="T64" s="125"/>
      <c r="U64" s="125"/>
      <c r="V64" s="125"/>
      <c r="W64" s="125" t="s">
        <v>1437</v>
      </c>
      <c r="X64" s="125"/>
      <c r="Y64" s="125"/>
      <c r="Z64" s="125" t="s">
        <v>26</v>
      </c>
      <c r="AA64" s="125"/>
      <c r="AB64" s="125"/>
      <c r="AC64" s="125" t="s">
        <v>274</v>
      </c>
      <c r="AD64" s="125"/>
      <c r="AE64" s="125"/>
      <c r="AF64" s="125"/>
      <c r="AG64" s="125"/>
      <c r="AH64" s="125"/>
      <c r="AI64" s="125">
        <f t="shared" si="3"/>
        <v>75400</v>
      </c>
      <c r="AJ64" s="125"/>
      <c r="AK64" s="125"/>
      <c r="AL64" s="125"/>
      <c r="AM64" s="200">
        <v>65500</v>
      </c>
      <c r="AN64" s="200"/>
      <c r="AO64" s="200"/>
      <c r="AP64" s="200"/>
      <c r="AQ64" s="8"/>
      <c r="AR64" s="8"/>
      <c r="AS64" s="125" t="s">
        <v>1140</v>
      </c>
      <c r="AT64" s="125"/>
      <c r="AU64" s="125"/>
      <c r="AV64" s="125"/>
      <c r="AW64" s="125"/>
      <c r="AX64" s="125"/>
      <c r="AY64" s="125"/>
      <c r="AZ64" s="125"/>
      <c r="BA64" s="125" t="s">
        <v>1132</v>
      </c>
      <c r="BB64" s="125"/>
      <c r="BC64" s="125"/>
      <c r="BD64" s="125"/>
      <c r="BE64" s="125" t="s">
        <v>1133</v>
      </c>
      <c r="BF64" s="125"/>
      <c r="BG64" s="125"/>
      <c r="BH64" s="125"/>
      <c r="BI64" s="125"/>
      <c r="BJ64" s="125" t="s">
        <v>1447</v>
      </c>
      <c r="BK64" s="125"/>
      <c r="BL64" s="125"/>
      <c r="BM64" s="125" t="s">
        <v>34</v>
      </c>
      <c r="BN64" s="125"/>
      <c r="BO64" s="125"/>
      <c r="BP64" s="125" t="s">
        <v>274</v>
      </c>
      <c r="BQ64" s="125"/>
      <c r="BR64" s="125"/>
      <c r="BS64" s="125"/>
      <c r="BT64" s="125"/>
      <c r="BU64" s="125"/>
      <c r="BV64" s="125">
        <f t="shared" si="4"/>
        <v>74200</v>
      </c>
      <c r="BW64" s="125"/>
      <c r="BX64" s="125"/>
      <c r="BY64" s="125"/>
      <c r="BZ64" s="209">
        <v>64500</v>
      </c>
      <c r="CA64" s="210"/>
      <c r="CB64" s="210"/>
      <c r="CC64" s="211"/>
      <c r="CD64" s="8"/>
    </row>
    <row r="65" spans="6:82" ht="20.100000000000001" customHeight="1">
      <c r="F65" s="125" t="s">
        <v>1141</v>
      </c>
      <c r="G65" s="125"/>
      <c r="H65" s="125"/>
      <c r="I65" s="125"/>
      <c r="J65" s="125"/>
      <c r="K65" s="125"/>
      <c r="L65" s="125"/>
      <c r="M65" s="125"/>
      <c r="N65" s="125" t="s">
        <v>1132</v>
      </c>
      <c r="O65" s="125"/>
      <c r="P65" s="125"/>
      <c r="Q65" s="125"/>
      <c r="R65" s="125" t="s">
        <v>1133</v>
      </c>
      <c r="S65" s="125"/>
      <c r="T65" s="125"/>
      <c r="U65" s="125"/>
      <c r="V65" s="125"/>
      <c r="W65" s="125" t="s">
        <v>1434</v>
      </c>
      <c r="X65" s="125"/>
      <c r="Y65" s="125"/>
      <c r="Z65" s="125" t="s">
        <v>27</v>
      </c>
      <c r="AA65" s="125"/>
      <c r="AB65" s="125"/>
      <c r="AC65" s="125" t="s">
        <v>274</v>
      </c>
      <c r="AD65" s="125"/>
      <c r="AE65" s="125"/>
      <c r="AF65" s="125"/>
      <c r="AG65" s="125"/>
      <c r="AH65" s="125"/>
      <c r="AI65" s="125">
        <f t="shared" si="3"/>
        <v>67900</v>
      </c>
      <c r="AJ65" s="125"/>
      <c r="AK65" s="125"/>
      <c r="AL65" s="125"/>
      <c r="AM65" s="200">
        <v>59000</v>
      </c>
      <c r="AN65" s="200"/>
      <c r="AO65" s="200"/>
      <c r="AP65" s="200"/>
      <c r="AQ65" s="8"/>
      <c r="AR65" s="8"/>
      <c r="AS65" s="125" t="s">
        <v>1142</v>
      </c>
      <c r="AT65" s="125"/>
      <c r="AU65" s="125"/>
      <c r="AV65" s="125"/>
      <c r="AW65" s="125"/>
      <c r="AX65" s="125"/>
      <c r="AY65" s="125"/>
      <c r="AZ65" s="125"/>
      <c r="BA65" s="125" t="s">
        <v>1132</v>
      </c>
      <c r="BB65" s="125"/>
      <c r="BC65" s="125"/>
      <c r="BD65" s="125"/>
      <c r="BE65" s="125" t="s">
        <v>1133</v>
      </c>
      <c r="BF65" s="125"/>
      <c r="BG65" s="125"/>
      <c r="BH65" s="125"/>
      <c r="BI65" s="125"/>
      <c r="BJ65" s="125" t="s">
        <v>1441</v>
      </c>
      <c r="BK65" s="125"/>
      <c r="BL65" s="125"/>
      <c r="BM65" s="125" t="s">
        <v>35</v>
      </c>
      <c r="BN65" s="125"/>
      <c r="BO65" s="125"/>
      <c r="BP65" s="125" t="s">
        <v>274</v>
      </c>
      <c r="BQ65" s="125"/>
      <c r="BR65" s="125"/>
      <c r="BS65" s="125"/>
      <c r="BT65" s="125"/>
      <c r="BU65" s="125"/>
      <c r="BV65" s="125">
        <f t="shared" si="4"/>
        <v>63900</v>
      </c>
      <c r="BW65" s="125"/>
      <c r="BX65" s="125"/>
      <c r="BY65" s="125"/>
      <c r="BZ65" s="209">
        <v>55500</v>
      </c>
      <c r="CA65" s="210"/>
      <c r="CB65" s="210"/>
      <c r="CC65" s="211"/>
      <c r="CD65" s="8"/>
    </row>
    <row r="66" spans="6:82" ht="20.100000000000001" customHeight="1">
      <c r="F66" s="125" t="s">
        <v>1143</v>
      </c>
      <c r="G66" s="125"/>
      <c r="H66" s="125"/>
      <c r="I66" s="125"/>
      <c r="J66" s="125"/>
      <c r="K66" s="125"/>
      <c r="L66" s="125"/>
      <c r="M66" s="125"/>
      <c r="N66" s="125" t="s">
        <v>1132</v>
      </c>
      <c r="O66" s="125"/>
      <c r="P66" s="125"/>
      <c r="Q66" s="125"/>
      <c r="R66" s="125" t="s">
        <v>1133</v>
      </c>
      <c r="S66" s="125"/>
      <c r="T66" s="125"/>
      <c r="U66" s="125"/>
      <c r="V66" s="125"/>
      <c r="W66" s="125" t="s">
        <v>1433</v>
      </c>
      <c r="X66" s="125"/>
      <c r="Y66" s="125"/>
      <c r="Z66" s="125" t="s">
        <v>28</v>
      </c>
      <c r="AA66" s="125"/>
      <c r="AB66" s="125"/>
      <c r="AC66" s="125" t="s">
        <v>274</v>
      </c>
      <c r="AD66" s="125"/>
      <c r="AE66" s="125"/>
      <c r="AF66" s="125"/>
      <c r="AG66" s="125"/>
      <c r="AH66" s="125"/>
      <c r="AI66" s="125">
        <f t="shared" si="3"/>
        <v>62100</v>
      </c>
      <c r="AJ66" s="125"/>
      <c r="AK66" s="125"/>
      <c r="AL66" s="125"/>
      <c r="AM66" s="200">
        <v>54000</v>
      </c>
      <c r="AN66" s="200"/>
      <c r="AO66" s="200"/>
      <c r="AP66" s="200"/>
      <c r="AQ66" s="8"/>
      <c r="AR66" s="8"/>
      <c r="AS66" s="125" t="s">
        <v>1144</v>
      </c>
      <c r="AT66" s="125"/>
      <c r="AU66" s="125"/>
      <c r="AV66" s="125"/>
      <c r="AW66" s="125"/>
      <c r="AX66" s="125"/>
      <c r="AY66" s="125"/>
      <c r="AZ66" s="125"/>
      <c r="BA66" s="125" t="s">
        <v>1132</v>
      </c>
      <c r="BB66" s="125"/>
      <c r="BC66" s="125"/>
      <c r="BD66" s="125"/>
      <c r="BE66" s="125" t="s">
        <v>1133</v>
      </c>
      <c r="BF66" s="125"/>
      <c r="BG66" s="125"/>
      <c r="BH66" s="125"/>
      <c r="BI66" s="125"/>
      <c r="BJ66" s="125" t="s">
        <v>1442</v>
      </c>
      <c r="BK66" s="125"/>
      <c r="BL66" s="125"/>
      <c r="BM66" s="125" t="s">
        <v>36</v>
      </c>
      <c r="BN66" s="125"/>
      <c r="BO66" s="125"/>
      <c r="BP66" s="125" t="s">
        <v>274</v>
      </c>
      <c r="BQ66" s="125"/>
      <c r="BR66" s="125"/>
      <c r="BS66" s="125"/>
      <c r="BT66" s="125"/>
      <c r="BU66" s="125"/>
      <c r="BV66" s="125">
        <f t="shared" si="4"/>
        <v>57500</v>
      </c>
      <c r="BW66" s="125"/>
      <c r="BX66" s="125"/>
      <c r="BY66" s="125"/>
      <c r="BZ66" s="209">
        <v>50000</v>
      </c>
      <c r="CA66" s="210"/>
      <c r="CB66" s="210"/>
      <c r="CC66" s="211"/>
      <c r="CD66" s="8"/>
    </row>
    <row r="67" spans="6:82" ht="20.100000000000001" customHeight="1">
      <c r="F67" s="125" t="s">
        <v>1145</v>
      </c>
      <c r="G67" s="125"/>
      <c r="H67" s="125"/>
      <c r="I67" s="125"/>
      <c r="J67" s="125"/>
      <c r="K67" s="125"/>
      <c r="L67" s="125"/>
      <c r="M67" s="125"/>
      <c r="N67" s="125" t="s">
        <v>1132</v>
      </c>
      <c r="O67" s="125"/>
      <c r="P67" s="125"/>
      <c r="Q67" s="125"/>
      <c r="R67" s="125" t="s">
        <v>1133</v>
      </c>
      <c r="S67" s="125"/>
      <c r="T67" s="125"/>
      <c r="U67" s="125"/>
      <c r="V67" s="125"/>
      <c r="W67" s="125" t="s">
        <v>1432</v>
      </c>
      <c r="X67" s="125"/>
      <c r="Y67" s="125"/>
      <c r="Z67" s="125" t="s">
        <v>29</v>
      </c>
      <c r="AA67" s="125"/>
      <c r="AB67" s="125"/>
      <c r="AC67" s="125" t="s">
        <v>274</v>
      </c>
      <c r="AD67" s="125"/>
      <c r="AE67" s="125"/>
      <c r="AF67" s="125"/>
      <c r="AG67" s="125"/>
      <c r="AH67" s="125"/>
      <c r="AI67" s="125">
        <f t="shared" si="3"/>
        <v>58100</v>
      </c>
      <c r="AJ67" s="125"/>
      <c r="AK67" s="125"/>
      <c r="AL67" s="125"/>
      <c r="AM67" s="200">
        <v>50500</v>
      </c>
      <c r="AN67" s="200"/>
      <c r="AO67" s="200"/>
      <c r="AP67" s="200"/>
      <c r="AQ67" s="8"/>
      <c r="AR67" s="8"/>
      <c r="AS67" s="125" t="s">
        <v>1146</v>
      </c>
      <c r="AT67" s="125"/>
      <c r="AU67" s="125"/>
      <c r="AV67" s="125"/>
      <c r="AW67" s="125"/>
      <c r="AX67" s="125"/>
      <c r="AY67" s="125"/>
      <c r="AZ67" s="125"/>
      <c r="BA67" s="125" t="s">
        <v>1132</v>
      </c>
      <c r="BB67" s="125"/>
      <c r="BC67" s="125"/>
      <c r="BD67" s="125"/>
      <c r="BE67" s="125" t="s">
        <v>1133</v>
      </c>
      <c r="BF67" s="125"/>
      <c r="BG67" s="125"/>
      <c r="BH67" s="125"/>
      <c r="BI67" s="125"/>
      <c r="BJ67" s="125" t="s">
        <v>1443</v>
      </c>
      <c r="BK67" s="125"/>
      <c r="BL67" s="125"/>
      <c r="BM67" s="125" t="s">
        <v>37</v>
      </c>
      <c r="BN67" s="125"/>
      <c r="BO67" s="125"/>
      <c r="BP67" s="125" t="s">
        <v>274</v>
      </c>
      <c r="BQ67" s="125"/>
      <c r="BR67" s="125"/>
      <c r="BS67" s="125"/>
      <c r="BT67" s="125"/>
      <c r="BU67" s="125"/>
      <c r="BV67" s="125">
        <f t="shared" si="4"/>
        <v>54300</v>
      </c>
      <c r="BW67" s="125"/>
      <c r="BX67" s="125"/>
      <c r="BY67" s="125"/>
      <c r="BZ67" s="209">
        <v>47200</v>
      </c>
      <c r="CA67" s="210"/>
      <c r="CB67" s="210"/>
      <c r="CC67" s="211"/>
      <c r="CD67" s="8"/>
    </row>
    <row r="68" spans="6:82" ht="20.100000000000001" customHeight="1">
      <c r="F68" s="125" t="s">
        <v>1147</v>
      </c>
      <c r="G68" s="125"/>
      <c r="H68" s="125"/>
      <c r="I68" s="125"/>
      <c r="J68" s="125"/>
      <c r="K68" s="125"/>
      <c r="L68" s="125"/>
      <c r="M68" s="125"/>
      <c r="N68" s="125" t="s">
        <v>1132</v>
      </c>
      <c r="O68" s="125"/>
      <c r="P68" s="125"/>
      <c r="Q68" s="125"/>
      <c r="R68" s="125" t="s">
        <v>1133</v>
      </c>
      <c r="S68" s="125"/>
      <c r="T68" s="125"/>
      <c r="U68" s="125"/>
      <c r="V68" s="125"/>
      <c r="W68" s="125" t="s">
        <v>1431</v>
      </c>
      <c r="X68" s="125"/>
      <c r="Y68" s="125"/>
      <c r="Z68" s="125" t="s">
        <v>30</v>
      </c>
      <c r="AA68" s="125"/>
      <c r="AB68" s="125"/>
      <c r="AC68" s="125" t="s">
        <v>274</v>
      </c>
      <c r="AD68" s="125"/>
      <c r="AE68" s="125"/>
      <c r="AF68" s="125"/>
      <c r="AG68" s="125"/>
      <c r="AH68" s="125"/>
      <c r="AI68" s="125">
        <f t="shared" si="3"/>
        <v>50100</v>
      </c>
      <c r="AJ68" s="125"/>
      <c r="AK68" s="125"/>
      <c r="AL68" s="125"/>
      <c r="AM68" s="200">
        <v>43500</v>
      </c>
      <c r="AN68" s="200"/>
      <c r="AO68" s="200"/>
      <c r="AP68" s="200"/>
      <c r="AQ68" s="8"/>
      <c r="AR68" s="8"/>
      <c r="AS68" s="125" t="s">
        <v>1148</v>
      </c>
      <c r="AT68" s="125"/>
      <c r="AU68" s="125"/>
      <c r="AV68" s="125"/>
      <c r="AW68" s="125"/>
      <c r="AX68" s="125"/>
      <c r="AY68" s="125"/>
      <c r="AZ68" s="125"/>
      <c r="BA68" s="125" t="s">
        <v>1132</v>
      </c>
      <c r="BB68" s="125"/>
      <c r="BC68" s="125"/>
      <c r="BD68" s="125"/>
      <c r="BE68" s="125" t="s">
        <v>1133</v>
      </c>
      <c r="BF68" s="125"/>
      <c r="BG68" s="125"/>
      <c r="BH68" s="125"/>
      <c r="BI68" s="125"/>
      <c r="BJ68" s="125" t="s">
        <v>1444</v>
      </c>
      <c r="BK68" s="125"/>
      <c r="BL68" s="125"/>
      <c r="BM68" s="125" t="s">
        <v>38</v>
      </c>
      <c r="BN68" s="125"/>
      <c r="BO68" s="125"/>
      <c r="BP68" s="125" t="s">
        <v>274</v>
      </c>
      <c r="BQ68" s="125"/>
      <c r="BR68" s="125"/>
      <c r="BS68" s="125"/>
      <c r="BT68" s="125"/>
      <c r="BU68" s="125"/>
      <c r="BV68" s="125">
        <f t="shared" si="4"/>
        <v>46600</v>
      </c>
      <c r="BW68" s="125"/>
      <c r="BX68" s="125"/>
      <c r="BY68" s="125"/>
      <c r="BZ68" s="209">
        <v>40500</v>
      </c>
      <c r="CA68" s="210"/>
      <c r="CB68" s="210"/>
      <c r="CC68" s="211"/>
      <c r="CD68" s="8"/>
    </row>
    <row r="69" spans="6:82" ht="20.100000000000001" customHeight="1">
      <c r="F69" s="125" t="s">
        <v>1149</v>
      </c>
      <c r="G69" s="125"/>
      <c r="H69" s="125"/>
      <c r="I69" s="125"/>
      <c r="J69" s="125"/>
      <c r="K69" s="125"/>
      <c r="L69" s="125"/>
      <c r="M69" s="125"/>
      <c r="N69" s="125" t="s">
        <v>1132</v>
      </c>
      <c r="O69" s="125"/>
      <c r="P69" s="125"/>
      <c r="Q69" s="125"/>
      <c r="R69" s="125" t="s">
        <v>1133</v>
      </c>
      <c r="S69" s="125"/>
      <c r="T69" s="125"/>
      <c r="U69" s="125"/>
      <c r="V69" s="125"/>
      <c r="W69" s="125" t="s">
        <v>1430</v>
      </c>
      <c r="X69" s="125"/>
      <c r="Y69" s="125"/>
      <c r="Z69" s="125" t="s">
        <v>31</v>
      </c>
      <c r="AA69" s="125"/>
      <c r="AB69" s="125"/>
      <c r="AC69" s="125" t="s">
        <v>274</v>
      </c>
      <c r="AD69" s="125"/>
      <c r="AE69" s="125"/>
      <c r="AF69" s="125"/>
      <c r="AG69" s="125"/>
      <c r="AH69" s="125"/>
      <c r="AI69" s="125">
        <f t="shared" si="3"/>
        <v>47800</v>
      </c>
      <c r="AJ69" s="125"/>
      <c r="AK69" s="125"/>
      <c r="AL69" s="125"/>
      <c r="AM69" s="200">
        <v>41500</v>
      </c>
      <c r="AN69" s="200"/>
      <c r="AO69" s="200"/>
      <c r="AP69" s="200"/>
      <c r="AQ69" s="8"/>
      <c r="AR69" s="8"/>
      <c r="AS69" s="125" t="s">
        <v>1150</v>
      </c>
      <c r="AT69" s="125"/>
      <c r="AU69" s="125"/>
      <c r="AV69" s="125"/>
      <c r="AW69" s="125"/>
      <c r="AX69" s="125"/>
      <c r="AY69" s="125"/>
      <c r="AZ69" s="125"/>
      <c r="BA69" s="125" t="s">
        <v>1132</v>
      </c>
      <c r="BB69" s="125"/>
      <c r="BC69" s="125"/>
      <c r="BD69" s="125"/>
      <c r="BE69" s="125" t="s">
        <v>1133</v>
      </c>
      <c r="BF69" s="125"/>
      <c r="BG69" s="125"/>
      <c r="BH69" s="125"/>
      <c r="BI69" s="125"/>
      <c r="BJ69" s="125" t="s">
        <v>1445</v>
      </c>
      <c r="BK69" s="125"/>
      <c r="BL69" s="125"/>
      <c r="BM69" s="125" t="s">
        <v>39</v>
      </c>
      <c r="BN69" s="125"/>
      <c r="BO69" s="125"/>
      <c r="BP69" s="125" t="s">
        <v>274</v>
      </c>
      <c r="BQ69" s="125"/>
      <c r="BR69" s="125"/>
      <c r="BS69" s="125"/>
      <c r="BT69" s="125"/>
      <c r="BU69" s="125"/>
      <c r="BV69" s="125">
        <f t="shared" si="4"/>
        <v>44300</v>
      </c>
      <c r="BW69" s="125"/>
      <c r="BX69" s="125"/>
      <c r="BY69" s="125"/>
      <c r="BZ69" s="209">
        <v>38500</v>
      </c>
      <c r="CA69" s="210"/>
      <c r="CB69" s="210"/>
      <c r="CC69" s="211"/>
      <c r="CD69" s="8"/>
    </row>
    <row r="70" spans="6:82" ht="20.100000000000001" customHeight="1">
      <c r="F70" s="256" t="s">
        <v>1151</v>
      </c>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S70" s="256" t="s">
        <v>1152</v>
      </c>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row>
    <row r="71" spans="6:82" ht="20.100000000000001" customHeight="1">
      <c r="F71" s="242" t="s">
        <v>199</v>
      </c>
      <c r="G71" s="243"/>
      <c r="H71" s="243"/>
      <c r="I71" s="243"/>
      <c r="J71" s="243"/>
      <c r="K71" s="243"/>
      <c r="L71" s="243"/>
      <c r="M71" s="244"/>
      <c r="N71" s="240" t="s">
        <v>200</v>
      </c>
      <c r="O71" s="240"/>
      <c r="P71" s="240"/>
      <c r="Q71" s="240"/>
      <c r="R71" s="242" t="s">
        <v>879</v>
      </c>
      <c r="S71" s="243"/>
      <c r="T71" s="243"/>
      <c r="U71" s="243"/>
      <c r="V71" s="244"/>
      <c r="W71" s="240" t="s">
        <v>305</v>
      </c>
      <c r="X71" s="240"/>
      <c r="Y71" s="240"/>
      <c r="Z71" s="240"/>
      <c r="AA71" s="240"/>
      <c r="AB71" s="240"/>
      <c r="AC71" s="240" t="s">
        <v>880</v>
      </c>
      <c r="AD71" s="240"/>
      <c r="AE71" s="240"/>
      <c r="AF71" s="240"/>
      <c r="AG71" s="240"/>
      <c r="AH71" s="240"/>
      <c r="AI71" s="240" t="s">
        <v>197</v>
      </c>
      <c r="AJ71" s="240"/>
      <c r="AK71" s="240"/>
      <c r="AL71" s="240"/>
      <c r="AM71" s="249" t="s">
        <v>1095</v>
      </c>
      <c r="AN71" s="249"/>
      <c r="AO71" s="249"/>
      <c r="AP71" s="249"/>
      <c r="AS71" s="242" t="s">
        <v>199</v>
      </c>
      <c r="AT71" s="243"/>
      <c r="AU71" s="243"/>
      <c r="AV71" s="243"/>
      <c r="AW71" s="243"/>
      <c r="AX71" s="243"/>
      <c r="AY71" s="243"/>
      <c r="AZ71" s="244"/>
      <c r="BA71" s="240" t="s">
        <v>200</v>
      </c>
      <c r="BB71" s="240"/>
      <c r="BC71" s="240"/>
      <c r="BD71" s="240"/>
      <c r="BE71" s="242" t="s">
        <v>879</v>
      </c>
      <c r="BF71" s="243"/>
      <c r="BG71" s="243"/>
      <c r="BH71" s="243"/>
      <c r="BI71" s="244"/>
      <c r="BJ71" s="240" t="s">
        <v>305</v>
      </c>
      <c r="BK71" s="240"/>
      <c r="BL71" s="240"/>
      <c r="BM71" s="240"/>
      <c r="BN71" s="240"/>
      <c r="BO71" s="240"/>
      <c r="BP71" s="240" t="s">
        <v>880</v>
      </c>
      <c r="BQ71" s="240"/>
      <c r="BR71" s="240"/>
      <c r="BS71" s="240"/>
      <c r="BT71" s="240"/>
      <c r="BU71" s="240"/>
      <c r="BV71" s="240" t="s">
        <v>197</v>
      </c>
      <c r="BW71" s="240"/>
      <c r="BX71" s="240"/>
      <c r="BY71" s="240"/>
      <c r="BZ71" s="249" t="s">
        <v>1095</v>
      </c>
      <c r="CA71" s="249"/>
      <c r="CB71" s="249"/>
      <c r="CC71" s="249"/>
    </row>
    <row r="72" spans="6:82" ht="15" customHeight="1" thickBot="1">
      <c r="F72" s="241" t="s">
        <v>7</v>
      </c>
      <c r="G72" s="241"/>
      <c r="H72" s="241"/>
      <c r="I72" s="241"/>
      <c r="J72" s="241"/>
      <c r="K72" s="241"/>
      <c r="L72" s="241"/>
      <c r="M72" s="241"/>
      <c r="N72" s="241" t="s">
        <v>8</v>
      </c>
      <c r="O72" s="241"/>
      <c r="P72" s="241"/>
      <c r="Q72" s="241"/>
      <c r="R72" s="251" t="s">
        <v>11</v>
      </c>
      <c r="S72" s="252"/>
      <c r="T72" s="252"/>
      <c r="U72" s="252"/>
      <c r="V72" s="253"/>
      <c r="W72" s="241" t="s">
        <v>10</v>
      </c>
      <c r="X72" s="241"/>
      <c r="Y72" s="241"/>
      <c r="Z72" s="241"/>
      <c r="AA72" s="241"/>
      <c r="AB72" s="241"/>
      <c r="AC72" s="241" t="s">
        <v>9</v>
      </c>
      <c r="AD72" s="241"/>
      <c r="AE72" s="241"/>
      <c r="AF72" s="241"/>
      <c r="AG72" s="241"/>
      <c r="AH72" s="241"/>
      <c r="AI72" s="254" t="s">
        <v>18</v>
      </c>
      <c r="AJ72" s="254"/>
      <c r="AK72" s="254"/>
      <c r="AL72" s="254"/>
      <c r="AM72" s="250" t="s">
        <v>59</v>
      </c>
      <c r="AN72" s="250"/>
      <c r="AO72" s="250"/>
      <c r="AP72" s="250"/>
      <c r="AS72" s="241" t="s">
        <v>7</v>
      </c>
      <c r="AT72" s="241"/>
      <c r="AU72" s="241"/>
      <c r="AV72" s="241"/>
      <c r="AW72" s="241"/>
      <c r="AX72" s="241"/>
      <c r="AY72" s="241"/>
      <c r="AZ72" s="241"/>
      <c r="BA72" s="241" t="s">
        <v>8</v>
      </c>
      <c r="BB72" s="241"/>
      <c r="BC72" s="241"/>
      <c r="BD72" s="241"/>
      <c r="BE72" s="251" t="s">
        <v>11</v>
      </c>
      <c r="BF72" s="252"/>
      <c r="BG72" s="252"/>
      <c r="BH72" s="252"/>
      <c r="BI72" s="253"/>
      <c r="BJ72" s="241" t="s">
        <v>10</v>
      </c>
      <c r="BK72" s="241"/>
      <c r="BL72" s="241"/>
      <c r="BM72" s="241"/>
      <c r="BN72" s="241"/>
      <c r="BO72" s="241"/>
      <c r="BP72" s="241" t="s">
        <v>9</v>
      </c>
      <c r="BQ72" s="241"/>
      <c r="BR72" s="241"/>
      <c r="BS72" s="241"/>
      <c r="BT72" s="241"/>
      <c r="BU72" s="241"/>
      <c r="BV72" s="254" t="s">
        <v>18</v>
      </c>
      <c r="BW72" s="254"/>
      <c r="BX72" s="254"/>
      <c r="BY72" s="254"/>
      <c r="BZ72" s="263" t="s">
        <v>59</v>
      </c>
      <c r="CA72" s="263"/>
      <c r="CB72" s="263"/>
      <c r="CC72" s="263"/>
    </row>
    <row r="73" spans="6:82" ht="20.100000000000001" customHeight="1">
      <c r="F73" s="108" t="s">
        <v>1153</v>
      </c>
      <c r="G73" s="108"/>
      <c r="H73" s="108"/>
      <c r="I73" s="108"/>
      <c r="J73" s="108"/>
      <c r="K73" s="108"/>
      <c r="L73" s="108"/>
      <c r="M73" s="108"/>
      <c r="N73" s="108" t="s">
        <v>1132</v>
      </c>
      <c r="O73" s="108"/>
      <c r="P73" s="108"/>
      <c r="Q73" s="108"/>
      <c r="R73" s="108" t="s">
        <v>1133</v>
      </c>
      <c r="S73" s="108"/>
      <c r="T73" s="108"/>
      <c r="U73" s="108"/>
      <c r="V73" s="108"/>
      <c r="W73" s="108" t="s">
        <v>1448</v>
      </c>
      <c r="X73" s="108"/>
      <c r="Y73" s="108"/>
      <c r="Z73" s="108"/>
      <c r="AA73" s="108"/>
      <c r="AB73" s="108"/>
      <c r="AC73" s="108" t="s">
        <v>1107</v>
      </c>
      <c r="AD73" s="108"/>
      <c r="AE73" s="108"/>
      <c r="AF73" s="108"/>
      <c r="AG73" s="108"/>
      <c r="AH73" s="108"/>
      <c r="AI73" s="151">
        <f t="shared" ref="AI73:AI81" si="5">ROUNDUP(AM73*1.15,-2)</f>
        <v>97200</v>
      </c>
      <c r="AJ73" s="151"/>
      <c r="AK73" s="151"/>
      <c r="AL73" s="151"/>
      <c r="AM73" s="212">
        <v>84500</v>
      </c>
      <c r="AN73" s="212"/>
      <c r="AO73" s="212"/>
      <c r="AP73" s="212"/>
      <c r="AQ73" s="8"/>
      <c r="AR73" s="8"/>
      <c r="AS73" s="108" t="s">
        <v>1154</v>
      </c>
      <c r="AT73" s="108"/>
      <c r="AU73" s="108"/>
      <c r="AV73" s="108"/>
      <c r="AW73" s="108"/>
      <c r="AX73" s="108"/>
      <c r="AY73" s="108"/>
      <c r="AZ73" s="108"/>
      <c r="BA73" s="108" t="s">
        <v>1132</v>
      </c>
      <c r="BB73" s="108"/>
      <c r="BC73" s="108"/>
      <c r="BD73" s="108"/>
      <c r="BE73" s="108" t="s">
        <v>1133</v>
      </c>
      <c r="BF73" s="108"/>
      <c r="BG73" s="108"/>
      <c r="BH73" s="108"/>
      <c r="BI73" s="108"/>
      <c r="BJ73" s="108" t="s">
        <v>1439</v>
      </c>
      <c r="BK73" s="108"/>
      <c r="BL73" s="108"/>
      <c r="BM73" s="108"/>
      <c r="BN73" s="108"/>
      <c r="BO73" s="108"/>
      <c r="BP73" s="108" t="s">
        <v>1107</v>
      </c>
      <c r="BQ73" s="108"/>
      <c r="BR73" s="108"/>
      <c r="BS73" s="108"/>
      <c r="BT73" s="108"/>
      <c r="BU73" s="108"/>
      <c r="BV73" s="151">
        <f t="shared" ref="BV73:BV81" si="6">ROUNDUP(BZ73*1.15,-2)</f>
        <v>96600</v>
      </c>
      <c r="BW73" s="151"/>
      <c r="BX73" s="151"/>
      <c r="BY73" s="151"/>
      <c r="BZ73" s="260">
        <v>84000</v>
      </c>
      <c r="CA73" s="261"/>
      <c r="CB73" s="261"/>
      <c r="CC73" s="262"/>
      <c r="CD73" s="8"/>
    </row>
    <row r="74" spans="6:82" ht="20.100000000000001" customHeight="1">
      <c r="F74" s="125" t="s">
        <v>1155</v>
      </c>
      <c r="G74" s="125"/>
      <c r="H74" s="125"/>
      <c r="I74" s="125"/>
      <c r="J74" s="125"/>
      <c r="K74" s="125"/>
      <c r="L74" s="125"/>
      <c r="M74" s="125"/>
      <c r="N74" s="125" t="s">
        <v>1132</v>
      </c>
      <c r="O74" s="125"/>
      <c r="P74" s="125"/>
      <c r="Q74" s="125"/>
      <c r="R74" s="125" t="s">
        <v>1133</v>
      </c>
      <c r="S74" s="125"/>
      <c r="T74" s="125"/>
      <c r="U74" s="125"/>
      <c r="V74" s="125"/>
      <c r="W74" s="125" t="s">
        <v>1449</v>
      </c>
      <c r="X74" s="125"/>
      <c r="Y74" s="125"/>
      <c r="Z74" s="125" t="s">
        <v>40</v>
      </c>
      <c r="AA74" s="125"/>
      <c r="AB74" s="125"/>
      <c r="AC74" s="125" t="s">
        <v>1107</v>
      </c>
      <c r="AD74" s="125"/>
      <c r="AE74" s="125"/>
      <c r="AF74" s="125"/>
      <c r="AG74" s="125"/>
      <c r="AH74" s="125"/>
      <c r="AI74" s="125">
        <f t="shared" si="5"/>
        <v>89200</v>
      </c>
      <c r="AJ74" s="125"/>
      <c r="AK74" s="125"/>
      <c r="AL74" s="125"/>
      <c r="AM74" s="200">
        <v>77500</v>
      </c>
      <c r="AN74" s="200"/>
      <c r="AO74" s="200"/>
      <c r="AP74" s="200"/>
      <c r="AQ74" s="8"/>
      <c r="AR74" s="8"/>
      <c r="AS74" s="125" t="s">
        <v>1156</v>
      </c>
      <c r="AT74" s="125"/>
      <c r="AU74" s="125"/>
      <c r="AV74" s="125"/>
      <c r="AW74" s="125"/>
      <c r="AX74" s="125"/>
      <c r="AY74" s="125"/>
      <c r="AZ74" s="125"/>
      <c r="BA74" s="125" t="s">
        <v>1132</v>
      </c>
      <c r="BB74" s="125"/>
      <c r="BC74" s="125"/>
      <c r="BD74" s="125"/>
      <c r="BE74" s="125" t="s">
        <v>1133</v>
      </c>
      <c r="BF74" s="125"/>
      <c r="BG74" s="125"/>
      <c r="BH74" s="125"/>
      <c r="BI74" s="125"/>
      <c r="BJ74" s="125" t="s">
        <v>1440</v>
      </c>
      <c r="BK74" s="125"/>
      <c r="BL74" s="125"/>
      <c r="BM74" s="125" t="s">
        <v>32</v>
      </c>
      <c r="BN74" s="125"/>
      <c r="BO74" s="125"/>
      <c r="BP74" s="125" t="s">
        <v>1107</v>
      </c>
      <c r="BQ74" s="125"/>
      <c r="BR74" s="125"/>
      <c r="BS74" s="125"/>
      <c r="BT74" s="125"/>
      <c r="BU74" s="125"/>
      <c r="BV74" s="125">
        <f t="shared" si="6"/>
        <v>94900</v>
      </c>
      <c r="BW74" s="125"/>
      <c r="BX74" s="125"/>
      <c r="BY74" s="125"/>
      <c r="BZ74" s="209">
        <v>82500</v>
      </c>
      <c r="CA74" s="210"/>
      <c r="CB74" s="210"/>
      <c r="CC74" s="211"/>
      <c r="CD74" s="8"/>
    </row>
    <row r="75" spans="6:82" ht="20.100000000000001" customHeight="1">
      <c r="F75" s="125" t="s">
        <v>1157</v>
      </c>
      <c r="G75" s="125"/>
      <c r="H75" s="125"/>
      <c r="I75" s="125"/>
      <c r="J75" s="125"/>
      <c r="K75" s="125"/>
      <c r="L75" s="125"/>
      <c r="M75" s="125"/>
      <c r="N75" s="125" t="s">
        <v>1132</v>
      </c>
      <c r="O75" s="125"/>
      <c r="P75" s="125"/>
      <c r="Q75" s="125"/>
      <c r="R75" s="125" t="s">
        <v>1133</v>
      </c>
      <c r="S75" s="125"/>
      <c r="T75" s="125"/>
      <c r="U75" s="125"/>
      <c r="V75" s="125"/>
      <c r="W75" s="125" t="s">
        <v>1455</v>
      </c>
      <c r="X75" s="125"/>
      <c r="Y75" s="125"/>
      <c r="Z75" s="125" t="s">
        <v>41</v>
      </c>
      <c r="AA75" s="125"/>
      <c r="AB75" s="125"/>
      <c r="AC75" s="125" t="s">
        <v>1107</v>
      </c>
      <c r="AD75" s="125"/>
      <c r="AE75" s="125"/>
      <c r="AF75" s="125"/>
      <c r="AG75" s="125"/>
      <c r="AH75" s="125"/>
      <c r="AI75" s="125">
        <f t="shared" si="5"/>
        <v>77100</v>
      </c>
      <c r="AJ75" s="125"/>
      <c r="AK75" s="125"/>
      <c r="AL75" s="125"/>
      <c r="AM75" s="200">
        <v>67000</v>
      </c>
      <c r="AN75" s="200"/>
      <c r="AO75" s="200"/>
      <c r="AP75" s="200"/>
      <c r="AQ75" s="8"/>
      <c r="AR75" s="8"/>
      <c r="AS75" s="125" t="s">
        <v>1158</v>
      </c>
      <c r="AT75" s="125"/>
      <c r="AU75" s="125"/>
      <c r="AV75" s="125"/>
      <c r="AW75" s="125"/>
      <c r="AX75" s="125"/>
      <c r="AY75" s="125"/>
      <c r="AZ75" s="125"/>
      <c r="BA75" s="125" t="s">
        <v>1132</v>
      </c>
      <c r="BB75" s="125"/>
      <c r="BC75" s="125"/>
      <c r="BD75" s="125"/>
      <c r="BE75" s="125" t="s">
        <v>1133</v>
      </c>
      <c r="BF75" s="125"/>
      <c r="BG75" s="125"/>
      <c r="BH75" s="125"/>
      <c r="BI75" s="125"/>
      <c r="BJ75" s="125" t="s">
        <v>1446</v>
      </c>
      <c r="BK75" s="125"/>
      <c r="BL75" s="125"/>
      <c r="BM75" s="125" t="s">
        <v>33</v>
      </c>
      <c r="BN75" s="125"/>
      <c r="BO75" s="125"/>
      <c r="BP75" s="125" t="s">
        <v>1107</v>
      </c>
      <c r="BQ75" s="125"/>
      <c r="BR75" s="125"/>
      <c r="BS75" s="125"/>
      <c r="BT75" s="125"/>
      <c r="BU75" s="125"/>
      <c r="BV75" s="125">
        <f t="shared" si="6"/>
        <v>74200</v>
      </c>
      <c r="BW75" s="125"/>
      <c r="BX75" s="125"/>
      <c r="BY75" s="125"/>
      <c r="BZ75" s="209">
        <v>64500</v>
      </c>
      <c r="CA75" s="210"/>
      <c r="CB75" s="210"/>
      <c r="CC75" s="211"/>
      <c r="CD75" s="8"/>
    </row>
    <row r="76" spans="6:82" ht="20.100000000000001" customHeight="1">
      <c r="F76" s="125" t="s">
        <v>1159</v>
      </c>
      <c r="G76" s="125"/>
      <c r="H76" s="125"/>
      <c r="I76" s="125"/>
      <c r="J76" s="125"/>
      <c r="K76" s="125"/>
      <c r="L76" s="125"/>
      <c r="M76" s="125"/>
      <c r="N76" s="125" t="s">
        <v>1132</v>
      </c>
      <c r="O76" s="125"/>
      <c r="P76" s="125"/>
      <c r="Q76" s="125"/>
      <c r="R76" s="125" t="s">
        <v>1133</v>
      </c>
      <c r="S76" s="125"/>
      <c r="T76" s="125"/>
      <c r="U76" s="125"/>
      <c r="V76" s="125"/>
      <c r="W76" s="125" t="s">
        <v>1456</v>
      </c>
      <c r="X76" s="125"/>
      <c r="Y76" s="125"/>
      <c r="Z76" s="125" t="s">
        <v>42</v>
      </c>
      <c r="AA76" s="125"/>
      <c r="AB76" s="125"/>
      <c r="AC76" s="125" t="s">
        <v>1107</v>
      </c>
      <c r="AD76" s="125"/>
      <c r="AE76" s="125"/>
      <c r="AF76" s="125"/>
      <c r="AG76" s="125"/>
      <c r="AH76" s="125"/>
      <c r="AI76" s="125">
        <f t="shared" si="5"/>
        <v>70800</v>
      </c>
      <c r="AJ76" s="125"/>
      <c r="AK76" s="125"/>
      <c r="AL76" s="125"/>
      <c r="AM76" s="200">
        <v>61500</v>
      </c>
      <c r="AN76" s="200"/>
      <c r="AO76" s="200"/>
      <c r="AP76" s="200"/>
      <c r="AQ76" s="8"/>
      <c r="AR76" s="8"/>
      <c r="AS76" s="125" t="s">
        <v>1160</v>
      </c>
      <c r="AT76" s="125"/>
      <c r="AU76" s="125"/>
      <c r="AV76" s="125"/>
      <c r="AW76" s="125"/>
      <c r="AX76" s="125"/>
      <c r="AY76" s="125"/>
      <c r="AZ76" s="125"/>
      <c r="BA76" s="125" t="s">
        <v>1132</v>
      </c>
      <c r="BB76" s="125"/>
      <c r="BC76" s="125"/>
      <c r="BD76" s="125"/>
      <c r="BE76" s="125" t="s">
        <v>1133</v>
      </c>
      <c r="BF76" s="125"/>
      <c r="BG76" s="125"/>
      <c r="BH76" s="125"/>
      <c r="BI76" s="125"/>
      <c r="BJ76" s="125" t="s">
        <v>1447</v>
      </c>
      <c r="BK76" s="125"/>
      <c r="BL76" s="125"/>
      <c r="BM76" s="125" t="s">
        <v>34</v>
      </c>
      <c r="BN76" s="125"/>
      <c r="BO76" s="125"/>
      <c r="BP76" s="125" t="s">
        <v>1107</v>
      </c>
      <c r="BQ76" s="125"/>
      <c r="BR76" s="125"/>
      <c r="BS76" s="125"/>
      <c r="BT76" s="125"/>
      <c r="BU76" s="125"/>
      <c r="BV76" s="125">
        <f t="shared" si="6"/>
        <v>69000</v>
      </c>
      <c r="BW76" s="125"/>
      <c r="BX76" s="125"/>
      <c r="BY76" s="125"/>
      <c r="BZ76" s="209">
        <v>60000</v>
      </c>
      <c r="CA76" s="210"/>
      <c r="CB76" s="210"/>
      <c r="CC76" s="211"/>
      <c r="CD76" s="8"/>
    </row>
    <row r="77" spans="6:82" ht="20.100000000000001" customHeight="1">
      <c r="F77" s="125" t="s">
        <v>1161</v>
      </c>
      <c r="G77" s="125"/>
      <c r="H77" s="125"/>
      <c r="I77" s="125"/>
      <c r="J77" s="125"/>
      <c r="K77" s="125"/>
      <c r="L77" s="125"/>
      <c r="M77" s="125"/>
      <c r="N77" s="125" t="s">
        <v>1132</v>
      </c>
      <c r="O77" s="125"/>
      <c r="P77" s="125"/>
      <c r="Q77" s="125"/>
      <c r="R77" s="125" t="s">
        <v>1133</v>
      </c>
      <c r="S77" s="125"/>
      <c r="T77" s="125"/>
      <c r="U77" s="125"/>
      <c r="V77" s="125"/>
      <c r="W77" s="125" t="s">
        <v>1450</v>
      </c>
      <c r="X77" s="125"/>
      <c r="Y77" s="125"/>
      <c r="Z77" s="125" t="s">
        <v>43</v>
      </c>
      <c r="AA77" s="125"/>
      <c r="AB77" s="125"/>
      <c r="AC77" s="125" t="s">
        <v>1107</v>
      </c>
      <c r="AD77" s="125"/>
      <c r="AE77" s="125"/>
      <c r="AF77" s="125"/>
      <c r="AG77" s="125"/>
      <c r="AH77" s="125"/>
      <c r="AI77" s="125">
        <f t="shared" si="5"/>
        <v>61600</v>
      </c>
      <c r="AJ77" s="125"/>
      <c r="AK77" s="125"/>
      <c r="AL77" s="125"/>
      <c r="AM77" s="200">
        <v>53500</v>
      </c>
      <c r="AN77" s="200"/>
      <c r="AO77" s="200"/>
      <c r="AP77" s="200"/>
      <c r="AQ77" s="8"/>
      <c r="AR77" s="8"/>
      <c r="AS77" s="125" t="s">
        <v>1162</v>
      </c>
      <c r="AT77" s="125"/>
      <c r="AU77" s="125"/>
      <c r="AV77" s="125"/>
      <c r="AW77" s="125"/>
      <c r="AX77" s="125"/>
      <c r="AY77" s="125"/>
      <c r="AZ77" s="125"/>
      <c r="BA77" s="125" t="s">
        <v>1132</v>
      </c>
      <c r="BB77" s="125"/>
      <c r="BC77" s="125"/>
      <c r="BD77" s="125"/>
      <c r="BE77" s="125" t="s">
        <v>1133</v>
      </c>
      <c r="BF77" s="125"/>
      <c r="BG77" s="125"/>
      <c r="BH77" s="125"/>
      <c r="BI77" s="125"/>
      <c r="BJ77" s="125" t="s">
        <v>1441</v>
      </c>
      <c r="BK77" s="125"/>
      <c r="BL77" s="125"/>
      <c r="BM77" s="125" t="s">
        <v>35</v>
      </c>
      <c r="BN77" s="125"/>
      <c r="BO77" s="125"/>
      <c r="BP77" s="125" t="s">
        <v>1107</v>
      </c>
      <c r="BQ77" s="125"/>
      <c r="BR77" s="125"/>
      <c r="BS77" s="125"/>
      <c r="BT77" s="125"/>
      <c r="BU77" s="125"/>
      <c r="BV77" s="125">
        <f t="shared" si="6"/>
        <v>60400</v>
      </c>
      <c r="BW77" s="125"/>
      <c r="BX77" s="125"/>
      <c r="BY77" s="125"/>
      <c r="BZ77" s="209">
        <v>52500</v>
      </c>
      <c r="CA77" s="210"/>
      <c r="CB77" s="210"/>
      <c r="CC77" s="211"/>
      <c r="CD77" s="8"/>
    </row>
    <row r="78" spans="6:82" ht="20.100000000000001" customHeight="1">
      <c r="F78" s="125" t="s">
        <v>1163</v>
      </c>
      <c r="G78" s="125"/>
      <c r="H78" s="125"/>
      <c r="I78" s="125"/>
      <c r="J78" s="125"/>
      <c r="K78" s="125"/>
      <c r="L78" s="125"/>
      <c r="M78" s="125"/>
      <c r="N78" s="125" t="s">
        <v>1132</v>
      </c>
      <c r="O78" s="125"/>
      <c r="P78" s="125"/>
      <c r="Q78" s="125"/>
      <c r="R78" s="125" t="s">
        <v>1133</v>
      </c>
      <c r="S78" s="125"/>
      <c r="T78" s="125"/>
      <c r="U78" s="125"/>
      <c r="V78" s="125"/>
      <c r="W78" s="125" t="s">
        <v>1451</v>
      </c>
      <c r="X78" s="125"/>
      <c r="Y78" s="125"/>
      <c r="Z78" s="125" t="s">
        <v>47</v>
      </c>
      <c r="AA78" s="125"/>
      <c r="AB78" s="125"/>
      <c r="AC78" s="125" t="s">
        <v>1107</v>
      </c>
      <c r="AD78" s="125"/>
      <c r="AE78" s="125"/>
      <c r="AF78" s="125"/>
      <c r="AG78" s="125"/>
      <c r="AH78" s="125"/>
      <c r="AI78" s="125">
        <f t="shared" si="5"/>
        <v>55800</v>
      </c>
      <c r="AJ78" s="125"/>
      <c r="AK78" s="125"/>
      <c r="AL78" s="125"/>
      <c r="AM78" s="200">
        <v>48500</v>
      </c>
      <c r="AN78" s="200"/>
      <c r="AO78" s="200"/>
      <c r="AP78" s="200"/>
      <c r="AQ78" s="8"/>
      <c r="AR78" s="8"/>
      <c r="AS78" s="125" t="s">
        <v>1164</v>
      </c>
      <c r="AT78" s="125"/>
      <c r="AU78" s="125"/>
      <c r="AV78" s="125"/>
      <c r="AW78" s="125"/>
      <c r="AX78" s="125"/>
      <c r="AY78" s="125"/>
      <c r="AZ78" s="125"/>
      <c r="BA78" s="125" t="s">
        <v>1132</v>
      </c>
      <c r="BB78" s="125"/>
      <c r="BC78" s="125"/>
      <c r="BD78" s="125"/>
      <c r="BE78" s="125" t="s">
        <v>1133</v>
      </c>
      <c r="BF78" s="125"/>
      <c r="BG78" s="125"/>
      <c r="BH78" s="125"/>
      <c r="BI78" s="125"/>
      <c r="BJ78" s="125" t="s">
        <v>1442</v>
      </c>
      <c r="BK78" s="125"/>
      <c r="BL78" s="125"/>
      <c r="BM78" s="125" t="s">
        <v>36</v>
      </c>
      <c r="BN78" s="125"/>
      <c r="BO78" s="125"/>
      <c r="BP78" s="125" t="s">
        <v>1107</v>
      </c>
      <c r="BQ78" s="125"/>
      <c r="BR78" s="125"/>
      <c r="BS78" s="125"/>
      <c r="BT78" s="125"/>
      <c r="BU78" s="125"/>
      <c r="BV78" s="125">
        <f t="shared" si="6"/>
        <v>53500</v>
      </c>
      <c r="BW78" s="125"/>
      <c r="BX78" s="125"/>
      <c r="BY78" s="125"/>
      <c r="BZ78" s="209">
        <v>46500</v>
      </c>
      <c r="CA78" s="210"/>
      <c r="CB78" s="210"/>
      <c r="CC78" s="211"/>
      <c r="CD78" s="8"/>
    </row>
    <row r="79" spans="6:82" ht="20.100000000000001" customHeight="1">
      <c r="F79" s="125" t="s">
        <v>1165</v>
      </c>
      <c r="G79" s="125"/>
      <c r="H79" s="125"/>
      <c r="I79" s="125"/>
      <c r="J79" s="125"/>
      <c r="K79" s="125"/>
      <c r="L79" s="125"/>
      <c r="M79" s="125"/>
      <c r="N79" s="125" t="s">
        <v>1132</v>
      </c>
      <c r="O79" s="125"/>
      <c r="P79" s="125"/>
      <c r="Q79" s="125"/>
      <c r="R79" s="125" t="s">
        <v>1133</v>
      </c>
      <c r="S79" s="125"/>
      <c r="T79" s="125"/>
      <c r="U79" s="125"/>
      <c r="V79" s="125"/>
      <c r="W79" s="125" t="s">
        <v>1452</v>
      </c>
      <c r="X79" s="125"/>
      <c r="Y79" s="125"/>
      <c r="Z79" s="125" t="s">
        <v>44</v>
      </c>
      <c r="AA79" s="125"/>
      <c r="AB79" s="125"/>
      <c r="AC79" s="125" t="s">
        <v>1107</v>
      </c>
      <c r="AD79" s="125"/>
      <c r="AE79" s="125"/>
      <c r="AF79" s="125"/>
      <c r="AG79" s="125"/>
      <c r="AH79" s="125"/>
      <c r="AI79" s="125">
        <f t="shared" si="5"/>
        <v>50100</v>
      </c>
      <c r="AJ79" s="125"/>
      <c r="AK79" s="125"/>
      <c r="AL79" s="125"/>
      <c r="AM79" s="200">
        <v>43500</v>
      </c>
      <c r="AN79" s="200"/>
      <c r="AO79" s="200"/>
      <c r="AP79" s="200"/>
      <c r="AQ79" s="8"/>
      <c r="AR79" s="8"/>
      <c r="AS79" s="125" t="s">
        <v>1166</v>
      </c>
      <c r="AT79" s="125"/>
      <c r="AU79" s="125"/>
      <c r="AV79" s="125"/>
      <c r="AW79" s="125"/>
      <c r="AX79" s="125"/>
      <c r="AY79" s="125"/>
      <c r="AZ79" s="125"/>
      <c r="BA79" s="125" t="s">
        <v>1132</v>
      </c>
      <c r="BB79" s="125"/>
      <c r="BC79" s="125"/>
      <c r="BD79" s="125"/>
      <c r="BE79" s="125" t="s">
        <v>1133</v>
      </c>
      <c r="BF79" s="125"/>
      <c r="BG79" s="125"/>
      <c r="BH79" s="125"/>
      <c r="BI79" s="125"/>
      <c r="BJ79" s="125" t="s">
        <v>1443</v>
      </c>
      <c r="BK79" s="125"/>
      <c r="BL79" s="125"/>
      <c r="BM79" s="125" t="s">
        <v>37</v>
      </c>
      <c r="BN79" s="125"/>
      <c r="BO79" s="125"/>
      <c r="BP79" s="125" t="s">
        <v>1107</v>
      </c>
      <c r="BQ79" s="125"/>
      <c r="BR79" s="125"/>
      <c r="BS79" s="125"/>
      <c r="BT79" s="125"/>
      <c r="BU79" s="125"/>
      <c r="BV79" s="125">
        <f t="shared" si="6"/>
        <v>48900</v>
      </c>
      <c r="BW79" s="125"/>
      <c r="BX79" s="125"/>
      <c r="BY79" s="125"/>
      <c r="BZ79" s="209">
        <v>42500</v>
      </c>
      <c r="CA79" s="210"/>
      <c r="CB79" s="210"/>
      <c r="CC79" s="211"/>
      <c r="CD79" s="8"/>
    </row>
    <row r="80" spans="6:82" ht="20.100000000000001" customHeight="1">
      <c r="F80" s="125" t="s">
        <v>1167</v>
      </c>
      <c r="G80" s="125"/>
      <c r="H80" s="125"/>
      <c r="I80" s="125"/>
      <c r="J80" s="125"/>
      <c r="K80" s="125"/>
      <c r="L80" s="125"/>
      <c r="M80" s="125"/>
      <c r="N80" s="125" t="s">
        <v>1132</v>
      </c>
      <c r="O80" s="125"/>
      <c r="P80" s="125"/>
      <c r="Q80" s="125"/>
      <c r="R80" s="125" t="s">
        <v>1133</v>
      </c>
      <c r="S80" s="125"/>
      <c r="T80" s="125"/>
      <c r="U80" s="125"/>
      <c r="V80" s="125"/>
      <c r="W80" s="125" t="s">
        <v>1453</v>
      </c>
      <c r="X80" s="125"/>
      <c r="Y80" s="125"/>
      <c r="Z80" s="125" t="s">
        <v>45</v>
      </c>
      <c r="AA80" s="125"/>
      <c r="AB80" s="125"/>
      <c r="AC80" s="125" t="s">
        <v>1107</v>
      </c>
      <c r="AD80" s="125"/>
      <c r="AE80" s="125"/>
      <c r="AF80" s="125"/>
      <c r="AG80" s="125"/>
      <c r="AH80" s="125"/>
      <c r="AI80" s="125">
        <f t="shared" si="5"/>
        <v>43200</v>
      </c>
      <c r="AJ80" s="125"/>
      <c r="AK80" s="125"/>
      <c r="AL80" s="125"/>
      <c r="AM80" s="200">
        <v>37500</v>
      </c>
      <c r="AN80" s="200"/>
      <c r="AO80" s="200"/>
      <c r="AP80" s="200"/>
      <c r="AQ80" s="8"/>
      <c r="AR80" s="8"/>
      <c r="AS80" s="125" t="s">
        <v>1168</v>
      </c>
      <c r="AT80" s="125"/>
      <c r="AU80" s="125"/>
      <c r="AV80" s="125"/>
      <c r="AW80" s="125"/>
      <c r="AX80" s="125"/>
      <c r="AY80" s="125"/>
      <c r="AZ80" s="125"/>
      <c r="BA80" s="125" t="s">
        <v>1132</v>
      </c>
      <c r="BB80" s="125"/>
      <c r="BC80" s="125"/>
      <c r="BD80" s="125"/>
      <c r="BE80" s="125" t="s">
        <v>1133</v>
      </c>
      <c r="BF80" s="125"/>
      <c r="BG80" s="125"/>
      <c r="BH80" s="125"/>
      <c r="BI80" s="125"/>
      <c r="BJ80" s="125" t="s">
        <v>1444</v>
      </c>
      <c r="BK80" s="125"/>
      <c r="BL80" s="125"/>
      <c r="BM80" s="125" t="s">
        <v>38</v>
      </c>
      <c r="BN80" s="125"/>
      <c r="BO80" s="125"/>
      <c r="BP80" s="125" t="s">
        <v>1107</v>
      </c>
      <c r="BQ80" s="125"/>
      <c r="BR80" s="125"/>
      <c r="BS80" s="125"/>
      <c r="BT80" s="125"/>
      <c r="BU80" s="125"/>
      <c r="BV80" s="125">
        <f t="shared" si="6"/>
        <v>40900</v>
      </c>
      <c r="BW80" s="125"/>
      <c r="BX80" s="125"/>
      <c r="BY80" s="125"/>
      <c r="BZ80" s="209">
        <v>35500</v>
      </c>
      <c r="CA80" s="210"/>
      <c r="CB80" s="210"/>
      <c r="CC80" s="211"/>
      <c r="CD80" s="8"/>
    </row>
    <row r="81" spans="6:82" ht="20.100000000000001" customHeight="1">
      <c r="F81" s="125" t="s">
        <v>1169</v>
      </c>
      <c r="G81" s="125"/>
      <c r="H81" s="125"/>
      <c r="I81" s="125"/>
      <c r="J81" s="125"/>
      <c r="K81" s="125"/>
      <c r="L81" s="125"/>
      <c r="M81" s="125"/>
      <c r="N81" s="125" t="s">
        <v>1132</v>
      </c>
      <c r="O81" s="125"/>
      <c r="P81" s="125"/>
      <c r="Q81" s="125"/>
      <c r="R81" s="125" t="s">
        <v>1133</v>
      </c>
      <c r="S81" s="125"/>
      <c r="T81" s="125"/>
      <c r="U81" s="125"/>
      <c r="V81" s="125"/>
      <c r="W81" s="125" t="s">
        <v>1454</v>
      </c>
      <c r="X81" s="125"/>
      <c r="Y81" s="125"/>
      <c r="Z81" s="125" t="s">
        <v>46</v>
      </c>
      <c r="AA81" s="125"/>
      <c r="AB81" s="125"/>
      <c r="AC81" s="125" t="s">
        <v>1107</v>
      </c>
      <c r="AD81" s="125"/>
      <c r="AE81" s="125"/>
      <c r="AF81" s="125"/>
      <c r="AG81" s="125"/>
      <c r="AH81" s="125"/>
      <c r="AI81" s="125">
        <f t="shared" si="5"/>
        <v>40900</v>
      </c>
      <c r="AJ81" s="125"/>
      <c r="AK81" s="125"/>
      <c r="AL81" s="125"/>
      <c r="AM81" s="200">
        <v>35500</v>
      </c>
      <c r="AN81" s="200"/>
      <c r="AO81" s="200"/>
      <c r="AP81" s="200"/>
      <c r="AQ81" s="8"/>
      <c r="AR81" s="8"/>
      <c r="AS81" s="125" t="s">
        <v>1170</v>
      </c>
      <c r="AT81" s="125"/>
      <c r="AU81" s="125"/>
      <c r="AV81" s="125"/>
      <c r="AW81" s="125"/>
      <c r="AX81" s="125"/>
      <c r="AY81" s="125"/>
      <c r="AZ81" s="125"/>
      <c r="BA81" s="125" t="s">
        <v>1132</v>
      </c>
      <c r="BB81" s="125"/>
      <c r="BC81" s="125"/>
      <c r="BD81" s="125"/>
      <c r="BE81" s="125" t="s">
        <v>1133</v>
      </c>
      <c r="BF81" s="125"/>
      <c r="BG81" s="125"/>
      <c r="BH81" s="125"/>
      <c r="BI81" s="125"/>
      <c r="BJ81" s="125" t="s">
        <v>1445</v>
      </c>
      <c r="BK81" s="125"/>
      <c r="BL81" s="125"/>
      <c r="BM81" s="125" t="s">
        <v>39</v>
      </c>
      <c r="BN81" s="125"/>
      <c r="BO81" s="125"/>
      <c r="BP81" s="125" t="s">
        <v>1107</v>
      </c>
      <c r="BQ81" s="125"/>
      <c r="BR81" s="125"/>
      <c r="BS81" s="125"/>
      <c r="BT81" s="125"/>
      <c r="BU81" s="125"/>
      <c r="BV81" s="125">
        <f t="shared" si="6"/>
        <v>38600</v>
      </c>
      <c r="BW81" s="125"/>
      <c r="BX81" s="125"/>
      <c r="BY81" s="125"/>
      <c r="BZ81" s="209">
        <v>33500</v>
      </c>
      <c r="CA81" s="210"/>
      <c r="CB81" s="210"/>
      <c r="CC81" s="211"/>
      <c r="CD81" s="8"/>
    </row>
    <row r="82" spans="6:82" ht="20.100000000000001" customHeight="1">
      <c r="F82" s="256" t="s">
        <v>1171</v>
      </c>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row>
    <row r="83" spans="6:82" ht="20.100000000000001" customHeight="1">
      <c r="F83" s="242" t="s">
        <v>199</v>
      </c>
      <c r="G83" s="243"/>
      <c r="H83" s="243"/>
      <c r="I83" s="243"/>
      <c r="J83" s="243"/>
      <c r="K83" s="243"/>
      <c r="L83" s="243"/>
      <c r="M83" s="244"/>
      <c r="N83" s="240" t="s">
        <v>200</v>
      </c>
      <c r="O83" s="240"/>
      <c r="P83" s="240"/>
      <c r="Q83" s="240"/>
      <c r="R83" s="242" t="s">
        <v>879</v>
      </c>
      <c r="S83" s="243"/>
      <c r="T83" s="243"/>
      <c r="U83" s="243"/>
      <c r="V83" s="244"/>
      <c r="W83" s="240" t="s">
        <v>305</v>
      </c>
      <c r="X83" s="240"/>
      <c r="Y83" s="240"/>
      <c r="Z83" s="240"/>
      <c r="AA83" s="240"/>
      <c r="AB83" s="240"/>
      <c r="AC83" s="240" t="s">
        <v>880</v>
      </c>
      <c r="AD83" s="240"/>
      <c r="AE83" s="240"/>
      <c r="AF83" s="240"/>
      <c r="AG83" s="240"/>
      <c r="AH83" s="240"/>
      <c r="AI83" s="240" t="s">
        <v>197</v>
      </c>
      <c r="AJ83" s="240"/>
      <c r="AK83" s="240"/>
      <c r="AL83" s="240"/>
      <c r="AM83" s="249" t="s">
        <v>1095</v>
      </c>
      <c r="AN83" s="249"/>
      <c r="AO83" s="249"/>
      <c r="AP83" s="249"/>
    </row>
    <row r="84" spans="6:82" ht="15" customHeight="1" thickBot="1">
      <c r="F84" s="241" t="s">
        <v>7</v>
      </c>
      <c r="G84" s="241"/>
      <c r="H84" s="241"/>
      <c r="I84" s="241"/>
      <c r="J84" s="241"/>
      <c r="K84" s="241"/>
      <c r="L84" s="241"/>
      <c r="M84" s="241"/>
      <c r="N84" s="241" t="s">
        <v>8</v>
      </c>
      <c r="O84" s="241"/>
      <c r="P84" s="241"/>
      <c r="Q84" s="241"/>
      <c r="R84" s="251" t="s">
        <v>11</v>
      </c>
      <c r="S84" s="252"/>
      <c r="T84" s="252"/>
      <c r="U84" s="252"/>
      <c r="V84" s="253"/>
      <c r="W84" s="241" t="s">
        <v>10</v>
      </c>
      <c r="X84" s="241"/>
      <c r="Y84" s="241"/>
      <c r="Z84" s="241"/>
      <c r="AA84" s="241"/>
      <c r="AB84" s="241"/>
      <c r="AC84" s="241" t="s">
        <v>9</v>
      </c>
      <c r="AD84" s="241"/>
      <c r="AE84" s="241"/>
      <c r="AF84" s="241"/>
      <c r="AG84" s="241"/>
      <c r="AH84" s="241"/>
      <c r="AI84" s="254" t="s">
        <v>18</v>
      </c>
      <c r="AJ84" s="254"/>
      <c r="AK84" s="254"/>
      <c r="AL84" s="254"/>
      <c r="AM84" s="250" t="s">
        <v>59</v>
      </c>
      <c r="AN84" s="250"/>
      <c r="AO84" s="250"/>
      <c r="AP84" s="250"/>
    </row>
    <row r="85" spans="6:82" ht="20.100000000000001" customHeight="1">
      <c r="F85" s="108" t="s">
        <v>1172</v>
      </c>
      <c r="G85" s="108"/>
      <c r="H85" s="108"/>
      <c r="I85" s="108"/>
      <c r="J85" s="108"/>
      <c r="K85" s="108"/>
      <c r="L85" s="108"/>
      <c r="M85" s="108"/>
      <c r="N85" s="108" t="s">
        <v>1132</v>
      </c>
      <c r="O85" s="108"/>
      <c r="P85" s="108"/>
      <c r="Q85" s="108"/>
      <c r="R85" s="108" t="s">
        <v>1133</v>
      </c>
      <c r="S85" s="108"/>
      <c r="T85" s="108"/>
      <c r="U85" s="108"/>
      <c r="V85" s="108"/>
      <c r="W85" s="108" t="s">
        <v>1457</v>
      </c>
      <c r="X85" s="108"/>
      <c r="Y85" s="108"/>
      <c r="Z85" s="108"/>
      <c r="AA85" s="108"/>
      <c r="AB85" s="108"/>
      <c r="AC85" s="108" t="s">
        <v>1107</v>
      </c>
      <c r="AD85" s="108"/>
      <c r="AE85" s="108"/>
      <c r="AF85" s="108"/>
      <c r="AG85" s="108"/>
      <c r="AH85" s="108"/>
      <c r="AI85" s="151">
        <f>ROUNDUP(AM85*1.15,-2)</f>
        <v>52400</v>
      </c>
      <c r="AJ85" s="151"/>
      <c r="AK85" s="151"/>
      <c r="AL85" s="151"/>
      <c r="AM85" s="212">
        <v>45500</v>
      </c>
      <c r="AN85" s="212"/>
      <c r="AO85" s="212"/>
      <c r="AP85" s="212"/>
      <c r="AQ85" s="8"/>
      <c r="AR85" s="8"/>
      <c r="AS85" s="8"/>
    </row>
    <row r="86" spans="6:82" ht="20.100000000000001" customHeight="1">
      <c r="F86" s="125" t="s">
        <v>1173</v>
      </c>
      <c r="G86" s="125"/>
      <c r="H86" s="125"/>
      <c r="I86" s="125"/>
      <c r="J86" s="125"/>
      <c r="K86" s="125"/>
      <c r="L86" s="125"/>
      <c r="M86" s="125"/>
      <c r="N86" s="125" t="s">
        <v>1132</v>
      </c>
      <c r="O86" s="125"/>
      <c r="P86" s="125"/>
      <c r="Q86" s="125"/>
      <c r="R86" s="125" t="s">
        <v>1133</v>
      </c>
      <c r="S86" s="125"/>
      <c r="T86" s="125"/>
      <c r="U86" s="125"/>
      <c r="V86" s="125"/>
      <c r="W86" s="125" t="s">
        <v>1458</v>
      </c>
      <c r="X86" s="125"/>
      <c r="Y86" s="125"/>
      <c r="Z86" s="125"/>
      <c r="AA86" s="125"/>
      <c r="AB86" s="125"/>
      <c r="AC86" s="125" t="s">
        <v>1107</v>
      </c>
      <c r="AD86" s="125"/>
      <c r="AE86" s="125"/>
      <c r="AF86" s="125"/>
      <c r="AG86" s="125"/>
      <c r="AH86" s="125"/>
      <c r="AI86" s="125">
        <f>ROUNDUP(AM86*1.15,-2)</f>
        <v>46400</v>
      </c>
      <c r="AJ86" s="125"/>
      <c r="AK86" s="125"/>
      <c r="AL86" s="125"/>
      <c r="AM86" s="200">
        <v>40300</v>
      </c>
      <c r="AN86" s="200"/>
      <c r="AO86" s="200"/>
      <c r="AP86" s="200"/>
      <c r="AQ86" s="8"/>
      <c r="AR86" s="8"/>
      <c r="AS86" s="8"/>
    </row>
    <row r="87" spans="6:82" ht="20.100000000000001" customHeight="1">
      <c r="F87" s="125" t="s">
        <v>1174</v>
      </c>
      <c r="G87" s="125"/>
      <c r="H87" s="125"/>
      <c r="I87" s="125"/>
      <c r="J87" s="125"/>
      <c r="K87" s="125"/>
      <c r="L87" s="125"/>
      <c r="M87" s="125"/>
      <c r="N87" s="125" t="s">
        <v>1132</v>
      </c>
      <c r="O87" s="125"/>
      <c r="P87" s="125"/>
      <c r="Q87" s="125"/>
      <c r="R87" s="125" t="s">
        <v>1133</v>
      </c>
      <c r="S87" s="125"/>
      <c r="T87" s="125"/>
      <c r="U87" s="125"/>
      <c r="V87" s="125"/>
      <c r="W87" s="125" t="s">
        <v>1459</v>
      </c>
      <c r="X87" s="125"/>
      <c r="Y87" s="125"/>
      <c r="Z87" s="125"/>
      <c r="AA87" s="125"/>
      <c r="AB87" s="125"/>
      <c r="AC87" s="125" t="s">
        <v>1107</v>
      </c>
      <c r="AD87" s="125"/>
      <c r="AE87" s="125"/>
      <c r="AF87" s="125"/>
      <c r="AG87" s="125"/>
      <c r="AH87" s="125"/>
      <c r="AI87" s="125">
        <f>ROUNDUP(AM87*1.15,-2)</f>
        <v>42400</v>
      </c>
      <c r="AJ87" s="125"/>
      <c r="AK87" s="125"/>
      <c r="AL87" s="125"/>
      <c r="AM87" s="200">
        <v>36800</v>
      </c>
      <c r="AN87" s="200"/>
      <c r="AO87" s="200"/>
      <c r="AP87" s="200"/>
      <c r="AQ87" s="8"/>
      <c r="AR87" s="8"/>
      <c r="AS87" s="8"/>
    </row>
    <row r="88" spans="6:82" ht="20.100000000000001" customHeight="1">
      <c r="F88" s="125" t="s">
        <v>1175</v>
      </c>
      <c r="G88" s="125"/>
      <c r="H88" s="125"/>
      <c r="I88" s="125"/>
      <c r="J88" s="125"/>
      <c r="K88" s="125"/>
      <c r="L88" s="125"/>
      <c r="M88" s="125"/>
      <c r="N88" s="125" t="s">
        <v>1132</v>
      </c>
      <c r="O88" s="125"/>
      <c r="P88" s="125"/>
      <c r="Q88" s="125"/>
      <c r="R88" s="125" t="s">
        <v>1133</v>
      </c>
      <c r="S88" s="125"/>
      <c r="T88" s="125"/>
      <c r="U88" s="125"/>
      <c r="V88" s="125"/>
      <c r="W88" s="125" t="s">
        <v>1460</v>
      </c>
      <c r="X88" s="125"/>
      <c r="Y88" s="125"/>
      <c r="Z88" s="125"/>
      <c r="AA88" s="125"/>
      <c r="AB88" s="125"/>
      <c r="AC88" s="125" t="s">
        <v>1107</v>
      </c>
      <c r="AD88" s="125"/>
      <c r="AE88" s="125"/>
      <c r="AF88" s="125"/>
      <c r="AG88" s="125"/>
      <c r="AH88" s="125"/>
      <c r="AI88" s="125">
        <f>ROUNDUP(AM88*1.15,-2)</f>
        <v>36800</v>
      </c>
      <c r="AJ88" s="125"/>
      <c r="AK88" s="125"/>
      <c r="AL88" s="125"/>
      <c r="AM88" s="200">
        <v>32000</v>
      </c>
      <c r="AN88" s="200"/>
      <c r="AO88" s="200"/>
      <c r="AP88" s="200"/>
      <c r="AQ88" s="8"/>
      <c r="AR88" s="8"/>
      <c r="AS88" s="8"/>
    </row>
    <row r="89" spans="6:82" ht="20.100000000000001" customHeight="1">
      <c r="F89" s="255" t="s">
        <v>1176</v>
      </c>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9"/>
      <c r="AR89" s="9"/>
    </row>
    <row r="90" spans="6:82" ht="20.100000000000001" customHeight="1">
      <c r="F90" s="242" t="s">
        <v>199</v>
      </c>
      <c r="G90" s="243"/>
      <c r="H90" s="243"/>
      <c r="I90" s="243"/>
      <c r="J90" s="243"/>
      <c r="K90" s="243"/>
      <c r="L90" s="243"/>
      <c r="M90" s="244"/>
      <c r="N90" s="240" t="s">
        <v>200</v>
      </c>
      <c r="O90" s="240"/>
      <c r="P90" s="240"/>
      <c r="Q90" s="240"/>
      <c r="R90" s="242" t="s">
        <v>879</v>
      </c>
      <c r="S90" s="243"/>
      <c r="T90" s="243"/>
      <c r="U90" s="243"/>
      <c r="V90" s="244"/>
      <c r="W90" s="240" t="s">
        <v>305</v>
      </c>
      <c r="X90" s="240"/>
      <c r="Y90" s="240"/>
      <c r="Z90" s="240"/>
      <c r="AA90" s="240"/>
      <c r="AB90" s="240"/>
      <c r="AC90" s="240" t="s">
        <v>880</v>
      </c>
      <c r="AD90" s="240"/>
      <c r="AE90" s="240"/>
      <c r="AF90" s="240"/>
      <c r="AG90" s="240"/>
      <c r="AH90" s="240"/>
      <c r="AI90" s="240" t="s">
        <v>197</v>
      </c>
      <c r="AJ90" s="240"/>
      <c r="AK90" s="240"/>
      <c r="AL90" s="240"/>
      <c r="AM90" s="249" t="s">
        <v>1095</v>
      </c>
      <c r="AN90" s="249"/>
      <c r="AO90" s="249"/>
      <c r="AP90" s="249"/>
      <c r="AQ90" s="2"/>
      <c r="AR90" s="2"/>
    </row>
    <row r="91" spans="6:82" ht="15" customHeight="1" thickBot="1">
      <c r="F91" s="241" t="s">
        <v>7</v>
      </c>
      <c r="G91" s="241"/>
      <c r="H91" s="241"/>
      <c r="I91" s="241"/>
      <c r="J91" s="241"/>
      <c r="K91" s="241"/>
      <c r="L91" s="241"/>
      <c r="M91" s="241"/>
      <c r="N91" s="241" t="s">
        <v>8</v>
      </c>
      <c r="O91" s="241"/>
      <c r="P91" s="241"/>
      <c r="Q91" s="241"/>
      <c r="R91" s="251" t="s">
        <v>11</v>
      </c>
      <c r="S91" s="252"/>
      <c r="T91" s="252"/>
      <c r="U91" s="252"/>
      <c r="V91" s="253"/>
      <c r="W91" s="241" t="s">
        <v>10</v>
      </c>
      <c r="X91" s="241"/>
      <c r="Y91" s="241"/>
      <c r="Z91" s="241"/>
      <c r="AA91" s="241"/>
      <c r="AB91" s="241"/>
      <c r="AC91" s="241" t="s">
        <v>9</v>
      </c>
      <c r="AD91" s="241"/>
      <c r="AE91" s="241"/>
      <c r="AF91" s="241"/>
      <c r="AG91" s="241"/>
      <c r="AH91" s="241"/>
      <c r="AI91" s="254" t="s">
        <v>18</v>
      </c>
      <c r="AJ91" s="254"/>
      <c r="AK91" s="254"/>
      <c r="AL91" s="254"/>
      <c r="AM91" s="250" t="s">
        <v>59</v>
      </c>
      <c r="AN91" s="250"/>
      <c r="AO91" s="250"/>
      <c r="AP91" s="250"/>
      <c r="AQ91" s="3"/>
      <c r="AR91" s="3"/>
    </row>
    <row r="92" spans="6:82" ht="20.100000000000001" customHeight="1">
      <c r="F92" s="108" t="s">
        <v>1177</v>
      </c>
      <c r="G92" s="108"/>
      <c r="H92" s="108"/>
      <c r="I92" s="108"/>
      <c r="J92" s="108"/>
      <c r="K92" s="108"/>
      <c r="L92" s="108"/>
      <c r="M92" s="108"/>
      <c r="N92" s="108" t="s">
        <v>1132</v>
      </c>
      <c r="O92" s="108"/>
      <c r="P92" s="108"/>
      <c r="Q92" s="108"/>
      <c r="R92" s="108" t="s">
        <v>1178</v>
      </c>
      <c r="S92" s="108"/>
      <c r="T92" s="108"/>
      <c r="U92" s="108"/>
      <c r="V92" s="108"/>
      <c r="W92" s="108" t="s">
        <v>1461</v>
      </c>
      <c r="X92" s="108"/>
      <c r="Y92" s="108"/>
      <c r="Z92" s="108"/>
      <c r="AA92" s="108"/>
      <c r="AB92" s="108"/>
      <c r="AC92" s="108" t="s">
        <v>274</v>
      </c>
      <c r="AD92" s="108"/>
      <c r="AE92" s="108"/>
      <c r="AF92" s="108"/>
      <c r="AG92" s="108"/>
      <c r="AH92" s="108"/>
      <c r="AI92" s="151">
        <f>ROUNDUP(AM92*1.15,-2)</f>
        <v>74800</v>
      </c>
      <c r="AJ92" s="151"/>
      <c r="AK92" s="151"/>
      <c r="AL92" s="151"/>
      <c r="AM92" s="212">
        <v>65000</v>
      </c>
      <c r="AN92" s="212"/>
      <c r="AO92" s="212"/>
      <c r="AP92" s="212"/>
      <c r="AQ92" s="8"/>
      <c r="AR92" s="8"/>
    </row>
    <row r="93" spans="6:82" ht="20.100000000000001" customHeight="1">
      <c r="F93" s="125" t="s">
        <v>1179</v>
      </c>
      <c r="G93" s="125"/>
      <c r="H93" s="125"/>
      <c r="I93" s="125"/>
      <c r="J93" s="125"/>
      <c r="K93" s="125"/>
      <c r="L93" s="125"/>
      <c r="M93" s="125"/>
      <c r="N93" s="125" t="s">
        <v>1132</v>
      </c>
      <c r="O93" s="125"/>
      <c r="P93" s="125"/>
      <c r="Q93" s="125"/>
      <c r="R93" s="125" t="s">
        <v>1178</v>
      </c>
      <c r="S93" s="125"/>
      <c r="T93" s="125"/>
      <c r="U93" s="125"/>
      <c r="V93" s="125"/>
      <c r="W93" s="125" t="s">
        <v>1462</v>
      </c>
      <c r="X93" s="125"/>
      <c r="Y93" s="125"/>
      <c r="Z93" s="125"/>
      <c r="AA93" s="125"/>
      <c r="AB93" s="125"/>
      <c r="AC93" s="125" t="s">
        <v>274</v>
      </c>
      <c r="AD93" s="125"/>
      <c r="AE93" s="125"/>
      <c r="AF93" s="125"/>
      <c r="AG93" s="125"/>
      <c r="AH93" s="125"/>
      <c r="AI93" s="125">
        <f>ROUNDUP(AM93*1.15,-2)</f>
        <v>67300</v>
      </c>
      <c r="AJ93" s="125"/>
      <c r="AK93" s="125"/>
      <c r="AL93" s="125"/>
      <c r="AM93" s="200">
        <v>58500</v>
      </c>
      <c r="AN93" s="200"/>
      <c r="AO93" s="200"/>
      <c r="AP93" s="200"/>
      <c r="AQ93" s="8"/>
      <c r="AR93" s="8"/>
    </row>
    <row r="94" spans="6:82" ht="20.100000000000001" customHeight="1">
      <c r="F94" s="125" t="s">
        <v>1180</v>
      </c>
      <c r="G94" s="125"/>
      <c r="H94" s="125"/>
      <c r="I94" s="125"/>
      <c r="J94" s="125"/>
      <c r="K94" s="125"/>
      <c r="L94" s="125"/>
      <c r="M94" s="125"/>
      <c r="N94" s="125" t="s">
        <v>1132</v>
      </c>
      <c r="O94" s="125"/>
      <c r="P94" s="125"/>
      <c r="Q94" s="125"/>
      <c r="R94" s="125" t="s">
        <v>1178</v>
      </c>
      <c r="S94" s="125"/>
      <c r="T94" s="125"/>
      <c r="U94" s="125"/>
      <c r="V94" s="125"/>
      <c r="W94" s="125" t="s">
        <v>1463</v>
      </c>
      <c r="X94" s="125"/>
      <c r="Y94" s="125"/>
      <c r="Z94" s="125"/>
      <c r="AA94" s="125"/>
      <c r="AB94" s="125"/>
      <c r="AC94" s="125" t="s">
        <v>274</v>
      </c>
      <c r="AD94" s="125"/>
      <c r="AE94" s="125"/>
      <c r="AF94" s="125"/>
      <c r="AG94" s="125"/>
      <c r="AH94" s="125"/>
      <c r="AI94" s="125">
        <f>ROUNDUP(AM94*1.15,-2)</f>
        <v>55800</v>
      </c>
      <c r="AJ94" s="125"/>
      <c r="AK94" s="125"/>
      <c r="AL94" s="125"/>
      <c r="AM94" s="200">
        <v>48500</v>
      </c>
      <c r="AN94" s="200"/>
      <c r="AO94" s="200"/>
      <c r="AP94" s="200"/>
      <c r="AQ94" s="8"/>
      <c r="AR94" s="8"/>
    </row>
    <row r="95" spans="6:82" ht="20.100000000000001" customHeight="1">
      <c r="F95" s="125" t="s">
        <v>1181</v>
      </c>
      <c r="G95" s="125"/>
      <c r="H95" s="125"/>
      <c r="I95" s="125"/>
      <c r="J95" s="125"/>
      <c r="K95" s="125"/>
      <c r="L95" s="125"/>
      <c r="M95" s="125"/>
      <c r="N95" s="125" t="s">
        <v>1132</v>
      </c>
      <c r="O95" s="125"/>
      <c r="P95" s="125"/>
      <c r="Q95" s="125"/>
      <c r="R95" s="125" t="s">
        <v>1178</v>
      </c>
      <c r="S95" s="125"/>
      <c r="T95" s="125"/>
      <c r="U95" s="125"/>
      <c r="V95" s="125"/>
      <c r="W95" s="125" t="s">
        <v>1464</v>
      </c>
      <c r="X95" s="125"/>
      <c r="Y95" s="125"/>
      <c r="Z95" s="125"/>
      <c r="AA95" s="125"/>
      <c r="AB95" s="125"/>
      <c r="AC95" s="125" t="s">
        <v>274</v>
      </c>
      <c r="AD95" s="125"/>
      <c r="AE95" s="125"/>
      <c r="AF95" s="125"/>
      <c r="AG95" s="125"/>
      <c r="AH95" s="125"/>
      <c r="AI95" s="125">
        <f>ROUNDUP(AM95*1.15,-2)</f>
        <v>49500</v>
      </c>
      <c r="AJ95" s="125"/>
      <c r="AK95" s="125"/>
      <c r="AL95" s="125"/>
      <c r="AM95" s="200">
        <v>43000</v>
      </c>
      <c r="AN95" s="200"/>
      <c r="AO95" s="200"/>
      <c r="AP95" s="200"/>
      <c r="AQ95" s="8"/>
      <c r="AR95" s="8"/>
    </row>
    <row r="96" spans="6:82" ht="20.100000000000001" customHeight="1">
      <c r="F96" s="125" t="s">
        <v>1147</v>
      </c>
      <c r="G96" s="125"/>
      <c r="H96" s="125"/>
      <c r="I96" s="125"/>
      <c r="J96" s="125"/>
      <c r="K96" s="125"/>
      <c r="L96" s="125"/>
      <c r="M96" s="125"/>
      <c r="N96" s="125" t="s">
        <v>1132</v>
      </c>
      <c r="O96" s="125"/>
      <c r="P96" s="125"/>
      <c r="Q96" s="125"/>
      <c r="R96" s="125" t="s">
        <v>1178</v>
      </c>
      <c r="S96" s="125"/>
      <c r="T96" s="125"/>
      <c r="U96" s="125"/>
      <c r="V96" s="125"/>
      <c r="W96" s="125" t="s">
        <v>1465</v>
      </c>
      <c r="X96" s="125"/>
      <c r="Y96" s="125"/>
      <c r="Z96" s="125"/>
      <c r="AA96" s="125"/>
      <c r="AB96" s="125"/>
      <c r="AC96" s="125" t="s">
        <v>274</v>
      </c>
      <c r="AD96" s="125"/>
      <c r="AE96" s="125"/>
      <c r="AF96" s="125"/>
      <c r="AG96" s="125"/>
      <c r="AH96" s="125"/>
      <c r="AI96" s="125">
        <f>ROUNDUP(AM96*1.15,-2)</f>
        <v>41400</v>
      </c>
      <c r="AJ96" s="125"/>
      <c r="AK96" s="125"/>
      <c r="AL96" s="125"/>
      <c r="AM96" s="200">
        <v>36000</v>
      </c>
      <c r="AN96" s="200"/>
      <c r="AO96" s="200"/>
      <c r="AP96" s="200"/>
      <c r="AQ96" s="8"/>
      <c r="AR96" s="8"/>
    </row>
    <row r="97" spans="6:81" ht="20.100000000000001" customHeight="1">
      <c r="F97" s="256" t="s">
        <v>1182</v>
      </c>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256"/>
      <c r="AJ97" s="256"/>
      <c r="AK97" s="256"/>
      <c r="AL97" s="256"/>
      <c r="AM97" s="256"/>
      <c r="AN97" s="256"/>
      <c r="AO97" s="256"/>
      <c r="AP97" s="256"/>
      <c r="AQ97" s="9"/>
      <c r="AR97" s="9"/>
    </row>
    <row r="98" spans="6:81" ht="20.100000000000001" customHeight="1">
      <c r="F98" s="242" t="s">
        <v>199</v>
      </c>
      <c r="G98" s="243"/>
      <c r="H98" s="243"/>
      <c r="I98" s="243"/>
      <c r="J98" s="243"/>
      <c r="K98" s="243"/>
      <c r="L98" s="243"/>
      <c r="M98" s="244"/>
      <c r="N98" s="240" t="s">
        <v>200</v>
      </c>
      <c r="O98" s="240"/>
      <c r="P98" s="240"/>
      <c r="Q98" s="240"/>
      <c r="R98" s="242" t="s">
        <v>879</v>
      </c>
      <c r="S98" s="243"/>
      <c r="T98" s="243"/>
      <c r="U98" s="243"/>
      <c r="V98" s="244"/>
      <c r="W98" s="240" t="s">
        <v>305</v>
      </c>
      <c r="X98" s="240"/>
      <c r="Y98" s="240"/>
      <c r="Z98" s="240"/>
      <c r="AA98" s="240"/>
      <c r="AB98" s="240"/>
      <c r="AC98" s="240" t="s">
        <v>880</v>
      </c>
      <c r="AD98" s="240"/>
      <c r="AE98" s="240"/>
      <c r="AF98" s="240"/>
      <c r="AG98" s="240"/>
      <c r="AH98" s="240"/>
      <c r="AI98" s="240" t="s">
        <v>197</v>
      </c>
      <c r="AJ98" s="240"/>
      <c r="AK98" s="240"/>
      <c r="AL98" s="240"/>
      <c r="AM98" s="249" t="s">
        <v>1095</v>
      </c>
      <c r="AN98" s="249"/>
      <c r="AO98" s="249"/>
      <c r="AP98" s="249"/>
      <c r="AQ98" s="2"/>
      <c r="AR98" s="2"/>
    </row>
    <row r="99" spans="6:81" ht="20.100000000000001" customHeight="1" thickBot="1">
      <c r="F99" s="241" t="s">
        <v>7</v>
      </c>
      <c r="G99" s="241"/>
      <c r="H99" s="241"/>
      <c r="I99" s="241"/>
      <c r="J99" s="241"/>
      <c r="K99" s="241"/>
      <c r="L99" s="241"/>
      <c r="M99" s="241"/>
      <c r="N99" s="241" t="s">
        <v>8</v>
      </c>
      <c r="O99" s="241"/>
      <c r="P99" s="241"/>
      <c r="Q99" s="241"/>
      <c r="R99" s="251" t="s">
        <v>11</v>
      </c>
      <c r="S99" s="252"/>
      <c r="T99" s="252"/>
      <c r="U99" s="252"/>
      <c r="V99" s="253"/>
      <c r="W99" s="241" t="s">
        <v>10</v>
      </c>
      <c r="X99" s="241"/>
      <c r="Y99" s="241"/>
      <c r="Z99" s="241"/>
      <c r="AA99" s="241"/>
      <c r="AB99" s="241"/>
      <c r="AC99" s="241" t="s">
        <v>9</v>
      </c>
      <c r="AD99" s="241"/>
      <c r="AE99" s="241"/>
      <c r="AF99" s="241"/>
      <c r="AG99" s="241"/>
      <c r="AH99" s="241"/>
      <c r="AI99" s="254" t="s">
        <v>18</v>
      </c>
      <c r="AJ99" s="254"/>
      <c r="AK99" s="254"/>
      <c r="AL99" s="254"/>
      <c r="AM99" s="250" t="s">
        <v>59</v>
      </c>
      <c r="AN99" s="250"/>
      <c r="AO99" s="250"/>
      <c r="AP99" s="250"/>
      <c r="AQ99" s="3"/>
      <c r="AR99" s="3"/>
    </row>
    <row r="100" spans="6:81" ht="20.100000000000001" customHeight="1">
      <c r="F100" s="108" t="s">
        <v>1183</v>
      </c>
      <c r="G100" s="108"/>
      <c r="H100" s="108"/>
      <c r="I100" s="108"/>
      <c r="J100" s="108"/>
      <c r="K100" s="108"/>
      <c r="L100" s="108"/>
      <c r="M100" s="108"/>
      <c r="N100" s="108" t="s">
        <v>1132</v>
      </c>
      <c r="O100" s="108"/>
      <c r="P100" s="108"/>
      <c r="Q100" s="108"/>
      <c r="R100" s="108" t="s">
        <v>1178</v>
      </c>
      <c r="S100" s="108"/>
      <c r="T100" s="108"/>
      <c r="U100" s="108"/>
      <c r="V100" s="108"/>
      <c r="W100" s="108" t="s">
        <v>1466</v>
      </c>
      <c r="X100" s="108"/>
      <c r="Y100" s="108"/>
      <c r="Z100" s="108"/>
      <c r="AA100" s="108"/>
      <c r="AB100" s="108"/>
      <c r="AC100" s="108" t="s">
        <v>1107</v>
      </c>
      <c r="AD100" s="108"/>
      <c r="AE100" s="108"/>
      <c r="AF100" s="108"/>
      <c r="AG100" s="108"/>
      <c r="AH100" s="108"/>
      <c r="AI100" s="151">
        <f>ROUNDUP(AM100*1.15,-2)</f>
        <v>70800</v>
      </c>
      <c r="AJ100" s="151"/>
      <c r="AK100" s="151"/>
      <c r="AL100" s="151"/>
      <c r="AM100" s="212">
        <v>61500</v>
      </c>
      <c r="AN100" s="212"/>
      <c r="AO100" s="212"/>
      <c r="AP100" s="212"/>
      <c r="AQ100" s="8"/>
      <c r="AR100" s="8"/>
    </row>
    <row r="101" spans="6:81" ht="20.100000000000001" customHeight="1">
      <c r="F101" s="125" t="s">
        <v>1184</v>
      </c>
      <c r="G101" s="125"/>
      <c r="H101" s="125"/>
      <c r="I101" s="125"/>
      <c r="J101" s="125"/>
      <c r="K101" s="125"/>
      <c r="L101" s="125"/>
      <c r="M101" s="125"/>
      <c r="N101" s="125" t="s">
        <v>1132</v>
      </c>
      <c r="O101" s="125"/>
      <c r="P101" s="125"/>
      <c r="Q101" s="125"/>
      <c r="R101" s="125" t="s">
        <v>1178</v>
      </c>
      <c r="S101" s="125"/>
      <c r="T101" s="125"/>
      <c r="U101" s="125"/>
      <c r="V101" s="125"/>
      <c r="W101" s="125" t="s">
        <v>1467</v>
      </c>
      <c r="X101" s="125"/>
      <c r="Y101" s="125"/>
      <c r="Z101" s="125"/>
      <c r="AA101" s="125"/>
      <c r="AB101" s="125"/>
      <c r="AC101" s="125" t="s">
        <v>1107</v>
      </c>
      <c r="AD101" s="125"/>
      <c r="AE101" s="125"/>
      <c r="AF101" s="125"/>
      <c r="AG101" s="125"/>
      <c r="AH101" s="125"/>
      <c r="AI101" s="125">
        <f>ROUNDUP(AM101*1.15,-2)</f>
        <v>62700</v>
      </c>
      <c r="AJ101" s="125"/>
      <c r="AK101" s="125"/>
      <c r="AL101" s="125"/>
      <c r="AM101" s="200">
        <v>54500</v>
      </c>
      <c r="AN101" s="200"/>
      <c r="AO101" s="200"/>
      <c r="AP101" s="200"/>
      <c r="AQ101" s="8"/>
      <c r="AR101" s="8"/>
    </row>
    <row r="102" spans="6:81" ht="20.100000000000001" customHeight="1">
      <c r="F102" s="125" t="s">
        <v>1185</v>
      </c>
      <c r="G102" s="125"/>
      <c r="H102" s="125"/>
      <c r="I102" s="125"/>
      <c r="J102" s="125"/>
      <c r="K102" s="125"/>
      <c r="L102" s="125"/>
      <c r="M102" s="125"/>
      <c r="N102" s="125" t="s">
        <v>1132</v>
      </c>
      <c r="O102" s="125"/>
      <c r="P102" s="125"/>
      <c r="Q102" s="125"/>
      <c r="R102" s="125" t="s">
        <v>1178</v>
      </c>
      <c r="S102" s="125"/>
      <c r="T102" s="125"/>
      <c r="U102" s="125"/>
      <c r="V102" s="125"/>
      <c r="W102" s="125" t="s">
        <v>1468</v>
      </c>
      <c r="X102" s="125"/>
      <c r="Y102" s="125"/>
      <c r="Z102" s="125"/>
      <c r="AA102" s="125"/>
      <c r="AB102" s="125"/>
      <c r="AC102" s="125" t="s">
        <v>1107</v>
      </c>
      <c r="AD102" s="125"/>
      <c r="AE102" s="125"/>
      <c r="AF102" s="125"/>
      <c r="AG102" s="125"/>
      <c r="AH102" s="125"/>
      <c r="AI102" s="125">
        <f>ROUNDUP(AM102*1.15,-2)</f>
        <v>53500</v>
      </c>
      <c r="AJ102" s="125"/>
      <c r="AK102" s="125"/>
      <c r="AL102" s="125"/>
      <c r="AM102" s="200">
        <v>46500</v>
      </c>
      <c r="AN102" s="200"/>
      <c r="AO102" s="200"/>
      <c r="AP102" s="200"/>
      <c r="AQ102" s="8"/>
      <c r="AR102" s="8"/>
    </row>
    <row r="103" spans="6:81" ht="20.100000000000001" customHeight="1">
      <c r="F103" s="125" t="s">
        <v>1186</v>
      </c>
      <c r="G103" s="125"/>
      <c r="H103" s="125"/>
      <c r="I103" s="125"/>
      <c r="J103" s="125"/>
      <c r="K103" s="125"/>
      <c r="L103" s="125"/>
      <c r="M103" s="125"/>
      <c r="N103" s="125" t="s">
        <v>1132</v>
      </c>
      <c r="O103" s="125"/>
      <c r="P103" s="125"/>
      <c r="Q103" s="125"/>
      <c r="R103" s="125" t="s">
        <v>1178</v>
      </c>
      <c r="S103" s="125"/>
      <c r="T103" s="125"/>
      <c r="U103" s="125"/>
      <c r="V103" s="125"/>
      <c r="W103" s="125" t="s">
        <v>1469</v>
      </c>
      <c r="X103" s="125"/>
      <c r="Y103" s="125"/>
      <c r="Z103" s="125"/>
      <c r="AA103" s="125"/>
      <c r="AB103" s="125"/>
      <c r="AC103" s="125" t="s">
        <v>1107</v>
      </c>
      <c r="AD103" s="125"/>
      <c r="AE103" s="125"/>
      <c r="AF103" s="125"/>
      <c r="AG103" s="125"/>
      <c r="AH103" s="125"/>
      <c r="AI103" s="125">
        <f>ROUNDUP(AM103*1.15,-2)</f>
        <v>44900</v>
      </c>
      <c r="AJ103" s="125"/>
      <c r="AK103" s="125"/>
      <c r="AL103" s="125"/>
      <c r="AM103" s="200">
        <v>39000</v>
      </c>
      <c r="AN103" s="200"/>
      <c r="AO103" s="200"/>
      <c r="AP103" s="200"/>
      <c r="AQ103" s="8"/>
      <c r="AR103" s="8"/>
    </row>
    <row r="104" spans="6:81" ht="20.100000000000001" customHeight="1">
      <c r="F104" s="125" t="s">
        <v>1187</v>
      </c>
      <c r="G104" s="125"/>
      <c r="H104" s="125"/>
      <c r="I104" s="125"/>
      <c r="J104" s="125"/>
      <c r="K104" s="125"/>
      <c r="L104" s="125"/>
      <c r="M104" s="125"/>
      <c r="N104" s="125" t="s">
        <v>1132</v>
      </c>
      <c r="O104" s="125"/>
      <c r="P104" s="125"/>
      <c r="Q104" s="125"/>
      <c r="R104" s="125" t="s">
        <v>1178</v>
      </c>
      <c r="S104" s="125"/>
      <c r="T104" s="125"/>
      <c r="U104" s="125"/>
      <c r="V104" s="125"/>
      <c r="W104" s="125" t="s">
        <v>1470</v>
      </c>
      <c r="X104" s="125"/>
      <c r="Y104" s="125"/>
      <c r="Z104" s="125"/>
      <c r="AA104" s="125"/>
      <c r="AB104" s="125"/>
      <c r="AC104" s="125" t="s">
        <v>1107</v>
      </c>
      <c r="AD104" s="125"/>
      <c r="AE104" s="125"/>
      <c r="AF104" s="125"/>
      <c r="AG104" s="125"/>
      <c r="AH104" s="125"/>
      <c r="AI104" s="125">
        <f>ROUNDUP(AM104*1.15,-2)</f>
        <v>32600</v>
      </c>
      <c r="AJ104" s="125"/>
      <c r="AK104" s="125"/>
      <c r="AL104" s="125"/>
      <c r="AM104" s="200">
        <v>28300</v>
      </c>
      <c r="AN104" s="200"/>
      <c r="AO104" s="200"/>
      <c r="AP104" s="200"/>
      <c r="AQ104" s="8"/>
      <c r="AR104" s="8"/>
    </row>
    <row r="105" spans="6:81" ht="20.100000000000001" customHeight="1">
      <c r="F105" s="256" t="s">
        <v>286</v>
      </c>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9"/>
      <c r="AR105" s="9"/>
      <c r="AS105" s="255" t="s">
        <v>1421</v>
      </c>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row>
    <row r="106" spans="6:81" ht="20.100000000000001" customHeight="1">
      <c r="F106" s="242" t="s">
        <v>199</v>
      </c>
      <c r="G106" s="243"/>
      <c r="H106" s="243"/>
      <c r="I106" s="243"/>
      <c r="J106" s="243"/>
      <c r="K106" s="243"/>
      <c r="L106" s="243"/>
      <c r="M106" s="244"/>
      <c r="N106" s="240" t="s">
        <v>200</v>
      </c>
      <c r="O106" s="240"/>
      <c r="P106" s="240"/>
      <c r="Q106" s="240"/>
      <c r="R106" s="242" t="s">
        <v>879</v>
      </c>
      <c r="S106" s="243"/>
      <c r="T106" s="243"/>
      <c r="U106" s="243"/>
      <c r="V106" s="244"/>
      <c r="W106" s="240" t="s">
        <v>305</v>
      </c>
      <c r="X106" s="240"/>
      <c r="Y106" s="240"/>
      <c r="Z106" s="240"/>
      <c r="AA106" s="240"/>
      <c r="AB106" s="240"/>
      <c r="AC106" s="240" t="s">
        <v>880</v>
      </c>
      <c r="AD106" s="240"/>
      <c r="AE106" s="240"/>
      <c r="AF106" s="240"/>
      <c r="AG106" s="240"/>
      <c r="AH106" s="240"/>
      <c r="AI106" s="240" t="s">
        <v>197</v>
      </c>
      <c r="AJ106" s="240"/>
      <c r="AK106" s="240"/>
      <c r="AL106" s="240"/>
      <c r="AM106" s="249" t="s">
        <v>1095</v>
      </c>
      <c r="AN106" s="249"/>
      <c r="AO106" s="249"/>
      <c r="AP106" s="249"/>
      <c r="AQ106" s="2"/>
      <c r="AR106" s="2"/>
      <c r="AS106" s="242" t="s">
        <v>199</v>
      </c>
      <c r="AT106" s="243"/>
      <c r="AU106" s="243"/>
      <c r="AV106" s="243"/>
      <c r="AW106" s="243"/>
      <c r="AX106" s="243"/>
      <c r="AY106" s="243"/>
      <c r="AZ106" s="244"/>
      <c r="BA106" s="240" t="s">
        <v>200</v>
      </c>
      <c r="BB106" s="240"/>
      <c r="BC106" s="240"/>
      <c r="BD106" s="240"/>
      <c r="BE106" s="242" t="s">
        <v>879</v>
      </c>
      <c r="BF106" s="243"/>
      <c r="BG106" s="243"/>
      <c r="BH106" s="243"/>
      <c r="BI106" s="244"/>
      <c r="BJ106" s="240" t="s">
        <v>305</v>
      </c>
      <c r="BK106" s="240"/>
      <c r="BL106" s="240"/>
      <c r="BM106" s="240"/>
      <c r="BN106" s="240"/>
      <c r="BO106" s="240"/>
      <c r="BP106" s="240" t="s">
        <v>880</v>
      </c>
      <c r="BQ106" s="240"/>
      <c r="BR106" s="240"/>
      <c r="BS106" s="240"/>
      <c r="BT106" s="240"/>
      <c r="BU106" s="240"/>
      <c r="BV106" s="240" t="s">
        <v>197</v>
      </c>
      <c r="BW106" s="240"/>
      <c r="BX106" s="240"/>
      <c r="BY106" s="240"/>
      <c r="BZ106" s="249" t="s">
        <v>1095</v>
      </c>
      <c r="CA106" s="249"/>
      <c r="CB106" s="249"/>
      <c r="CC106" s="249"/>
    </row>
    <row r="107" spans="6:81" ht="20.100000000000001" customHeight="1" thickBot="1">
      <c r="F107" s="241" t="s">
        <v>7</v>
      </c>
      <c r="G107" s="241"/>
      <c r="H107" s="241"/>
      <c r="I107" s="241"/>
      <c r="J107" s="241"/>
      <c r="K107" s="241"/>
      <c r="L107" s="241"/>
      <c r="M107" s="241"/>
      <c r="N107" s="241" t="s">
        <v>8</v>
      </c>
      <c r="O107" s="241"/>
      <c r="P107" s="241"/>
      <c r="Q107" s="241"/>
      <c r="R107" s="251" t="s">
        <v>11</v>
      </c>
      <c r="S107" s="252"/>
      <c r="T107" s="252"/>
      <c r="U107" s="252"/>
      <c r="V107" s="253"/>
      <c r="W107" s="241" t="s">
        <v>10</v>
      </c>
      <c r="X107" s="241"/>
      <c r="Y107" s="241"/>
      <c r="Z107" s="241"/>
      <c r="AA107" s="241"/>
      <c r="AB107" s="241"/>
      <c r="AC107" s="241" t="s">
        <v>9</v>
      </c>
      <c r="AD107" s="241"/>
      <c r="AE107" s="241"/>
      <c r="AF107" s="241"/>
      <c r="AG107" s="241"/>
      <c r="AH107" s="241"/>
      <c r="AI107" s="254" t="s">
        <v>18</v>
      </c>
      <c r="AJ107" s="254"/>
      <c r="AK107" s="254"/>
      <c r="AL107" s="254"/>
      <c r="AM107" s="250" t="s">
        <v>59</v>
      </c>
      <c r="AN107" s="250"/>
      <c r="AO107" s="250"/>
      <c r="AP107" s="250"/>
      <c r="AQ107" s="3"/>
      <c r="AR107" s="3"/>
      <c r="AS107" s="254" t="s">
        <v>7</v>
      </c>
      <c r="AT107" s="254"/>
      <c r="AU107" s="254"/>
      <c r="AV107" s="254"/>
      <c r="AW107" s="254"/>
      <c r="AX107" s="254"/>
      <c r="AY107" s="254"/>
      <c r="AZ107" s="254"/>
      <c r="BA107" s="254" t="s">
        <v>8</v>
      </c>
      <c r="BB107" s="254"/>
      <c r="BC107" s="254"/>
      <c r="BD107" s="254"/>
      <c r="BE107" s="267" t="s">
        <v>11</v>
      </c>
      <c r="BF107" s="268"/>
      <c r="BG107" s="268"/>
      <c r="BH107" s="268"/>
      <c r="BI107" s="269"/>
      <c r="BJ107" s="254" t="s">
        <v>10</v>
      </c>
      <c r="BK107" s="254"/>
      <c r="BL107" s="254"/>
      <c r="BM107" s="254"/>
      <c r="BN107" s="254"/>
      <c r="BO107" s="254"/>
      <c r="BP107" s="254" t="s">
        <v>9</v>
      </c>
      <c r="BQ107" s="254"/>
      <c r="BR107" s="254"/>
      <c r="BS107" s="254"/>
      <c r="BT107" s="254"/>
      <c r="BU107" s="254"/>
      <c r="BV107" s="254" t="s">
        <v>18</v>
      </c>
      <c r="BW107" s="254"/>
      <c r="BX107" s="254"/>
      <c r="BY107" s="254"/>
      <c r="BZ107" s="263" t="s">
        <v>59</v>
      </c>
      <c r="CA107" s="263"/>
      <c r="CB107" s="263"/>
      <c r="CC107" s="263"/>
    </row>
    <row r="108" spans="6:81" ht="20.100000000000001" customHeight="1">
      <c r="F108" s="108" t="s">
        <v>1188</v>
      </c>
      <c r="G108" s="108"/>
      <c r="H108" s="108"/>
      <c r="I108" s="108"/>
      <c r="J108" s="108"/>
      <c r="K108" s="108"/>
      <c r="L108" s="108"/>
      <c r="M108" s="108"/>
      <c r="N108" s="108" t="s">
        <v>1189</v>
      </c>
      <c r="O108" s="108"/>
      <c r="P108" s="108"/>
      <c r="Q108" s="108"/>
      <c r="R108" s="108" t="s">
        <v>287</v>
      </c>
      <c r="S108" s="108"/>
      <c r="T108" s="108"/>
      <c r="U108" s="108"/>
      <c r="V108" s="108"/>
      <c r="W108" s="108" t="s">
        <v>292</v>
      </c>
      <c r="X108" s="108"/>
      <c r="Y108" s="108"/>
      <c r="Z108" s="108"/>
      <c r="AA108" s="108"/>
      <c r="AB108" s="108"/>
      <c r="AC108" s="108" t="s">
        <v>1107</v>
      </c>
      <c r="AD108" s="108"/>
      <c r="AE108" s="108"/>
      <c r="AF108" s="108"/>
      <c r="AG108" s="108"/>
      <c r="AH108" s="108"/>
      <c r="AI108" s="151">
        <f>ROUNDUP(AM108*1.15,-2)</f>
        <v>59300</v>
      </c>
      <c r="AJ108" s="151"/>
      <c r="AK108" s="151"/>
      <c r="AL108" s="151"/>
      <c r="AM108" s="212">
        <v>51500</v>
      </c>
      <c r="AN108" s="212"/>
      <c r="AO108" s="212"/>
      <c r="AP108" s="212"/>
      <c r="AQ108" s="8"/>
      <c r="AR108" s="8"/>
      <c r="AS108" s="151" t="s">
        <v>1190</v>
      </c>
      <c r="AT108" s="151"/>
      <c r="AU108" s="151"/>
      <c r="AV108" s="151"/>
      <c r="AW108" s="151"/>
      <c r="AX108" s="151"/>
      <c r="AY108" s="151"/>
      <c r="AZ108" s="151"/>
      <c r="BA108" s="151" t="s">
        <v>1132</v>
      </c>
      <c r="BB108" s="151"/>
      <c r="BC108" s="151"/>
      <c r="BD108" s="151"/>
      <c r="BE108" s="151" t="s">
        <v>287</v>
      </c>
      <c r="BF108" s="151"/>
      <c r="BG108" s="151"/>
      <c r="BH108" s="151"/>
      <c r="BI108" s="151"/>
      <c r="BJ108" s="151" t="s">
        <v>1428</v>
      </c>
      <c r="BK108" s="151"/>
      <c r="BL108" s="151"/>
      <c r="BM108" s="151"/>
      <c r="BN108" s="151"/>
      <c r="BO108" s="151"/>
      <c r="BP108" s="151" t="s">
        <v>1107</v>
      </c>
      <c r="BQ108" s="151"/>
      <c r="BR108" s="151"/>
      <c r="BS108" s="151"/>
      <c r="BT108" s="151"/>
      <c r="BU108" s="151"/>
      <c r="BV108" s="151">
        <f t="shared" ref="BV108:BV114" si="7">ROUNDUP(BZ108*1.15,-2)</f>
        <v>82800</v>
      </c>
      <c r="BW108" s="151"/>
      <c r="BX108" s="151"/>
      <c r="BY108" s="151"/>
      <c r="BZ108" s="208">
        <v>72000</v>
      </c>
      <c r="CA108" s="208"/>
      <c r="CB108" s="208"/>
      <c r="CC108" s="208"/>
    </row>
    <row r="109" spans="6:81" ht="20.100000000000001" customHeight="1">
      <c r="F109" s="125" t="s">
        <v>1191</v>
      </c>
      <c r="G109" s="125"/>
      <c r="H109" s="125"/>
      <c r="I109" s="125"/>
      <c r="J109" s="125"/>
      <c r="K109" s="125"/>
      <c r="L109" s="125"/>
      <c r="M109" s="125"/>
      <c r="N109" s="125" t="s">
        <v>1189</v>
      </c>
      <c r="O109" s="125"/>
      <c r="P109" s="125"/>
      <c r="Q109" s="125"/>
      <c r="R109" s="125" t="s">
        <v>287</v>
      </c>
      <c r="S109" s="125"/>
      <c r="T109" s="125"/>
      <c r="U109" s="125"/>
      <c r="V109" s="125"/>
      <c r="W109" s="125" t="s">
        <v>291</v>
      </c>
      <c r="X109" s="125"/>
      <c r="Y109" s="125"/>
      <c r="Z109" s="125"/>
      <c r="AA109" s="125"/>
      <c r="AB109" s="125"/>
      <c r="AC109" s="125" t="s">
        <v>1107</v>
      </c>
      <c r="AD109" s="125"/>
      <c r="AE109" s="125"/>
      <c r="AF109" s="125"/>
      <c r="AG109" s="125"/>
      <c r="AH109" s="125"/>
      <c r="AI109" s="125">
        <f>ROUNDUP(AM109*1.15,-2)</f>
        <v>54700</v>
      </c>
      <c r="AJ109" s="125"/>
      <c r="AK109" s="125"/>
      <c r="AL109" s="125"/>
      <c r="AM109" s="200">
        <v>47500</v>
      </c>
      <c r="AN109" s="200"/>
      <c r="AO109" s="200"/>
      <c r="AP109" s="200"/>
      <c r="AQ109" s="8"/>
      <c r="AR109" s="8"/>
      <c r="AS109" s="125" t="s">
        <v>1192</v>
      </c>
      <c r="AT109" s="125"/>
      <c r="AU109" s="125"/>
      <c r="AV109" s="125"/>
      <c r="AW109" s="125"/>
      <c r="AX109" s="125"/>
      <c r="AY109" s="125"/>
      <c r="AZ109" s="125"/>
      <c r="BA109" s="125" t="s">
        <v>1132</v>
      </c>
      <c r="BB109" s="125"/>
      <c r="BC109" s="125"/>
      <c r="BD109" s="125"/>
      <c r="BE109" s="125" t="s">
        <v>287</v>
      </c>
      <c r="BF109" s="125"/>
      <c r="BG109" s="125"/>
      <c r="BH109" s="125"/>
      <c r="BI109" s="125"/>
      <c r="BJ109" s="125" t="s">
        <v>1427</v>
      </c>
      <c r="BK109" s="125"/>
      <c r="BL109" s="125"/>
      <c r="BM109" s="125"/>
      <c r="BN109" s="125"/>
      <c r="BO109" s="125"/>
      <c r="BP109" s="125" t="s">
        <v>1107</v>
      </c>
      <c r="BQ109" s="125"/>
      <c r="BR109" s="125"/>
      <c r="BS109" s="125"/>
      <c r="BT109" s="125"/>
      <c r="BU109" s="125"/>
      <c r="BV109" s="125">
        <f t="shared" si="7"/>
        <v>71300</v>
      </c>
      <c r="BW109" s="125"/>
      <c r="BX109" s="125"/>
      <c r="BY109" s="125"/>
      <c r="BZ109" s="200">
        <v>62000</v>
      </c>
      <c r="CA109" s="200"/>
      <c r="CB109" s="200"/>
      <c r="CC109" s="200"/>
    </row>
    <row r="110" spans="6:81" ht="20.100000000000001" customHeight="1">
      <c r="F110" s="125" t="s">
        <v>1193</v>
      </c>
      <c r="G110" s="125"/>
      <c r="H110" s="125"/>
      <c r="I110" s="125"/>
      <c r="J110" s="125"/>
      <c r="K110" s="125"/>
      <c r="L110" s="125"/>
      <c r="M110" s="125"/>
      <c r="N110" s="125" t="s">
        <v>1189</v>
      </c>
      <c r="O110" s="125"/>
      <c r="P110" s="125"/>
      <c r="Q110" s="125"/>
      <c r="R110" s="125" t="s">
        <v>287</v>
      </c>
      <c r="S110" s="125"/>
      <c r="T110" s="125"/>
      <c r="U110" s="125"/>
      <c r="V110" s="125"/>
      <c r="W110" s="125" t="s">
        <v>290</v>
      </c>
      <c r="X110" s="125"/>
      <c r="Y110" s="125"/>
      <c r="Z110" s="125"/>
      <c r="AA110" s="125"/>
      <c r="AB110" s="125"/>
      <c r="AC110" s="125" t="s">
        <v>1107</v>
      </c>
      <c r="AD110" s="125"/>
      <c r="AE110" s="125"/>
      <c r="AF110" s="125"/>
      <c r="AG110" s="125"/>
      <c r="AH110" s="125"/>
      <c r="AI110" s="125">
        <f>ROUNDUP(AM110*1.15,-2)</f>
        <v>44300</v>
      </c>
      <c r="AJ110" s="125"/>
      <c r="AK110" s="125"/>
      <c r="AL110" s="125"/>
      <c r="AM110" s="200">
        <v>38500</v>
      </c>
      <c r="AN110" s="200"/>
      <c r="AO110" s="200"/>
      <c r="AP110" s="200"/>
      <c r="AQ110" s="8"/>
      <c r="AR110" s="8"/>
      <c r="AS110" s="125" t="s">
        <v>1188</v>
      </c>
      <c r="AT110" s="125"/>
      <c r="AU110" s="125"/>
      <c r="AV110" s="125"/>
      <c r="AW110" s="125"/>
      <c r="AX110" s="125"/>
      <c r="AY110" s="125"/>
      <c r="AZ110" s="125"/>
      <c r="BA110" s="125" t="s">
        <v>1132</v>
      </c>
      <c r="BB110" s="125"/>
      <c r="BC110" s="125"/>
      <c r="BD110" s="125"/>
      <c r="BE110" s="125" t="s">
        <v>287</v>
      </c>
      <c r="BF110" s="125"/>
      <c r="BG110" s="125"/>
      <c r="BH110" s="125"/>
      <c r="BI110" s="125"/>
      <c r="BJ110" s="125" t="s">
        <v>1426</v>
      </c>
      <c r="BK110" s="125"/>
      <c r="BL110" s="125"/>
      <c r="BM110" s="125"/>
      <c r="BN110" s="125"/>
      <c r="BO110" s="125"/>
      <c r="BP110" s="125" t="s">
        <v>1107</v>
      </c>
      <c r="BQ110" s="125"/>
      <c r="BR110" s="125"/>
      <c r="BS110" s="125"/>
      <c r="BT110" s="125"/>
      <c r="BU110" s="125"/>
      <c r="BV110" s="125">
        <f t="shared" si="7"/>
        <v>65000</v>
      </c>
      <c r="BW110" s="125"/>
      <c r="BX110" s="125"/>
      <c r="BY110" s="125"/>
      <c r="BZ110" s="200">
        <v>56500</v>
      </c>
      <c r="CA110" s="200"/>
      <c r="CB110" s="200"/>
      <c r="CC110" s="200"/>
    </row>
    <row r="111" spans="6:81" ht="20.100000000000001" customHeight="1">
      <c r="F111" s="125" t="s">
        <v>1194</v>
      </c>
      <c r="G111" s="125"/>
      <c r="H111" s="125"/>
      <c r="I111" s="125"/>
      <c r="J111" s="125"/>
      <c r="K111" s="125"/>
      <c r="L111" s="125"/>
      <c r="M111" s="125"/>
      <c r="N111" s="125" t="s">
        <v>1189</v>
      </c>
      <c r="O111" s="125"/>
      <c r="P111" s="125"/>
      <c r="Q111" s="125"/>
      <c r="R111" s="125" t="s">
        <v>287</v>
      </c>
      <c r="S111" s="125"/>
      <c r="T111" s="125"/>
      <c r="U111" s="125"/>
      <c r="V111" s="125"/>
      <c r="W111" s="125" t="s">
        <v>289</v>
      </c>
      <c r="X111" s="125"/>
      <c r="Y111" s="125"/>
      <c r="Z111" s="125"/>
      <c r="AA111" s="125"/>
      <c r="AB111" s="125"/>
      <c r="AC111" s="125" t="s">
        <v>1107</v>
      </c>
      <c r="AD111" s="125"/>
      <c r="AE111" s="125"/>
      <c r="AF111" s="125"/>
      <c r="AG111" s="125"/>
      <c r="AH111" s="125"/>
      <c r="AI111" s="125">
        <f>ROUNDUP(AM111*1.15,-2)</f>
        <v>39700</v>
      </c>
      <c r="AJ111" s="125"/>
      <c r="AK111" s="125"/>
      <c r="AL111" s="125"/>
      <c r="AM111" s="200">
        <v>34500</v>
      </c>
      <c r="AN111" s="200"/>
      <c r="AO111" s="200"/>
      <c r="AP111" s="200"/>
      <c r="AQ111" s="8"/>
      <c r="AR111" s="8"/>
      <c r="AS111" s="125" t="s">
        <v>1186</v>
      </c>
      <c r="AT111" s="125"/>
      <c r="AU111" s="125"/>
      <c r="AV111" s="125"/>
      <c r="AW111" s="125"/>
      <c r="AX111" s="125"/>
      <c r="AY111" s="125"/>
      <c r="AZ111" s="125"/>
      <c r="BA111" s="125" t="s">
        <v>1132</v>
      </c>
      <c r="BB111" s="125"/>
      <c r="BC111" s="125"/>
      <c r="BD111" s="125"/>
      <c r="BE111" s="125" t="s">
        <v>287</v>
      </c>
      <c r="BF111" s="125"/>
      <c r="BG111" s="125"/>
      <c r="BH111" s="125"/>
      <c r="BI111" s="125"/>
      <c r="BJ111" s="125" t="s">
        <v>1425</v>
      </c>
      <c r="BK111" s="125"/>
      <c r="BL111" s="125"/>
      <c r="BM111" s="125"/>
      <c r="BN111" s="125"/>
      <c r="BO111" s="125"/>
      <c r="BP111" s="125" t="s">
        <v>1107</v>
      </c>
      <c r="BQ111" s="125"/>
      <c r="BR111" s="125"/>
      <c r="BS111" s="125"/>
      <c r="BT111" s="125"/>
      <c r="BU111" s="125"/>
      <c r="BV111" s="125">
        <f t="shared" si="7"/>
        <v>57500</v>
      </c>
      <c r="BW111" s="125"/>
      <c r="BX111" s="125"/>
      <c r="BY111" s="125"/>
      <c r="BZ111" s="200">
        <v>50000</v>
      </c>
      <c r="CA111" s="200"/>
      <c r="CB111" s="200"/>
      <c r="CC111" s="200"/>
    </row>
    <row r="112" spans="6:81" ht="20.100000000000001" customHeight="1">
      <c r="F112" s="125" t="s">
        <v>1195</v>
      </c>
      <c r="G112" s="125"/>
      <c r="H112" s="125"/>
      <c r="I112" s="125"/>
      <c r="J112" s="125"/>
      <c r="K112" s="125"/>
      <c r="L112" s="125"/>
      <c r="M112" s="125"/>
      <c r="N112" s="125" t="s">
        <v>1189</v>
      </c>
      <c r="O112" s="125"/>
      <c r="P112" s="125"/>
      <c r="Q112" s="125"/>
      <c r="R112" s="125" t="s">
        <v>287</v>
      </c>
      <c r="S112" s="125"/>
      <c r="T112" s="125"/>
      <c r="U112" s="125"/>
      <c r="V112" s="125"/>
      <c r="W112" s="125" t="s">
        <v>288</v>
      </c>
      <c r="X112" s="125"/>
      <c r="Y112" s="125"/>
      <c r="Z112" s="125"/>
      <c r="AA112" s="125"/>
      <c r="AB112" s="125"/>
      <c r="AC112" s="125" t="s">
        <v>1107</v>
      </c>
      <c r="AD112" s="125"/>
      <c r="AE112" s="125"/>
      <c r="AF112" s="125"/>
      <c r="AG112" s="125"/>
      <c r="AH112" s="125"/>
      <c r="AI112" s="125">
        <f>ROUNDUP(AM112*1.15,-2)</f>
        <v>36300</v>
      </c>
      <c r="AJ112" s="125"/>
      <c r="AK112" s="125"/>
      <c r="AL112" s="125"/>
      <c r="AM112" s="200">
        <v>31500</v>
      </c>
      <c r="AN112" s="200"/>
      <c r="AO112" s="200"/>
      <c r="AP112" s="200"/>
      <c r="AQ112" s="8"/>
      <c r="AR112" s="8"/>
      <c r="AS112" s="125" t="s">
        <v>1196</v>
      </c>
      <c r="AT112" s="125"/>
      <c r="AU112" s="125"/>
      <c r="AV112" s="125"/>
      <c r="AW112" s="125"/>
      <c r="AX112" s="125"/>
      <c r="AY112" s="125"/>
      <c r="AZ112" s="125"/>
      <c r="BA112" s="125" t="s">
        <v>1132</v>
      </c>
      <c r="BB112" s="125"/>
      <c r="BC112" s="125"/>
      <c r="BD112" s="125"/>
      <c r="BE112" s="125" t="s">
        <v>287</v>
      </c>
      <c r="BF112" s="125"/>
      <c r="BG112" s="125"/>
      <c r="BH112" s="125"/>
      <c r="BI112" s="125"/>
      <c r="BJ112" s="125" t="s">
        <v>1424</v>
      </c>
      <c r="BK112" s="125"/>
      <c r="BL112" s="125"/>
      <c r="BM112" s="125"/>
      <c r="BN112" s="125"/>
      <c r="BO112" s="125"/>
      <c r="BP112" s="125" t="s">
        <v>1107</v>
      </c>
      <c r="BQ112" s="125"/>
      <c r="BR112" s="125"/>
      <c r="BS112" s="125"/>
      <c r="BT112" s="125"/>
      <c r="BU112" s="125"/>
      <c r="BV112" s="125">
        <f t="shared" si="7"/>
        <v>51800</v>
      </c>
      <c r="BW112" s="125"/>
      <c r="BX112" s="125"/>
      <c r="BY112" s="125"/>
      <c r="BZ112" s="200">
        <v>45000</v>
      </c>
      <c r="CA112" s="200"/>
      <c r="CB112" s="200"/>
      <c r="CC112" s="200"/>
    </row>
    <row r="113" spans="6:81" ht="20.100000000000001" customHeight="1">
      <c r="F113" s="256" t="s">
        <v>1413</v>
      </c>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9"/>
      <c r="AR113" s="9"/>
      <c r="AS113" s="125" t="s">
        <v>1187</v>
      </c>
      <c r="AT113" s="125"/>
      <c r="AU113" s="125"/>
      <c r="AV113" s="125"/>
      <c r="AW113" s="125"/>
      <c r="AX113" s="125"/>
      <c r="AY113" s="125"/>
      <c r="AZ113" s="125"/>
      <c r="BA113" s="125" t="s">
        <v>1132</v>
      </c>
      <c r="BB113" s="125"/>
      <c r="BC113" s="125"/>
      <c r="BD113" s="125"/>
      <c r="BE113" s="125" t="s">
        <v>287</v>
      </c>
      <c r="BF113" s="125"/>
      <c r="BG113" s="125"/>
      <c r="BH113" s="125"/>
      <c r="BI113" s="125"/>
      <c r="BJ113" s="125" t="s">
        <v>1423</v>
      </c>
      <c r="BK113" s="125"/>
      <c r="BL113" s="125"/>
      <c r="BM113" s="125"/>
      <c r="BN113" s="125"/>
      <c r="BO113" s="125"/>
      <c r="BP113" s="125" t="s">
        <v>1107</v>
      </c>
      <c r="BQ113" s="125"/>
      <c r="BR113" s="125"/>
      <c r="BS113" s="125"/>
      <c r="BT113" s="125"/>
      <c r="BU113" s="125"/>
      <c r="BV113" s="125">
        <f t="shared" si="7"/>
        <v>44300</v>
      </c>
      <c r="BW113" s="125"/>
      <c r="BX113" s="125"/>
      <c r="BY113" s="125"/>
      <c r="BZ113" s="200">
        <v>38500</v>
      </c>
      <c r="CA113" s="200"/>
      <c r="CB113" s="200"/>
      <c r="CC113" s="200"/>
    </row>
    <row r="114" spans="6:81" ht="20.100000000000001" customHeight="1">
      <c r="F114" s="242" t="s">
        <v>199</v>
      </c>
      <c r="G114" s="243"/>
      <c r="H114" s="243"/>
      <c r="I114" s="243"/>
      <c r="J114" s="243"/>
      <c r="K114" s="243"/>
      <c r="L114" s="243"/>
      <c r="M114" s="244"/>
      <c r="N114" s="240" t="s">
        <v>200</v>
      </c>
      <c r="O114" s="240"/>
      <c r="P114" s="240"/>
      <c r="Q114" s="240"/>
      <c r="R114" s="242" t="s">
        <v>879</v>
      </c>
      <c r="S114" s="243"/>
      <c r="T114" s="243"/>
      <c r="U114" s="243"/>
      <c r="V114" s="244"/>
      <c r="W114" s="240" t="s">
        <v>305</v>
      </c>
      <c r="X114" s="240"/>
      <c r="Y114" s="240"/>
      <c r="Z114" s="240"/>
      <c r="AA114" s="240"/>
      <c r="AB114" s="240"/>
      <c r="AC114" s="240" t="s">
        <v>880</v>
      </c>
      <c r="AD114" s="240"/>
      <c r="AE114" s="240"/>
      <c r="AF114" s="240"/>
      <c r="AG114" s="240"/>
      <c r="AH114" s="240"/>
      <c r="AI114" s="240" t="s">
        <v>197</v>
      </c>
      <c r="AJ114" s="240"/>
      <c r="AK114" s="240"/>
      <c r="AL114" s="240"/>
      <c r="AM114" s="249" t="s">
        <v>1095</v>
      </c>
      <c r="AN114" s="249"/>
      <c r="AO114" s="249"/>
      <c r="AP114" s="249"/>
      <c r="AQ114" s="2"/>
      <c r="AR114" s="2"/>
      <c r="AS114" s="125" t="s">
        <v>1197</v>
      </c>
      <c r="AT114" s="125"/>
      <c r="AU114" s="125"/>
      <c r="AV114" s="125"/>
      <c r="AW114" s="125"/>
      <c r="AX114" s="125"/>
      <c r="AY114" s="125"/>
      <c r="AZ114" s="125"/>
      <c r="BA114" s="125" t="s">
        <v>1132</v>
      </c>
      <c r="BB114" s="125"/>
      <c r="BC114" s="125"/>
      <c r="BD114" s="125"/>
      <c r="BE114" s="125" t="s">
        <v>287</v>
      </c>
      <c r="BF114" s="125"/>
      <c r="BG114" s="125"/>
      <c r="BH114" s="125"/>
      <c r="BI114" s="125"/>
      <c r="BJ114" s="125" t="s">
        <v>1422</v>
      </c>
      <c r="BK114" s="125"/>
      <c r="BL114" s="125"/>
      <c r="BM114" s="125"/>
      <c r="BN114" s="125"/>
      <c r="BO114" s="125"/>
      <c r="BP114" s="125" t="s">
        <v>1107</v>
      </c>
      <c r="BQ114" s="125"/>
      <c r="BR114" s="125"/>
      <c r="BS114" s="125"/>
      <c r="BT114" s="125"/>
      <c r="BU114" s="125"/>
      <c r="BV114" s="125">
        <f t="shared" si="7"/>
        <v>40300</v>
      </c>
      <c r="BW114" s="125"/>
      <c r="BX114" s="125"/>
      <c r="BY114" s="125"/>
      <c r="BZ114" s="200">
        <v>35000</v>
      </c>
      <c r="CA114" s="200"/>
      <c r="CB114" s="200"/>
      <c r="CC114" s="200"/>
    </row>
    <row r="115" spans="6:81" ht="20.100000000000001" customHeight="1" thickBot="1">
      <c r="F115" s="241" t="s">
        <v>7</v>
      </c>
      <c r="G115" s="241"/>
      <c r="H115" s="241"/>
      <c r="I115" s="241"/>
      <c r="J115" s="241"/>
      <c r="K115" s="241"/>
      <c r="L115" s="241"/>
      <c r="M115" s="241"/>
      <c r="N115" s="241" t="s">
        <v>8</v>
      </c>
      <c r="O115" s="241"/>
      <c r="P115" s="241"/>
      <c r="Q115" s="241"/>
      <c r="R115" s="251" t="s">
        <v>11</v>
      </c>
      <c r="S115" s="252"/>
      <c r="T115" s="252"/>
      <c r="U115" s="252"/>
      <c r="V115" s="253"/>
      <c r="W115" s="241" t="s">
        <v>10</v>
      </c>
      <c r="X115" s="241"/>
      <c r="Y115" s="241"/>
      <c r="Z115" s="241"/>
      <c r="AA115" s="241"/>
      <c r="AB115" s="241"/>
      <c r="AC115" s="241" t="s">
        <v>9</v>
      </c>
      <c r="AD115" s="241"/>
      <c r="AE115" s="241"/>
      <c r="AF115" s="241"/>
      <c r="AG115" s="241"/>
      <c r="AH115" s="241"/>
      <c r="AI115" s="254" t="s">
        <v>18</v>
      </c>
      <c r="AJ115" s="254"/>
      <c r="AK115" s="254"/>
      <c r="AL115" s="254"/>
      <c r="AM115" s="250" t="s">
        <v>59</v>
      </c>
      <c r="AN115" s="250"/>
      <c r="AO115" s="250"/>
      <c r="AP115" s="250"/>
      <c r="AQ115" s="3"/>
      <c r="AR115" s="3"/>
      <c r="AS115" s="255" t="s">
        <v>1429</v>
      </c>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row>
    <row r="116" spans="6:81" ht="20.100000000000001" customHeight="1">
      <c r="F116" s="125" t="s">
        <v>1198</v>
      </c>
      <c r="G116" s="125"/>
      <c r="H116" s="125"/>
      <c r="I116" s="125"/>
      <c r="J116" s="125"/>
      <c r="K116" s="125"/>
      <c r="L116" s="125"/>
      <c r="M116" s="125"/>
      <c r="N116" s="125" t="s">
        <v>1132</v>
      </c>
      <c r="O116" s="125"/>
      <c r="P116" s="125"/>
      <c r="Q116" s="125"/>
      <c r="R116" s="125" t="s">
        <v>287</v>
      </c>
      <c r="S116" s="125"/>
      <c r="T116" s="125"/>
      <c r="U116" s="125"/>
      <c r="V116" s="125"/>
      <c r="W116" s="125" t="s">
        <v>1420</v>
      </c>
      <c r="X116" s="125"/>
      <c r="Y116" s="125"/>
      <c r="Z116" s="125"/>
      <c r="AA116" s="125"/>
      <c r="AB116" s="125"/>
      <c r="AC116" s="125" t="s">
        <v>1107</v>
      </c>
      <c r="AD116" s="125"/>
      <c r="AE116" s="125"/>
      <c r="AF116" s="125"/>
      <c r="AG116" s="125"/>
      <c r="AH116" s="125"/>
      <c r="AI116" s="125">
        <f t="shared" ref="AI116:AI122" si="8">ROUNDUP(AM116*1.15,-2)</f>
        <v>88000</v>
      </c>
      <c r="AJ116" s="125"/>
      <c r="AK116" s="125"/>
      <c r="AL116" s="125"/>
      <c r="AM116" s="200">
        <v>76500</v>
      </c>
      <c r="AN116" s="200"/>
      <c r="AO116" s="200"/>
      <c r="AP116" s="200"/>
      <c r="AQ116" s="8"/>
      <c r="AR116" s="8"/>
      <c r="AS116" s="242" t="s">
        <v>199</v>
      </c>
      <c r="AT116" s="243"/>
      <c r="AU116" s="243"/>
      <c r="AV116" s="243"/>
      <c r="AW116" s="243"/>
      <c r="AX116" s="243"/>
      <c r="AY116" s="243"/>
      <c r="AZ116" s="244"/>
      <c r="BA116" s="240" t="s">
        <v>200</v>
      </c>
      <c r="BB116" s="240"/>
      <c r="BC116" s="240"/>
      <c r="BD116" s="240"/>
      <c r="BE116" s="242" t="s">
        <v>879</v>
      </c>
      <c r="BF116" s="243"/>
      <c r="BG116" s="243"/>
      <c r="BH116" s="243"/>
      <c r="BI116" s="244"/>
      <c r="BJ116" s="240" t="s">
        <v>305</v>
      </c>
      <c r="BK116" s="240"/>
      <c r="BL116" s="240"/>
      <c r="BM116" s="240"/>
      <c r="BN116" s="240"/>
      <c r="BO116" s="240"/>
      <c r="BP116" s="240" t="s">
        <v>880</v>
      </c>
      <c r="BQ116" s="240"/>
      <c r="BR116" s="240"/>
      <c r="BS116" s="240"/>
      <c r="BT116" s="240"/>
      <c r="BU116" s="240"/>
      <c r="BV116" s="240" t="s">
        <v>197</v>
      </c>
      <c r="BW116" s="240"/>
      <c r="BX116" s="240"/>
      <c r="BY116" s="240"/>
      <c r="BZ116" s="249" t="s">
        <v>1095</v>
      </c>
      <c r="CA116" s="249"/>
      <c r="CB116" s="249"/>
      <c r="CC116" s="249"/>
    </row>
    <row r="117" spans="6:81" ht="18.75" customHeight="1" thickBot="1">
      <c r="F117" s="125" t="s">
        <v>1192</v>
      </c>
      <c r="G117" s="125"/>
      <c r="H117" s="125"/>
      <c r="I117" s="125"/>
      <c r="J117" s="125"/>
      <c r="K117" s="125"/>
      <c r="L117" s="125"/>
      <c r="M117" s="125"/>
      <c r="N117" s="125" t="s">
        <v>1132</v>
      </c>
      <c r="O117" s="125"/>
      <c r="P117" s="125"/>
      <c r="Q117" s="125"/>
      <c r="R117" s="125" t="s">
        <v>287</v>
      </c>
      <c r="S117" s="125"/>
      <c r="T117" s="125"/>
      <c r="U117" s="125"/>
      <c r="V117" s="125"/>
      <c r="W117" s="125" t="s">
        <v>1419</v>
      </c>
      <c r="X117" s="125"/>
      <c r="Y117" s="125"/>
      <c r="Z117" s="125"/>
      <c r="AA117" s="125"/>
      <c r="AB117" s="125"/>
      <c r="AC117" s="125" t="s">
        <v>1107</v>
      </c>
      <c r="AD117" s="125"/>
      <c r="AE117" s="125"/>
      <c r="AF117" s="125"/>
      <c r="AG117" s="125"/>
      <c r="AH117" s="125"/>
      <c r="AI117" s="125">
        <f t="shared" si="8"/>
        <v>77100</v>
      </c>
      <c r="AJ117" s="125"/>
      <c r="AK117" s="125"/>
      <c r="AL117" s="125"/>
      <c r="AM117" s="200">
        <v>67000</v>
      </c>
      <c r="AN117" s="200"/>
      <c r="AO117" s="200"/>
      <c r="AP117" s="200"/>
      <c r="AQ117" s="8"/>
      <c r="AR117" s="8"/>
      <c r="AS117" s="254" t="s">
        <v>7</v>
      </c>
      <c r="AT117" s="254"/>
      <c r="AU117" s="254"/>
      <c r="AV117" s="254"/>
      <c r="AW117" s="254"/>
      <c r="AX117" s="254"/>
      <c r="AY117" s="254"/>
      <c r="AZ117" s="254"/>
      <c r="BA117" s="254" t="s">
        <v>8</v>
      </c>
      <c r="BB117" s="254"/>
      <c r="BC117" s="254"/>
      <c r="BD117" s="254"/>
      <c r="BE117" s="267" t="s">
        <v>11</v>
      </c>
      <c r="BF117" s="268"/>
      <c r="BG117" s="268"/>
      <c r="BH117" s="268"/>
      <c r="BI117" s="269"/>
      <c r="BJ117" s="254" t="s">
        <v>10</v>
      </c>
      <c r="BK117" s="254"/>
      <c r="BL117" s="254"/>
      <c r="BM117" s="254"/>
      <c r="BN117" s="254"/>
      <c r="BO117" s="254"/>
      <c r="BP117" s="254" t="s">
        <v>9</v>
      </c>
      <c r="BQ117" s="254"/>
      <c r="BR117" s="254"/>
      <c r="BS117" s="254"/>
      <c r="BT117" s="254"/>
      <c r="BU117" s="254"/>
      <c r="BV117" s="254" t="s">
        <v>18</v>
      </c>
      <c r="BW117" s="254"/>
      <c r="BX117" s="254"/>
      <c r="BY117" s="254"/>
      <c r="BZ117" s="263" t="s">
        <v>59</v>
      </c>
      <c r="CA117" s="263"/>
      <c r="CB117" s="263"/>
      <c r="CC117" s="263"/>
    </row>
    <row r="118" spans="6:81" ht="20.100000000000001" customHeight="1">
      <c r="F118" s="125" t="s">
        <v>1188</v>
      </c>
      <c r="G118" s="125"/>
      <c r="H118" s="125"/>
      <c r="I118" s="125"/>
      <c r="J118" s="125"/>
      <c r="K118" s="125"/>
      <c r="L118" s="125"/>
      <c r="M118" s="125"/>
      <c r="N118" s="125" t="s">
        <v>1132</v>
      </c>
      <c r="O118" s="125"/>
      <c r="P118" s="125"/>
      <c r="Q118" s="125"/>
      <c r="R118" s="125" t="s">
        <v>287</v>
      </c>
      <c r="S118" s="125"/>
      <c r="T118" s="125"/>
      <c r="U118" s="125"/>
      <c r="V118" s="125"/>
      <c r="W118" s="125" t="s">
        <v>1418</v>
      </c>
      <c r="X118" s="125"/>
      <c r="Y118" s="125"/>
      <c r="Z118" s="125"/>
      <c r="AA118" s="125"/>
      <c r="AB118" s="125"/>
      <c r="AC118" s="125" t="s">
        <v>1107</v>
      </c>
      <c r="AD118" s="125"/>
      <c r="AE118" s="125"/>
      <c r="AF118" s="125"/>
      <c r="AG118" s="125"/>
      <c r="AH118" s="125"/>
      <c r="AI118" s="125">
        <f t="shared" si="8"/>
        <v>69600</v>
      </c>
      <c r="AJ118" s="125"/>
      <c r="AK118" s="125"/>
      <c r="AL118" s="125"/>
      <c r="AM118" s="200">
        <v>60500</v>
      </c>
      <c r="AN118" s="200"/>
      <c r="AO118" s="200"/>
      <c r="AP118" s="200"/>
      <c r="AQ118" s="8"/>
      <c r="AR118" s="8"/>
      <c r="AS118" s="151" t="s">
        <v>1190</v>
      </c>
      <c r="AT118" s="151"/>
      <c r="AU118" s="151"/>
      <c r="AV118" s="151"/>
      <c r="AW118" s="151"/>
      <c r="AX118" s="151"/>
      <c r="AY118" s="151"/>
      <c r="AZ118" s="151"/>
      <c r="BA118" s="151" t="s">
        <v>1132</v>
      </c>
      <c r="BB118" s="151"/>
      <c r="BC118" s="151"/>
      <c r="BD118" s="151"/>
      <c r="BE118" s="151" t="s">
        <v>287</v>
      </c>
      <c r="BF118" s="151"/>
      <c r="BG118" s="151"/>
      <c r="BH118" s="151"/>
      <c r="BI118" s="151"/>
      <c r="BJ118" s="151" t="s">
        <v>293</v>
      </c>
      <c r="BK118" s="151"/>
      <c r="BL118" s="151"/>
      <c r="BM118" s="151"/>
      <c r="BN118" s="151"/>
      <c r="BO118" s="151"/>
      <c r="BP118" s="151" t="s">
        <v>1107</v>
      </c>
      <c r="BQ118" s="151"/>
      <c r="BR118" s="151"/>
      <c r="BS118" s="151"/>
      <c r="BT118" s="151"/>
      <c r="BU118" s="151"/>
      <c r="BV118" s="151">
        <f t="shared" ref="BV118:BV124" si="9">ROUNDUP(BZ118*1.15,-2)</f>
        <v>88000</v>
      </c>
      <c r="BW118" s="151"/>
      <c r="BX118" s="151"/>
      <c r="BY118" s="151"/>
      <c r="BZ118" s="208">
        <v>76500</v>
      </c>
      <c r="CA118" s="208"/>
      <c r="CB118" s="208"/>
      <c r="CC118" s="208"/>
    </row>
    <row r="119" spans="6:81" ht="20.100000000000001" customHeight="1">
      <c r="F119" s="125" t="s">
        <v>1186</v>
      </c>
      <c r="G119" s="125"/>
      <c r="H119" s="125"/>
      <c r="I119" s="125"/>
      <c r="J119" s="125"/>
      <c r="K119" s="125"/>
      <c r="L119" s="125"/>
      <c r="M119" s="125"/>
      <c r="N119" s="125" t="s">
        <v>1132</v>
      </c>
      <c r="O119" s="125"/>
      <c r="P119" s="125"/>
      <c r="Q119" s="125"/>
      <c r="R119" s="125" t="s">
        <v>287</v>
      </c>
      <c r="S119" s="125"/>
      <c r="T119" s="125"/>
      <c r="U119" s="125"/>
      <c r="V119" s="125"/>
      <c r="W119" s="125" t="s">
        <v>1417</v>
      </c>
      <c r="X119" s="125"/>
      <c r="Y119" s="125"/>
      <c r="Z119" s="125"/>
      <c r="AA119" s="125"/>
      <c r="AB119" s="125"/>
      <c r="AC119" s="125" t="s">
        <v>1107</v>
      </c>
      <c r="AD119" s="125"/>
      <c r="AE119" s="125"/>
      <c r="AF119" s="125"/>
      <c r="AG119" s="125"/>
      <c r="AH119" s="125"/>
      <c r="AI119" s="125">
        <f t="shared" si="8"/>
        <v>61600</v>
      </c>
      <c r="AJ119" s="125"/>
      <c r="AK119" s="125"/>
      <c r="AL119" s="125"/>
      <c r="AM119" s="200">
        <v>53500</v>
      </c>
      <c r="AN119" s="200"/>
      <c r="AO119" s="200"/>
      <c r="AP119" s="200"/>
      <c r="AQ119" s="8"/>
      <c r="AR119" s="8"/>
      <c r="AS119" s="125" t="s">
        <v>1192</v>
      </c>
      <c r="AT119" s="125"/>
      <c r="AU119" s="125"/>
      <c r="AV119" s="125"/>
      <c r="AW119" s="125"/>
      <c r="AX119" s="125"/>
      <c r="AY119" s="125"/>
      <c r="AZ119" s="125"/>
      <c r="BA119" s="125" t="s">
        <v>1132</v>
      </c>
      <c r="BB119" s="125"/>
      <c r="BC119" s="125"/>
      <c r="BD119" s="125"/>
      <c r="BE119" s="125" t="s">
        <v>287</v>
      </c>
      <c r="BF119" s="125"/>
      <c r="BG119" s="125"/>
      <c r="BH119" s="125"/>
      <c r="BI119" s="125"/>
      <c r="BJ119" s="125" t="s">
        <v>294</v>
      </c>
      <c r="BK119" s="125"/>
      <c r="BL119" s="125"/>
      <c r="BM119" s="125"/>
      <c r="BN119" s="125"/>
      <c r="BO119" s="125"/>
      <c r="BP119" s="125" t="s">
        <v>1107</v>
      </c>
      <c r="BQ119" s="125"/>
      <c r="BR119" s="125"/>
      <c r="BS119" s="125"/>
      <c r="BT119" s="125"/>
      <c r="BU119" s="125"/>
      <c r="BV119" s="125">
        <f t="shared" si="9"/>
        <v>77700</v>
      </c>
      <c r="BW119" s="125"/>
      <c r="BX119" s="125"/>
      <c r="BY119" s="125"/>
      <c r="BZ119" s="200">
        <v>67500</v>
      </c>
      <c r="CA119" s="200"/>
      <c r="CB119" s="200"/>
      <c r="CC119" s="200"/>
    </row>
    <row r="120" spans="6:81" ht="20.100000000000001" customHeight="1">
      <c r="F120" s="125" t="s">
        <v>1196</v>
      </c>
      <c r="G120" s="125"/>
      <c r="H120" s="125"/>
      <c r="I120" s="125"/>
      <c r="J120" s="125"/>
      <c r="K120" s="125"/>
      <c r="L120" s="125"/>
      <c r="M120" s="125"/>
      <c r="N120" s="125" t="s">
        <v>1132</v>
      </c>
      <c r="O120" s="125"/>
      <c r="P120" s="125"/>
      <c r="Q120" s="125"/>
      <c r="R120" s="125" t="s">
        <v>287</v>
      </c>
      <c r="S120" s="125"/>
      <c r="T120" s="125"/>
      <c r="U120" s="125"/>
      <c r="V120" s="125"/>
      <c r="W120" s="125" t="s">
        <v>1416</v>
      </c>
      <c r="X120" s="125"/>
      <c r="Y120" s="125"/>
      <c r="Z120" s="125"/>
      <c r="AA120" s="125"/>
      <c r="AB120" s="125"/>
      <c r="AC120" s="125" t="s">
        <v>1107</v>
      </c>
      <c r="AD120" s="125"/>
      <c r="AE120" s="125"/>
      <c r="AF120" s="125"/>
      <c r="AG120" s="125"/>
      <c r="AH120" s="125"/>
      <c r="AI120" s="125">
        <f t="shared" si="8"/>
        <v>58700</v>
      </c>
      <c r="AJ120" s="125"/>
      <c r="AK120" s="125"/>
      <c r="AL120" s="125"/>
      <c r="AM120" s="200">
        <v>51000</v>
      </c>
      <c r="AN120" s="200"/>
      <c r="AO120" s="200"/>
      <c r="AP120" s="200"/>
      <c r="AQ120" s="8"/>
      <c r="AR120" s="8"/>
      <c r="AS120" s="125" t="s">
        <v>1188</v>
      </c>
      <c r="AT120" s="125"/>
      <c r="AU120" s="125"/>
      <c r="AV120" s="125"/>
      <c r="AW120" s="125"/>
      <c r="AX120" s="125"/>
      <c r="AY120" s="125"/>
      <c r="AZ120" s="125"/>
      <c r="BA120" s="125" t="s">
        <v>1132</v>
      </c>
      <c r="BB120" s="125"/>
      <c r="BC120" s="125"/>
      <c r="BD120" s="125"/>
      <c r="BE120" s="125" t="s">
        <v>287</v>
      </c>
      <c r="BF120" s="125"/>
      <c r="BG120" s="125"/>
      <c r="BH120" s="125"/>
      <c r="BI120" s="125"/>
      <c r="BJ120" s="125" t="s">
        <v>295</v>
      </c>
      <c r="BK120" s="125"/>
      <c r="BL120" s="125"/>
      <c r="BM120" s="125"/>
      <c r="BN120" s="125"/>
      <c r="BO120" s="125"/>
      <c r="BP120" s="125" t="s">
        <v>1107</v>
      </c>
      <c r="BQ120" s="125"/>
      <c r="BR120" s="125"/>
      <c r="BS120" s="125"/>
      <c r="BT120" s="125"/>
      <c r="BU120" s="125"/>
      <c r="BV120" s="125">
        <f t="shared" si="9"/>
        <v>71900</v>
      </c>
      <c r="BW120" s="125"/>
      <c r="BX120" s="125"/>
      <c r="BY120" s="125"/>
      <c r="BZ120" s="200">
        <v>62500</v>
      </c>
      <c r="CA120" s="200"/>
      <c r="CB120" s="200"/>
      <c r="CC120" s="200"/>
    </row>
    <row r="121" spans="6:81" ht="18.75" customHeight="1">
      <c r="F121" s="125" t="s">
        <v>1187</v>
      </c>
      <c r="G121" s="125"/>
      <c r="H121" s="125"/>
      <c r="I121" s="125"/>
      <c r="J121" s="125"/>
      <c r="K121" s="125"/>
      <c r="L121" s="125"/>
      <c r="M121" s="125"/>
      <c r="N121" s="125" t="s">
        <v>1132</v>
      </c>
      <c r="O121" s="125"/>
      <c r="P121" s="125"/>
      <c r="Q121" s="125"/>
      <c r="R121" s="125" t="s">
        <v>287</v>
      </c>
      <c r="S121" s="125"/>
      <c r="T121" s="125"/>
      <c r="U121" s="125"/>
      <c r="V121" s="125"/>
      <c r="W121" s="125" t="s">
        <v>1415</v>
      </c>
      <c r="X121" s="125"/>
      <c r="Y121" s="125"/>
      <c r="Z121" s="125"/>
      <c r="AA121" s="125"/>
      <c r="AB121" s="125"/>
      <c r="AC121" s="125" t="s">
        <v>1107</v>
      </c>
      <c r="AD121" s="125"/>
      <c r="AE121" s="125"/>
      <c r="AF121" s="125"/>
      <c r="AG121" s="125"/>
      <c r="AH121" s="125"/>
      <c r="AI121" s="125">
        <f t="shared" si="8"/>
        <v>51200</v>
      </c>
      <c r="AJ121" s="125"/>
      <c r="AK121" s="125"/>
      <c r="AL121" s="125"/>
      <c r="AM121" s="200">
        <v>44500</v>
      </c>
      <c r="AN121" s="200"/>
      <c r="AO121" s="200"/>
      <c r="AP121" s="200"/>
      <c r="AQ121" s="8"/>
      <c r="AR121" s="8"/>
      <c r="AS121" s="125" t="s">
        <v>1186</v>
      </c>
      <c r="AT121" s="125"/>
      <c r="AU121" s="125"/>
      <c r="AV121" s="125"/>
      <c r="AW121" s="125"/>
      <c r="AX121" s="125"/>
      <c r="AY121" s="125"/>
      <c r="AZ121" s="125"/>
      <c r="BA121" s="125" t="s">
        <v>1132</v>
      </c>
      <c r="BB121" s="125"/>
      <c r="BC121" s="125"/>
      <c r="BD121" s="125"/>
      <c r="BE121" s="125" t="s">
        <v>287</v>
      </c>
      <c r="BF121" s="125"/>
      <c r="BG121" s="125"/>
      <c r="BH121" s="125"/>
      <c r="BI121" s="125"/>
      <c r="BJ121" s="125" t="s">
        <v>296</v>
      </c>
      <c r="BK121" s="125"/>
      <c r="BL121" s="125"/>
      <c r="BM121" s="125"/>
      <c r="BN121" s="125"/>
      <c r="BO121" s="125"/>
      <c r="BP121" s="125" t="s">
        <v>1107</v>
      </c>
      <c r="BQ121" s="125"/>
      <c r="BR121" s="125"/>
      <c r="BS121" s="125"/>
      <c r="BT121" s="125"/>
      <c r="BU121" s="125"/>
      <c r="BV121" s="125">
        <f t="shared" si="9"/>
        <v>64200</v>
      </c>
      <c r="BW121" s="125"/>
      <c r="BX121" s="125"/>
      <c r="BY121" s="125"/>
      <c r="BZ121" s="200">
        <v>55800</v>
      </c>
      <c r="CA121" s="200"/>
      <c r="CB121" s="200"/>
      <c r="CC121" s="200"/>
    </row>
    <row r="122" spans="6:81" ht="20.100000000000001" customHeight="1">
      <c r="F122" s="125" t="s">
        <v>1197</v>
      </c>
      <c r="G122" s="125"/>
      <c r="H122" s="125"/>
      <c r="I122" s="125"/>
      <c r="J122" s="125"/>
      <c r="K122" s="125"/>
      <c r="L122" s="125"/>
      <c r="M122" s="125"/>
      <c r="N122" s="125" t="s">
        <v>1132</v>
      </c>
      <c r="O122" s="125"/>
      <c r="P122" s="125"/>
      <c r="Q122" s="125"/>
      <c r="R122" s="125" t="s">
        <v>287</v>
      </c>
      <c r="S122" s="125"/>
      <c r="T122" s="125"/>
      <c r="U122" s="125"/>
      <c r="V122" s="125"/>
      <c r="W122" s="125" t="s">
        <v>1414</v>
      </c>
      <c r="X122" s="125"/>
      <c r="Y122" s="125"/>
      <c r="Z122" s="125"/>
      <c r="AA122" s="125"/>
      <c r="AB122" s="125"/>
      <c r="AC122" s="125" t="s">
        <v>1107</v>
      </c>
      <c r="AD122" s="125"/>
      <c r="AE122" s="125"/>
      <c r="AF122" s="125"/>
      <c r="AG122" s="125"/>
      <c r="AH122" s="125"/>
      <c r="AI122" s="125">
        <f t="shared" si="8"/>
        <v>45500</v>
      </c>
      <c r="AJ122" s="125"/>
      <c r="AK122" s="125"/>
      <c r="AL122" s="125"/>
      <c r="AM122" s="200">
        <v>39500</v>
      </c>
      <c r="AN122" s="200"/>
      <c r="AO122" s="200"/>
      <c r="AP122" s="200"/>
      <c r="AQ122" s="8"/>
      <c r="AR122" s="8"/>
      <c r="AS122" s="125" t="s">
        <v>1196</v>
      </c>
      <c r="AT122" s="125"/>
      <c r="AU122" s="125"/>
      <c r="AV122" s="125"/>
      <c r="AW122" s="125"/>
      <c r="AX122" s="125"/>
      <c r="AY122" s="125"/>
      <c r="AZ122" s="125"/>
      <c r="BA122" s="125" t="s">
        <v>1132</v>
      </c>
      <c r="BB122" s="125"/>
      <c r="BC122" s="125"/>
      <c r="BD122" s="125"/>
      <c r="BE122" s="125" t="s">
        <v>287</v>
      </c>
      <c r="BF122" s="125"/>
      <c r="BG122" s="125"/>
      <c r="BH122" s="125"/>
      <c r="BI122" s="125"/>
      <c r="BJ122" s="125" t="s">
        <v>297</v>
      </c>
      <c r="BK122" s="125"/>
      <c r="BL122" s="125"/>
      <c r="BM122" s="125"/>
      <c r="BN122" s="125"/>
      <c r="BO122" s="125"/>
      <c r="BP122" s="125" t="s">
        <v>1107</v>
      </c>
      <c r="BQ122" s="125"/>
      <c r="BR122" s="125"/>
      <c r="BS122" s="125"/>
      <c r="BT122" s="125"/>
      <c r="BU122" s="125"/>
      <c r="BV122" s="125">
        <f t="shared" si="9"/>
        <v>60400</v>
      </c>
      <c r="BW122" s="125"/>
      <c r="BX122" s="125"/>
      <c r="BY122" s="125"/>
      <c r="BZ122" s="200">
        <v>52500</v>
      </c>
      <c r="CA122" s="200"/>
      <c r="CB122" s="200"/>
      <c r="CC122" s="200"/>
    </row>
    <row r="123" spans="6:81" ht="20.100000000000001" customHeight="1">
      <c r="F123" s="256" t="s">
        <v>1199</v>
      </c>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8"/>
      <c r="AR123" s="8"/>
      <c r="AS123" s="125" t="s">
        <v>1187</v>
      </c>
      <c r="AT123" s="125"/>
      <c r="AU123" s="125"/>
      <c r="AV123" s="125"/>
      <c r="AW123" s="125"/>
      <c r="AX123" s="125"/>
      <c r="AY123" s="125"/>
      <c r="AZ123" s="125"/>
      <c r="BA123" s="125" t="s">
        <v>1132</v>
      </c>
      <c r="BB123" s="125"/>
      <c r="BC123" s="125"/>
      <c r="BD123" s="125"/>
      <c r="BE123" s="125" t="s">
        <v>287</v>
      </c>
      <c r="BF123" s="125"/>
      <c r="BG123" s="125"/>
      <c r="BH123" s="125"/>
      <c r="BI123" s="125"/>
      <c r="BJ123" s="125" t="s">
        <v>298</v>
      </c>
      <c r="BK123" s="125"/>
      <c r="BL123" s="125"/>
      <c r="BM123" s="125"/>
      <c r="BN123" s="125"/>
      <c r="BO123" s="125"/>
      <c r="BP123" s="125" t="s">
        <v>1107</v>
      </c>
      <c r="BQ123" s="125"/>
      <c r="BR123" s="125"/>
      <c r="BS123" s="125"/>
      <c r="BT123" s="125"/>
      <c r="BU123" s="125"/>
      <c r="BV123" s="125">
        <f t="shared" si="9"/>
        <v>54700</v>
      </c>
      <c r="BW123" s="125"/>
      <c r="BX123" s="125"/>
      <c r="BY123" s="125"/>
      <c r="BZ123" s="200">
        <v>47500</v>
      </c>
      <c r="CA123" s="200"/>
      <c r="CB123" s="200"/>
      <c r="CC123" s="200"/>
    </row>
    <row r="124" spans="6:81" ht="20.100000000000001" customHeight="1">
      <c r="F124" s="242" t="s">
        <v>199</v>
      </c>
      <c r="G124" s="243"/>
      <c r="H124" s="243"/>
      <c r="I124" s="243"/>
      <c r="J124" s="243"/>
      <c r="K124" s="243"/>
      <c r="L124" s="243"/>
      <c r="M124" s="244"/>
      <c r="N124" s="242" t="s">
        <v>200</v>
      </c>
      <c r="O124" s="243"/>
      <c r="P124" s="243"/>
      <c r="Q124" s="244"/>
      <c r="R124" s="242" t="s">
        <v>879</v>
      </c>
      <c r="S124" s="243"/>
      <c r="T124" s="243"/>
      <c r="U124" s="243"/>
      <c r="V124" s="244"/>
      <c r="W124" s="242" t="s">
        <v>305</v>
      </c>
      <c r="X124" s="243"/>
      <c r="Y124" s="243"/>
      <c r="Z124" s="243"/>
      <c r="AA124" s="243"/>
      <c r="AB124" s="244"/>
      <c r="AC124" s="242" t="s">
        <v>880</v>
      </c>
      <c r="AD124" s="243"/>
      <c r="AE124" s="243"/>
      <c r="AF124" s="243"/>
      <c r="AG124" s="243"/>
      <c r="AH124" s="244"/>
      <c r="AI124" s="242" t="s">
        <v>197</v>
      </c>
      <c r="AJ124" s="243"/>
      <c r="AK124" s="243"/>
      <c r="AL124" s="244"/>
      <c r="AM124" s="245" t="s">
        <v>1095</v>
      </c>
      <c r="AN124" s="246"/>
      <c r="AO124" s="246"/>
      <c r="AP124" s="247"/>
      <c r="AQ124" s="8"/>
      <c r="AR124" s="8"/>
      <c r="AS124" s="125" t="s">
        <v>1197</v>
      </c>
      <c r="AT124" s="125"/>
      <c r="AU124" s="125"/>
      <c r="AV124" s="125"/>
      <c r="AW124" s="125"/>
      <c r="AX124" s="125"/>
      <c r="AY124" s="125"/>
      <c r="AZ124" s="125"/>
      <c r="BA124" s="125" t="s">
        <v>1132</v>
      </c>
      <c r="BB124" s="125"/>
      <c r="BC124" s="125"/>
      <c r="BD124" s="125"/>
      <c r="BE124" s="125" t="s">
        <v>287</v>
      </c>
      <c r="BF124" s="125"/>
      <c r="BG124" s="125"/>
      <c r="BH124" s="125"/>
      <c r="BI124" s="125"/>
      <c r="BJ124" s="125" t="s">
        <v>299</v>
      </c>
      <c r="BK124" s="125"/>
      <c r="BL124" s="125"/>
      <c r="BM124" s="125"/>
      <c r="BN124" s="125"/>
      <c r="BO124" s="125"/>
      <c r="BP124" s="125" t="s">
        <v>1107</v>
      </c>
      <c r="BQ124" s="125"/>
      <c r="BR124" s="125"/>
      <c r="BS124" s="125"/>
      <c r="BT124" s="125"/>
      <c r="BU124" s="125"/>
      <c r="BV124" s="125">
        <f t="shared" si="9"/>
        <v>50600</v>
      </c>
      <c r="BW124" s="125"/>
      <c r="BX124" s="125"/>
      <c r="BY124" s="125"/>
      <c r="BZ124" s="200">
        <v>44000</v>
      </c>
      <c r="CA124" s="200"/>
      <c r="CB124" s="200"/>
      <c r="CC124" s="200"/>
    </row>
    <row r="125" spans="6:81" ht="20.100000000000001" customHeight="1" thickBot="1">
      <c r="F125" s="267" t="s">
        <v>7</v>
      </c>
      <c r="G125" s="268"/>
      <c r="H125" s="268"/>
      <c r="I125" s="268"/>
      <c r="J125" s="268"/>
      <c r="K125" s="268"/>
      <c r="L125" s="268"/>
      <c r="M125" s="269"/>
      <c r="N125" s="267" t="s">
        <v>8</v>
      </c>
      <c r="O125" s="268"/>
      <c r="P125" s="268"/>
      <c r="Q125" s="269"/>
      <c r="R125" s="267" t="s">
        <v>11</v>
      </c>
      <c r="S125" s="268"/>
      <c r="T125" s="268"/>
      <c r="U125" s="268"/>
      <c r="V125" s="269"/>
      <c r="W125" s="267" t="s">
        <v>10</v>
      </c>
      <c r="X125" s="268"/>
      <c r="Y125" s="268"/>
      <c r="Z125" s="268"/>
      <c r="AA125" s="268"/>
      <c r="AB125" s="269"/>
      <c r="AC125" s="267" t="s">
        <v>9</v>
      </c>
      <c r="AD125" s="268"/>
      <c r="AE125" s="268"/>
      <c r="AF125" s="268"/>
      <c r="AG125" s="268"/>
      <c r="AH125" s="269"/>
      <c r="AI125" s="267" t="s">
        <v>18</v>
      </c>
      <c r="AJ125" s="268"/>
      <c r="AK125" s="268"/>
      <c r="AL125" s="269"/>
      <c r="AM125" s="270" t="s">
        <v>59</v>
      </c>
      <c r="AN125" s="271"/>
      <c r="AO125" s="271"/>
      <c r="AP125" s="272"/>
      <c r="AQ125" s="8"/>
      <c r="AR125" s="8"/>
    </row>
    <row r="126" spans="6:81" ht="20.100000000000001" customHeight="1">
      <c r="F126" s="154" t="s">
        <v>1200</v>
      </c>
      <c r="G126" s="155"/>
      <c r="H126" s="155"/>
      <c r="I126" s="155"/>
      <c r="J126" s="155"/>
      <c r="K126" s="155"/>
      <c r="L126" s="155"/>
      <c r="M126" s="156"/>
      <c r="N126" s="154" t="s">
        <v>1201</v>
      </c>
      <c r="O126" s="155"/>
      <c r="P126" s="155"/>
      <c r="Q126" s="156"/>
      <c r="R126" s="154" t="s">
        <v>1202</v>
      </c>
      <c r="S126" s="155"/>
      <c r="T126" s="155"/>
      <c r="U126" s="155"/>
      <c r="V126" s="156"/>
      <c r="W126" s="154" t="s">
        <v>213</v>
      </c>
      <c r="X126" s="155"/>
      <c r="Y126" s="155"/>
      <c r="Z126" s="155"/>
      <c r="AA126" s="155"/>
      <c r="AB126" s="156"/>
      <c r="AC126" s="154" t="s">
        <v>1107</v>
      </c>
      <c r="AD126" s="155"/>
      <c r="AE126" s="155"/>
      <c r="AF126" s="155"/>
      <c r="AG126" s="155"/>
      <c r="AH126" s="156"/>
      <c r="AI126" s="154">
        <f t="shared" ref="AI126:AI143" si="10">ROUNDUP(AM126*1.15,-2)</f>
        <v>1400</v>
      </c>
      <c r="AJ126" s="155"/>
      <c r="AK126" s="155"/>
      <c r="AL126" s="156"/>
      <c r="AM126" s="264">
        <v>1200</v>
      </c>
      <c r="AN126" s="265"/>
      <c r="AO126" s="265"/>
      <c r="AP126" s="266"/>
      <c r="AQ126" s="8"/>
      <c r="AR126" s="8"/>
    </row>
    <row r="127" spans="6:81" ht="20.100000000000001" customHeight="1">
      <c r="F127" s="123" t="s">
        <v>1474</v>
      </c>
      <c r="G127" s="124"/>
      <c r="H127" s="124"/>
      <c r="I127" s="124"/>
      <c r="J127" s="124"/>
      <c r="K127" s="124"/>
      <c r="L127" s="124"/>
      <c r="M127" s="131"/>
      <c r="N127" s="123" t="s">
        <v>1203</v>
      </c>
      <c r="O127" s="124"/>
      <c r="P127" s="124"/>
      <c r="Q127" s="131"/>
      <c r="R127" s="123" t="s">
        <v>214</v>
      </c>
      <c r="S127" s="124"/>
      <c r="T127" s="124"/>
      <c r="U127" s="124"/>
      <c r="V127" s="131"/>
      <c r="W127" s="123" t="s">
        <v>1471</v>
      </c>
      <c r="X127" s="124"/>
      <c r="Y127" s="124"/>
      <c r="Z127" s="124"/>
      <c r="AA127" s="124"/>
      <c r="AB127" s="131"/>
      <c r="AC127" s="123" t="s">
        <v>1107</v>
      </c>
      <c r="AD127" s="124"/>
      <c r="AE127" s="124"/>
      <c r="AF127" s="124"/>
      <c r="AG127" s="124"/>
      <c r="AH127" s="131"/>
      <c r="AI127" s="125">
        <f t="shared" si="10"/>
        <v>21900</v>
      </c>
      <c r="AJ127" s="125"/>
      <c r="AK127" s="125"/>
      <c r="AL127" s="125"/>
      <c r="AM127" s="209">
        <v>19000</v>
      </c>
      <c r="AN127" s="210"/>
      <c r="AO127" s="210"/>
      <c r="AP127" s="211"/>
    </row>
    <row r="128" spans="6:81" ht="20.100000000000001" customHeight="1">
      <c r="F128" s="123" t="s">
        <v>1474</v>
      </c>
      <c r="G128" s="124"/>
      <c r="H128" s="124"/>
      <c r="I128" s="124"/>
      <c r="J128" s="124"/>
      <c r="K128" s="124"/>
      <c r="L128" s="124"/>
      <c r="M128" s="131"/>
      <c r="N128" s="123" t="s">
        <v>1203</v>
      </c>
      <c r="O128" s="124"/>
      <c r="P128" s="124"/>
      <c r="Q128" s="131"/>
      <c r="R128" s="123" t="s">
        <v>214</v>
      </c>
      <c r="S128" s="124"/>
      <c r="T128" s="124"/>
      <c r="U128" s="124"/>
      <c r="V128" s="131"/>
      <c r="W128" s="123" t="s">
        <v>1472</v>
      </c>
      <c r="X128" s="124"/>
      <c r="Y128" s="124"/>
      <c r="Z128" s="124"/>
      <c r="AA128" s="124"/>
      <c r="AB128" s="131"/>
      <c r="AC128" s="123" t="s">
        <v>1107</v>
      </c>
      <c r="AD128" s="124"/>
      <c r="AE128" s="124"/>
      <c r="AF128" s="124"/>
      <c r="AG128" s="124"/>
      <c r="AH128" s="131"/>
      <c r="AI128" s="125">
        <f t="shared" si="10"/>
        <v>20200</v>
      </c>
      <c r="AJ128" s="125"/>
      <c r="AK128" s="125"/>
      <c r="AL128" s="125"/>
      <c r="AM128" s="209">
        <v>17500</v>
      </c>
      <c r="AN128" s="210"/>
      <c r="AO128" s="210"/>
      <c r="AP128" s="211"/>
    </row>
    <row r="129" spans="6:44" ht="20.100000000000001" customHeight="1">
      <c r="F129" s="123" t="s">
        <v>1474</v>
      </c>
      <c r="G129" s="124"/>
      <c r="H129" s="124"/>
      <c r="I129" s="124"/>
      <c r="J129" s="124"/>
      <c r="K129" s="124"/>
      <c r="L129" s="124"/>
      <c r="M129" s="131"/>
      <c r="N129" s="123" t="s">
        <v>1203</v>
      </c>
      <c r="O129" s="124"/>
      <c r="P129" s="124"/>
      <c r="Q129" s="131"/>
      <c r="R129" s="123" t="s">
        <v>214</v>
      </c>
      <c r="S129" s="124"/>
      <c r="T129" s="124"/>
      <c r="U129" s="124"/>
      <c r="V129" s="131"/>
      <c r="W129" s="123" t="s">
        <v>1473</v>
      </c>
      <c r="X129" s="124"/>
      <c r="Y129" s="124"/>
      <c r="Z129" s="124"/>
      <c r="AA129" s="124"/>
      <c r="AB129" s="131"/>
      <c r="AC129" s="123" t="s">
        <v>1107</v>
      </c>
      <c r="AD129" s="124"/>
      <c r="AE129" s="124"/>
      <c r="AF129" s="124"/>
      <c r="AG129" s="124"/>
      <c r="AH129" s="131"/>
      <c r="AI129" s="125">
        <f t="shared" si="10"/>
        <v>15300</v>
      </c>
      <c r="AJ129" s="125"/>
      <c r="AK129" s="125"/>
      <c r="AL129" s="125"/>
      <c r="AM129" s="209">
        <v>13300</v>
      </c>
      <c r="AN129" s="210"/>
      <c r="AO129" s="210"/>
      <c r="AP129" s="211"/>
    </row>
    <row r="130" spans="6:44" ht="20.100000000000001" customHeight="1">
      <c r="F130" s="123" t="s">
        <v>1476</v>
      </c>
      <c r="G130" s="124"/>
      <c r="H130" s="124"/>
      <c r="I130" s="124"/>
      <c r="J130" s="124"/>
      <c r="K130" s="124"/>
      <c r="L130" s="124"/>
      <c r="M130" s="131"/>
      <c r="N130" s="123" t="s">
        <v>1203</v>
      </c>
      <c r="O130" s="124"/>
      <c r="P130" s="124"/>
      <c r="Q130" s="131"/>
      <c r="R130" s="123" t="s">
        <v>214</v>
      </c>
      <c r="S130" s="124"/>
      <c r="T130" s="124"/>
      <c r="U130" s="124"/>
      <c r="V130" s="131"/>
      <c r="W130" s="123" t="s">
        <v>1475</v>
      </c>
      <c r="X130" s="124"/>
      <c r="Y130" s="124"/>
      <c r="Z130" s="124"/>
      <c r="AA130" s="124"/>
      <c r="AB130" s="131"/>
      <c r="AC130" s="123" t="s">
        <v>1107</v>
      </c>
      <c r="AD130" s="124"/>
      <c r="AE130" s="124"/>
      <c r="AF130" s="124"/>
      <c r="AG130" s="124"/>
      <c r="AH130" s="131"/>
      <c r="AI130" s="125">
        <f t="shared" si="10"/>
        <v>15300</v>
      </c>
      <c r="AJ130" s="125"/>
      <c r="AK130" s="125"/>
      <c r="AL130" s="125"/>
      <c r="AM130" s="209">
        <v>13300</v>
      </c>
      <c r="AN130" s="210"/>
      <c r="AO130" s="210"/>
      <c r="AP130" s="211"/>
    </row>
    <row r="131" spans="6:44" ht="20.100000000000001" customHeight="1">
      <c r="F131" s="123" t="s">
        <v>1477</v>
      </c>
      <c r="G131" s="124"/>
      <c r="H131" s="124"/>
      <c r="I131" s="124"/>
      <c r="J131" s="124"/>
      <c r="K131" s="124"/>
      <c r="L131" s="124"/>
      <c r="M131" s="131"/>
      <c r="N131" s="123" t="s">
        <v>1203</v>
      </c>
      <c r="O131" s="124"/>
      <c r="P131" s="124"/>
      <c r="Q131" s="131"/>
      <c r="R131" s="123" t="s">
        <v>214</v>
      </c>
      <c r="S131" s="124"/>
      <c r="T131" s="124"/>
      <c r="U131" s="124"/>
      <c r="V131" s="131"/>
      <c r="W131" s="123" t="s">
        <v>1479</v>
      </c>
      <c r="X131" s="124"/>
      <c r="Y131" s="124"/>
      <c r="Z131" s="124"/>
      <c r="AA131" s="124"/>
      <c r="AB131" s="131"/>
      <c r="AC131" s="123" t="s">
        <v>1107</v>
      </c>
      <c r="AD131" s="124"/>
      <c r="AE131" s="124"/>
      <c r="AF131" s="124"/>
      <c r="AG131" s="124"/>
      <c r="AH131" s="131"/>
      <c r="AI131" s="125">
        <f t="shared" si="10"/>
        <v>14300</v>
      </c>
      <c r="AJ131" s="125"/>
      <c r="AK131" s="125"/>
      <c r="AL131" s="125"/>
      <c r="AM131" s="209">
        <v>12350</v>
      </c>
      <c r="AN131" s="210"/>
      <c r="AO131" s="210"/>
      <c r="AP131" s="211"/>
    </row>
    <row r="132" spans="6:44" ht="20.100000000000001" customHeight="1">
      <c r="F132" s="123" t="s">
        <v>1474</v>
      </c>
      <c r="G132" s="124"/>
      <c r="H132" s="124"/>
      <c r="I132" s="124"/>
      <c r="J132" s="124"/>
      <c r="K132" s="124"/>
      <c r="L132" s="124"/>
      <c r="M132" s="131"/>
      <c r="N132" s="123" t="s">
        <v>1203</v>
      </c>
      <c r="O132" s="124"/>
      <c r="P132" s="124"/>
      <c r="Q132" s="131"/>
      <c r="R132" s="123" t="s">
        <v>214</v>
      </c>
      <c r="S132" s="124"/>
      <c r="T132" s="124"/>
      <c r="U132" s="124"/>
      <c r="V132" s="131"/>
      <c r="W132" s="123" t="s">
        <v>1480</v>
      </c>
      <c r="X132" s="124"/>
      <c r="Y132" s="124"/>
      <c r="Z132" s="124"/>
      <c r="AA132" s="124"/>
      <c r="AB132" s="131"/>
      <c r="AC132" s="123" t="s">
        <v>1107</v>
      </c>
      <c r="AD132" s="124"/>
      <c r="AE132" s="124"/>
      <c r="AF132" s="124"/>
      <c r="AG132" s="124"/>
      <c r="AH132" s="131"/>
      <c r="AI132" s="125">
        <f t="shared" si="10"/>
        <v>13200</v>
      </c>
      <c r="AJ132" s="125"/>
      <c r="AK132" s="125"/>
      <c r="AL132" s="125"/>
      <c r="AM132" s="209">
        <v>11400</v>
      </c>
      <c r="AN132" s="210"/>
      <c r="AO132" s="210"/>
      <c r="AP132" s="211"/>
    </row>
    <row r="133" spans="6:44" ht="20.100000000000001" customHeight="1">
      <c r="F133" s="123" t="s">
        <v>1478</v>
      </c>
      <c r="G133" s="124"/>
      <c r="H133" s="124"/>
      <c r="I133" s="124"/>
      <c r="J133" s="124"/>
      <c r="K133" s="124"/>
      <c r="L133" s="124"/>
      <c r="M133" s="131"/>
      <c r="N133" s="123" t="s">
        <v>1203</v>
      </c>
      <c r="O133" s="124"/>
      <c r="P133" s="124"/>
      <c r="Q133" s="131"/>
      <c r="R133" s="123" t="s">
        <v>214</v>
      </c>
      <c r="S133" s="124"/>
      <c r="T133" s="124"/>
      <c r="U133" s="124"/>
      <c r="V133" s="131"/>
      <c r="W133" s="123" t="s">
        <v>1481</v>
      </c>
      <c r="X133" s="124"/>
      <c r="Y133" s="124"/>
      <c r="Z133" s="124"/>
      <c r="AA133" s="124"/>
      <c r="AB133" s="131"/>
      <c r="AC133" s="123" t="s">
        <v>1107</v>
      </c>
      <c r="AD133" s="124"/>
      <c r="AE133" s="124"/>
      <c r="AF133" s="124"/>
      <c r="AG133" s="124"/>
      <c r="AH133" s="131"/>
      <c r="AI133" s="125">
        <f t="shared" si="10"/>
        <v>13200</v>
      </c>
      <c r="AJ133" s="125"/>
      <c r="AK133" s="125"/>
      <c r="AL133" s="125"/>
      <c r="AM133" s="209">
        <v>11400</v>
      </c>
      <c r="AN133" s="210"/>
      <c r="AO133" s="210"/>
      <c r="AP133" s="211"/>
    </row>
    <row r="134" spans="6:44" ht="20.100000000000001" customHeight="1">
      <c r="F134" s="123" t="s">
        <v>1476</v>
      </c>
      <c r="G134" s="124"/>
      <c r="H134" s="124"/>
      <c r="I134" s="124"/>
      <c r="J134" s="124"/>
      <c r="K134" s="124"/>
      <c r="L134" s="124"/>
      <c r="M134" s="131"/>
      <c r="N134" s="123" t="s">
        <v>1203</v>
      </c>
      <c r="O134" s="124"/>
      <c r="P134" s="124"/>
      <c r="Q134" s="131"/>
      <c r="R134" s="123" t="s">
        <v>214</v>
      </c>
      <c r="S134" s="124"/>
      <c r="T134" s="124"/>
      <c r="U134" s="124"/>
      <c r="V134" s="131"/>
      <c r="W134" s="123" t="s">
        <v>1482</v>
      </c>
      <c r="X134" s="124"/>
      <c r="Y134" s="124"/>
      <c r="Z134" s="124"/>
      <c r="AA134" s="124"/>
      <c r="AB134" s="131"/>
      <c r="AC134" s="123" t="s">
        <v>1107</v>
      </c>
      <c r="AD134" s="124"/>
      <c r="AE134" s="124"/>
      <c r="AF134" s="124"/>
      <c r="AG134" s="124"/>
      <c r="AH134" s="131"/>
      <c r="AI134" s="125">
        <f t="shared" si="10"/>
        <v>13200</v>
      </c>
      <c r="AJ134" s="125"/>
      <c r="AK134" s="125"/>
      <c r="AL134" s="125"/>
      <c r="AM134" s="209">
        <v>11400</v>
      </c>
      <c r="AN134" s="210"/>
      <c r="AO134" s="210"/>
      <c r="AP134" s="211"/>
    </row>
    <row r="135" spans="6:44" ht="20.100000000000001" customHeight="1">
      <c r="F135" s="123" t="s">
        <v>1477</v>
      </c>
      <c r="G135" s="124"/>
      <c r="H135" s="124"/>
      <c r="I135" s="124"/>
      <c r="J135" s="124"/>
      <c r="K135" s="124"/>
      <c r="L135" s="124"/>
      <c r="M135" s="131"/>
      <c r="N135" s="123" t="s">
        <v>1203</v>
      </c>
      <c r="O135" s="124"/>
      <c r="P135" s="124"/>
      <c r="Q135" s="131"/>
      <c r="R135" s="123" t="s">
        <v>214</v>
      </c>
      <c r="S135" s="124"/>
      <c r="T135" s="124"/>
      <c r="U135" s="124"/>
      <c r="V135" s="131"/>
      <c r="W135" s="123" t="s">
        <v>1485</v>
      </c>
      <c r="X135" s="124"/>
      <c r="Y135" s="124"/>
      <c r="Z135" s="124"/>
      <c r="AA135" s="124"/>
      <c r="AB135" s="131"/>
      <c r="AC135" s="123" t="s">
        <v>1107</v>
      </c>
      <c r="AD135" s="124"/>
      <c r="AE135" s="124"/>
      <c r="AF135" s="124"/>
      <c r="AG135" s="124"/>
      <c r="AH135" s="131"/>
      <c r="AI135" s="125">
        <f t="shared" si="10"/>
        <v>13200</v>
      </c>
      <c r="AJ135" s="125"/>
      <c r="AK135" s="125"/>
      <c r="AL135" s="125"/>
      <c r="AM135" s="209">
        <v>11400</v>
      </c>
      <c r="AN135" s="210"/>
      <c r="AO135" s="210"/>
      <c r="AP135" s="211"/>
    </row>
    <row r="136" spans="6:44" s="75" customFormat="1" ht="20.100000000000001" customHeight="1">
      <c r="F136" s="123" t="s">
        <v>1484</v>
      </c>
      <c r="G136" s="124"/>
      <c r="H136" s="124"/>
      <c r="I136" s="124"/>
      <c r="J136" s="124"/>
      <c r="K136" s="124"/>
      <c r="L136" s="124"/>
      <c r="M136" s="131"/>
      <c r="N136" s="123" t="s">
        <v>1203</v>
      </c>
      <c r="O136" s="124"/>
      <c r="P136" s="124"/>
      <c r="Q136" s="131"/>
      <c r="R136" s="123" t="s">
        <v>214</v>
      </c>
      <c r="S136" s="124"/>
      <c r="T136" s="124"/>
      <c r="U136" s="124"/>
      <c r="V136" s="131"/>
      <c r="W136" s="123" t="s">
        <v>1483</v>
      </c>
      <c r="X136" s="124"/>
      <c r="Y136" s="124"/>
      <c r="Z136" s="124"/>
      <c r="AA136" s="124"/>
      <c r="AB136" s="131"/>
      <c r="AC136" s="123" t="s">
        <v>1107</v>
      </c>
      <c r="AD136" s="124"/>
      <c r="AE136" s="124"/>
      <c r="AF136" s="124"/>
      <c r="AG136" s="124"/>
      <c r="AH136" s="131"/>
      <c r="AI136" s="125">
        <f t="shared" si="10"/>
        <v>8800</v>
      </c>
      <c r="AJ136" s="125"/>
      <c r="AK136" s="125"/>
      <c r="AL136" s="125"/>
      <c r="AM136" s="209">
        <v>7600</v>
      </c>
      <c r="AN136" s="210"/>
      <c r="AO136" s="210"/>
      <c r="AP136" s="211"/>
    </row>
    <row r="137" spans="6:44" ht="20.100000000000001" customHeight="1">
      <c r="F137" s="123" t="s">
        <v>1474</v>
      </c>
      <c r="G137" s="124"/>
      <c r="H137" s="124"/>
      <c r="I137" s="124"/>
      <c r="J137" s="124"/>
      <c r="K137" s="124"/>
      <c r="L137" s="124"/>
      <c r="M137" s="131"/>
      <c r="N137" s="123" t="s">
        <v>1203</v>
      </c>
      <c r="O137" s="124"/>
      <c r="P137" s="124"/>
      <c r="Q137" s="131"/>
      <c r="R137" s="123" t="s">
        <v>214</v>
      </c>
      <c r="S137" s="124"/>
      <c r="T137" s="124"/>
      <c r="U137" s="124"/>
      <c r="V137" s="131"/>
      <c r="W137" s="123" t="s">
        <v>1486</v>
      </c>
      <c r="X137" s="124"/>
      <c r="Y137" s="124"/>
      <c r="Z137" s="124"/>
      <c r="AA137" s="124"/>
      <c r="AB137" s="131"/>
      <c r="AC137" s="123" t="s">
        <v>1107</v>
      </c>
      <c r="AD137" s="124"/>
      <c r="AE137" s="124"/>
      <c r="AF137" s="124"/>
      <c r="AG137" s="124"/>
      <c r="AH137" s="131"/>
      <c r="AI137" s="125">
        <f t="shared" si="10"/>
        <v>8800</v>
      </c>
      <c r="AJ137" s="125"/>
      <c r="AK137" s="125"/>
      <c r="AL137" s="125"/>
      <c r="AM137" s="209">
        <v>7600</v>
      </c>
      <c r="AN137" s="210"/>
      <c r="AO137" s="210"/>
      <c r="AP137" s="211"/>
    </row>
    <row r="138" spans="6:44" ht="20.100000000000001" customHeight="1">
      <c r="F138" s="123" t="s">
        <v>1477</v>
      </c>
      <c r="G138" s="124"/>
      <c r="H138" s="124"/>
      <c r="I138" s="124"/>
      <c r="J138" s="124"/>
      <c r="K138" s="124"/>
      <c r="L138" s="124"/>
      <c r="M138" s="131"/>
      <c r="N138" s="123" t="s">
        <v>1203</v>
      </c>
      <c r="O138" s="124"/>
      <c r="P138" s="124"/>
      <c r="Q138" s="131"/>
      <c r="R138" s="123" t="s">
        <v>214</v>
      </c>
      <c r="S138" s="124"/>
      <c r="T138" s="124"/>
      <c r="U138" s="124"/>
      <c r="V138" s="131"/>
      <c r="W138" s="123" t="s">
        <v>1487</v>
      </c>
      <c r="X138" s="124"/>
      <c r="Y138" s="124"/>
      <c r="Z138" s="124"/>
      <c r="AA138" s="124"/>
      <c r="AB138" s="131"/>
      <c r="AC138" s="123" t="s">
        <v>1107</v>
      </c>
      <c r="AD138" s="124"/>
      <c r="AE138" s="124"/>
      <c r="AF138" s="124"/>
      <c r="AG138" s="124"/>
      <c r="AH138" s="131"/>
      <c r="AI138" s="125">
        <f t="shared" si="10"/>
        <v>9200</v>
      </c>
      <c r="AJ138" s="125"/>
      <c r="AK138" s="125"/>
      <c r="AL138" s="125"/>
      <c r="AM138" s="209">
        <v>8000</v>
      </c>
      <c r="AN138" s="210"/>
      <c r="AO138" s="210"/>
      <c r="AP138" s="211"/>
    </row>
    <row r="139" spans="6:44" ht="20.100000000000001" customHeight="1">
      <c r="F139" s="123" t="s">
        <v>1476</v>
      </c>
      <c r="G139" s="124"/>
      <c r="H139" s="124"/>
      <c r="I139" s="124"/>
      <c r="J139" s="124"/>
      <c r="K139" s="124"/>
      <c r="L139" s="124"/>
      <c r="M139" s="131"/>
      <c r="N139" s="123" t="s">
        <v>1203</v>
      </c>
      <c r="O139" s="124"/>
      <c r="P139" s="124"/>
      <c r="Q139" s="131"/>
      <c r="R139" s="123" t="s">
        <v>214</v>
      </c>
      <c r="S139" s="124"/>
      <c r="T139" s="124"/>
      <c r="U139" s="124"/>
      <c r="V139" s="131"/>
      <c r="W139" s="123" t="s">
        <v>1488</v>
      </c>
      <c r="X139" s="124"/>
      <c r="Y139" s="124"/>
      <c r="Z139" s="124"/>
      <c r="AA139" s="124"/>
      <c r="AB139" s="131"/>
      <c r="AC139" s="123" t="s">
        <v>1107</v>
      </c>
      <c r="AD139" s="124"/>
      <c r="AE139" s="124"/>
      <c r="AF139" s="124"/>
      <c r="AG139" s="124"/>
      <c r="AH139" s="131"/>
      <c r="AI139" s="125">
        <f t="shared" si="10"/>
        <v>9200</v>
      </c>
      <c r="AJ139" s="125"/>
      <c r="AK139" s="125"/>
      <c r="AL139" s="125"/>
      <c r="AM139" s="209">
        <v>8000</v>
      </c>
      <c r="AN139" s="210"/>
      <c r="AO139" s="210"/>
      <c r="AP139" s="211"/>
    </row>
    <row r="140" spans="6:44" ht="20.100000000000001" customHeight="1">
      <c r="F140" s="123" t="s">
        <v>1478</v>
      </c>
      <c r="G140" s="124"/>
      <c r="H140" s="124"/>
      <c r="I140" s="124"/>
      <c r="J140" s="124"/>
      <c r="K140" s="124"/>
      <c r="L140" s="124"/>
      <c r="M140" s="131"/>
      <c r="N140" s="123" t="s">
        <v>1490</v>
      </c>
      <c r="O140" s="124"/>
      <c r="P140" s="124"/>
      <c r="Q140" s="131"/>
      <c r="R140" s="123" t="s">
        <v>214</v>
      </c>
      <c r="S140" s="124"/>
      <c r="T140" s="124"/>
      <c r="U140" s="124"/>
      <c r="V140" s="131"/>
      <c r="W140" s="123" t="s">
        <v>1489</v>
      </c>
      <c r="X140" s="124"/>
      <c r="Y140" s="124"/>
      <c r="Z140" s="124"/>
      <c r="AA140" s="124"/>
      <c r="AB140" s="131"/>
      <c r="AC140" s="123" t="s">
        <v>1107</v>
      </c>
      <c r="AD140" s="124"/>
      <c r="AE140" s="124"/>
      <c r="AF140" s="124"/>
      <c r="AG140" s="124"/>
      <c r="AH140" s="131"/>
      <c r="AI140" s="125">
        <f t="shared" si="10"/>
        <v>12300</v>
      </c>
      <c r="AJ140" s="125"/>
      <c r="AK140" s="125"/>
      <c r="AL140" s="125"/>
      <c r="AM140" s="209">
        <v>10650</v>
      </c>
      <c r="AN140" s="210"/>
      <c r="AO140" s="210"/>
      <c r="AP140" s="211"/>
    </row>
    <row r="141" spans="6:44" ht="20.100000000000001" customHeight="1">
      <c r="F141" s="123" t="s">
        <v>1474</v>
      </c>
      <c r="G141" s="124"/>
      <c r="H141" s="124"/>
      <c r="I141" s="124"/>
      <c r="J141" s="124"/>
      <c r="K141" s="124"/>
      <c r="L141" s="124"/>
      <c r="M141" s="131"/>
      <c r="N141" s="123" t="s">
        <v>1490</v>
      </c>
      <c r="O141" s="124"/>
      <c r="P141" s="124"/>
      <c r="Q141" s="131"/>
      <c r="R141" s="123" t="s">
        <v>214</v>
      </c>
      <c r="S141" s="124"/>
      <c r="T141" s="124"/>
      <c r="U141" s="124"/>
      <c r="V141" s="131"/>
      <c r="W141" s="123" t="s">
        <v>1491</v>
      </c>
      <c r="X141" s="124"/>
      <c r="Y141" s="124"/>
      <c r="Z141" s="124"/>
      <c r="AA141" s="124"/>
      <c r="AB141" s="131"/>
      <c r="AC141" s="123" t="s">
        <v>1107</v>
      </c>
      <c r="AD141" s="124"/>
      <c r="AE141" s="124"/>
      <c r="AF141" s="124"/>
      <c r="AG141" s="124"/>
      <c r="AH141" s="131"/>
      <c r="AI141" s="125">
        <f t="shared" si="10"/>
        <v>12300</v>
      </c>
      <c r="AJ141" s="125"/>
      <c r="AK141" s="125"/>
      <c r="AL141" s="125"/>
      <c r="AM141" s="209">
        <v>10650</v>
      </c>
      <c r="AN141" s="210"/>
      <c r="AO141" s="210"/>
      <c r="AP141" s="211"/>
    </row>
    <row r="142" spans="6:44" ht="20.100000000000001" customHeight="1">
      <c r="F142" s="123" t="s">
        <v>1476</v>
      </c>
      <c r="G142" s="124"/>
      <c r="H142" s="124"/>
      <c r="I142" s="124"/>
      <c r="J142" s="124"/>
      <c r="K142" s="124"/>
      <c r="L142" s="124"/>
      <c r="M142" s="131"/>
      <c r="N142" s="123" t="s">
        <v>1490</v>
      </c>
      <c r="O142" s="124"/>
      <c r="P142" s="124"/>
      <c r="Q142" s="131"/>
      <c r="R142" s="123" t="s">
        <v>214</v>
      </c>
      <c r="S142" s="124"/>
      <c r="T142" s="124"/>
      <c r="U142" s="124"/>
      <c r="V142" s="131"/>
      <c r="W142" s="123" t="s">
        <v>1492</v>
      </c>
      <c r="X142" s="124"/>
      <c r="Y142" s="124"/>
      <c r="Z142" s="124"/>
      <c r="AA142" s="124"/>
      <c r="AB142" s="131"/>
      <c r="AC142" s="123" t="s">
        <v>1107</v>
      </c>
      <c r="AD142" s="124"/>
      <c r="AE142" s="124"/>
      <c r="AF142" s="124"/>
      <c r="AG142" s="124"/>
      <c r="AH142" s="131"/>
      <c r="AI142" s="125">
        <f t="shared" si="10"/>
        <v>12700</v>
      </c>
      <c r="AJ142" s="125"/>
      <c r="AK142" s="125"/>
      <c r="AL142" s="125"/>
      <c r="AM142" s="209">
        <v>11000</v>
      </c>
      <c r="AN142" s="210"/>
      <c r="AO142" s="210"/>
      <c r="AP142" s="211"/>
    </row>
    <row r="143" spans="6:44" ht="20.100000000000001" customHeight="1">
      <c r="F143" s="123" t="s">
        <v>1474</v>
      </c>
      <c r="G143" s="124"/>
      <c r="H143" s="124"/>
      <c r="I143" s="124"/>
      <c r="J143" s="124"/>
      <c r="K143" s="124"/>
      <c r="L143" s="124"/>
      <c r="M143" s="131"/>
      <c r="N143" s="123" t="s">
        <v>1490</v>
      </c>
      <c r="O143" s="124"/>
      <c r="P143" s="124"/>
      <c r="Q143" s="131"/>
      <c r="R143" s="123" t="s">
        <v>214</v>
      </c>
      <c r="S143" s="124"/>
      <c r="T143" s="124"/>
      <c r="U143" s="124"/>
      <c r="V143" s="131"/>
      <c r="W143" s="123" t="s">
        <v>1493</v>
      </c>
      <c r="X143" s="124"/>
      <c r="Y143" s="124"/>
      <c r="Z143" s="124"/>
      <c r="AA143" s="124"/>
      <c r="AB143" s="131"/>
      <c r="AC143" s="123" t="s">
        <v>1107</v>
      </c>
      <c r="AD143" s="124"/>
      <c r="AE143" s="124"/>
      <c r="AF143" s="124"/>
      <c r="AG143" s="124"/>
      <c r="AH143" s="131"/>
      <c r="AI143" s="125">
        <f t="shared" si="10"/>
        <v>12700</v>
      </c>
      <c r="AJ143" s="125"/>
      <c r="AK143" s="125"/>
      <c r="AL143" s="125"/>
      <c r="AM143" s="209">
        <v>11000</v>
      </c>
      <c r="AN143" s="210"/>
      <c r="AO143" s="210"/>
      <c r="AP143" s="211"/>
    </row>
    <row r="144" spans="6:44" ht="20.100000000000001" customHeight="1">
      <c r="AQ144" s="8"/>
      <c r="AR144" s="8"/>
    </row>
    <row r="145" spans="43:44" ht="20.100000000000001" customHeight="1">
      <c r="AQ145" s="8"/>
      <c r="AR145" s="8"/>
    </row>
    <row r="146" spans="43:44" ht="20.100000000000001" customHeight="1"/>
    <row r="147" spans="43:44" ht="20.100000000000001" customHeight="1"/>
    <row r="148" spans="43:44" ht="20.100000000000001" customHeight="1"/>
    <row r="149" spans="43:44" ht="20.100000000000001" customHeight="1"/>
    <row r="150" spans="43:44" ht="20.100000000000001" customHeight="1"/>
    <row r="151" spans="43:44" ht="20.100000000000001" customHeight="1"/>
    <row r="152" spans="43:44" ht="20.100000000000001" customHeight="1"/>
    <row r="153" spans="43:44" ht="20.100000000000001" customHeight="1"/>
    <row r="154" spans="43:44" ht="20.100000000000001" customHeight="1"/>
    <row r="155" spans="43:44" ht="20.100000000000001" customHeight="1"/>
    <row r="156" spans="43:44" ht="20.100000000000001" customHeight="1"/>
    <row r="157" spans="43:44" ht="20.100000000000001" customHeight="1"/>
    <row r="158" spans="43:44" ht="20.100000000000001" customHeight="1"/>
    <row r="159" spans="43:44" ht="20.100000000000001" customHeight="1"/>
    <row r="160" spans="43: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sheetData>
  <mergeCells count="1321">
    <mergeCell ref="F55:M55"/>
    <mergeCell ref="N55:Q55"/>
    <mergeCell ref="R55:V55"/>
    <mergeCell ref="W55:AB55"/>
    <mergeCell ref="AC55:AH55"/>
    <mergeCell ref="AI55:AL55"/>
    <mergeCell ref="AM55:AP55"/>
    <mergeCell ref="F142:M142"/>
    <mergeCell ref="N142:Q142"/>
    <mergeCell ref="R142:V142"/>
    <mergeCell ref="W142:AB142"/>
    <mergeCell ref="AC142:AH142"/>
    <mergeCell ref="AI142:AL142"/>
    <mergeCell ref="AM142:AP142"/>
    <mergeCell ref="F143:M143"/>
    <mergeCell ref="N143:Q143"/>
    <mergeCell ref="R143:V143"/>
    <mergeCell ref="W143:AB143"/>
    <mergeCell ref="AC143:AH143"/>
    <mergeCell ref="AI143:AL143"/>
    <mergeCell ref="AM143:AP143"/>
    <mergeCell ref="F141:M141"/>
    <mergeCell ref="N141:Q141"/>
    <mergeCell ref="R141:V141"/>
    <mergeCell ref="W141:AB141"/>
    <mergeCell ref="F139:M139"/>
    <mergeCell ref="N139:Q139"/>
    <mergeCell ref="R139:V139"/>
    <mergeCell ref="W139:AB139"/>
    <mergeCell ref="AC139:AH139"/>
    <mergeCell ref="AI139:AL139"/>
    <mergeCell ref="AM139:AP139"/>
    <mergeCell ref="F140:M140"/>
    <mergeCell ref="N140:Q140"/>
    <mergeCell ref="R140:V140"/>
    <mergeCell ref="W140:AB140"/>
    <mergeCell ref="AC140:AH140"/>
    <mergeCell ref="AI140:AL140"/>
    <mergeCell ref="AM140:AP140"/>
    <mergeCell ref="AC141:AH141"/>
    <mergeCell ref="AI141:AL141"/>
    <mergeCell ref="AM141:AP141"/>
    <mergeCell ref="F137:M137"/>
    <mergeCell ref="N137:Q137"/>
    <mergeCell ref="R137:V137"/>
    <mergeCell ref="W137:AB137"/>
    <mergeCell ref="AC137:AH137"/>
    <mergeCell ref="AI137:AL137"/>
    <mergeCell ref="AM137:AP137"/>
    <mergeCell ref="AM135:AP135"/>
    <mergeCell ref="F138:M138"/>
    <mergeCell ref="N138:Q138"/>
    <mergeCell ref="R138:V138"/>
    <mergeCell ref="W138:AB138"/>
    <mergeCell ref="AC138:AH138"/>
    <mergeCell ref="AI138:AL138"/>
    <mergeCell ref="AM138:AP138"/>
    <mergeCell ref="W128:AB128"/>
    <mergeCell ref="AC128:AH128"/>
    <mergeCell ref="AI128:AL128"/>
    <mergeCell ref="AM128:AP128"/>
    <mergeCell ref="F130:M130"/>
    <mergeCell ref="N130:Q130"/>
    <mergeCell ref="R130:V130"/>
    <mergeCell ref="W130:AB130"/>
    <mergeCell ref="AC130:AH130"/>
    <mergeCell ref="F134:M134"/>
    <mergeCell ref="N134:Q134"/>
    <mergeCell ref="R134:V134"/>
    <mergeCell ref="W134:AB134"/>
    <mergeCell ref="AC134:AH134"/>
    <mergeCell ref="AI134:AL134"/>
    <mergeCell ref="AM134:AP134"/>
    <mergeCell ref="F136:M136"/>
    <mergeCell ref="N136:Q136"/>
    <mergeCell ref="R136:V136"/>
    <mergeCell ref="W136:AB136"/>
    <mergeCell ref="AC136:AH136"/>
    <mergeCell ref="AI136:AL136"/>
    <mergeCell ref="AM136:AP136"/>
    <mergeCell ref="F131:M131"/>
    <mergeCell ref="N131:Q131"/>
    <mergeCell ref="R131:V131"/>
    <mergeCell ref="W131:AB131"/>
    <mergeCell ref="AC131:AH131"/>
    <mergeCell ref="AI131:AL131"/>
    <mergeCell ref="AM131:AP131"/>
    <mergeCell ref="F132:M132"/>
    <mergeCell ref="N132:Q132"/>
    <mergeCell ref="R132:V132"/>
    <mergeCell ref="W132:AB132"/>
    <mergeCell ref="AC132:AH132"/>
    <mergeCell ref="AI132:AL132"/>
    <mergeCell ref="AM132:AP132"/>
    <mergeCell ref="F133:M133"/>
    <mergeCell ref="N133:Q133"/>
    <mergeCell ref="R133:V133"/>
    <mergeCell ref="W133:AB133"/>
    <mergeCell ref="AC133:AH133"/>
    <mergeCell ref="AI133:AL133"/>
    <mergeCell ref="AM133:AP133"/>
    <mergeCell ref="F135:M135"/>
    <mergeCell ref="N135:Q135"/>
    <mergeCell ref="R135:V135"/>
    <mergeCell ref="W135:AB135"/>
    <mergeCell ref="AC135:AH135"/>
    <mergeCell ref="AI135:AL135"/>
    <mergeCell ref="AI130:AL130"/>
    <mergeCell ref="AM130:AP130"/>
    <mergeCell ref="AS106:AZ106"/>
    <mergeCell ref="BA106:BD106"/>
    <mergeCell ref="BE106:BI106"/>
    <mergeCell ref="BA109:BD109"/>
    <mergeCell ref="BE109:BI109"/>
    <mergeCell ref="F125:M125"/>
    <mergeCell ref="N125:Q125"/>
    <mergeCell ref="R125:V125"/>
    <mergeCell ref="W125:AB125"/>
    <mergeCell ref="AC125:AH125"/>
    <mergeCell ref="AI125:AL125"/>
    <mergeCell ref="R126:V126"/>
    <mergeCell ref="F129:M129"/>
    <mergeCell ref="N129:Q129"/>
    <mergeCell ref="R129:V129"/>
    <mergeCell ref="W129:AB129"/>
    <mergeCell ref="AC129:AH129"/>
    <mergeCell ref="AI129:AL129"/>
    <mergeCell ref="AM122:AP122"/>
    <mergeCell ref="W126:AB126"/>
    <mergeCell ref="AC126:AH126"/>
    <mergeCell ref="AI126:AL126"/>
    <mergeCell ref="AM126:AP126"/>
    <mergeCell ref="AI127:AL127"/>
    <mergeCell ref="AM127:AP127"/>
    <mergeCell ref="AM125:AP125"/>
    <mergeCell ref="W121:AB121"/>
    <mergeCell ref="AC121:AH121"/>
    <mergeCell ref="W115:AB115"/>
    <mergeCell ref="AC118:AH118"/>
    <mergeCell ref="BJ106:BO106"/>
    <mergeCell ref="BP106:BU106"/>
    <mergeCell ref="AS112:AZ112"/>
    <mergeCell ref="BA112:BD112"/>
    <mergeCell ref="BE112:BI112"/>
    <mergeCell ref="BJ112:BO112"/>
    <mergeCell ref="BP112:BU112"/>
    <mergeCell ref="AS122:AZ122"/>
    <mergeCell ref="BA122:BD122"/>
    <mergeCell ref="BE122:BI122"/>
    <mergeCell ref="BJ122:BO122"/>
    <mergeCell ref="BP122:BU122"/>
    <mergeCell ref="BE121:BI121"/>
    <mergeCell ref="BJ121:BO121"/>
    <mergeCell ref="BP121:BU121"/>
    <mergeCell ref="AC127:AH127"/>
    <mergeCell ref="AC107:AH107"/>
    <mergeCell ref="AI107:AL107"/>
    <mergeCell ref="AM107:AP107"/>
    <mergeCell ref="BV106:BY106"/>
    <mergeCell ref="BZ106:CC106"/>
    <mergeCell ref="AS107:AZ107"/>
    <mergeCell ref="BA107:BD107"/>
    <mergeCell ref="BE107:BI107"/>
    <mergeCell ref="BJ107:BO107"/>
    <mergeCell ref="BP107:BU107"/>
    <mergeCell ref="BV107:BY107"/>
    <mergeCell ref="BZ107:CC107"/>
    <mergeCell ref="AS108:AZ108"/>
    <mergeCell ref="BA108:BD108"/>
    <mergeCell ref="BE108:BI108"/>
    <mergeCell ref="BJ108:BO108"/>
    <mergeCell ref="BP108:BU108"/>
    <mergeCell ref="BV108:BY108"/>
    <mergeCell ref="BZ108:CC108"/>
    <mergeCell ref="AS109:AZ109"/>
    <mergeCell ref="BJ109:BO109"/>
    <mergeCell ref="BP109:BU109"/>
    <mergeCell ref="BV109:BY109"/>
    <mergeCell ref="BZ109:CC109"/>
    <mergeCell ref="AS105:CC105"/>
    <mergeCell ref="AS115:CC115"/>
    <mergeCell ref="AS123:AZ123"/>
    <mergeCell ref="BA123:BD123"/>
    <mergeCell ref="BE123:BI123"/>
    <mergeCell ref="BJ123:BO123"/>
    <mergeCell ref="BP123:BU123"/>
    <mergeCell ref="BV123:BY123"/>
    <mergeCell ref="BZ123:CC123"/>
    <mergeCell ref="AS124:AZ124"/>
    <mergeCell ref="BA124:BD124"/>
    <mergeCell ref="BE124:BI124"/>
    <mergeCell ref="BJ124:BO124"/>
    <mergeCell ref="BP124:BU124"/>
    <mergeCell ref="BV124:BY124"/>
    <mergeCell ref="BZ124:CC124"/>
    <mergeCell ref="AS110:AZ110"/>
    <mergeCell ref="BA110:BD110"/>
    <mergeCell ref="BE110:BI110"/>
    <mergeCell ref="BJ110:BO110"/>
    <mergeCell ref="BP110:BU110"/>
    <mergeCell ref="BV110:BY110"/>
    <mergeCell ref="BZ110:CC110"/>
    <mergeCell ref="AS111:AZ111"/>
    <mergeCell ref="BA111:BD111"/>
    <mergeCell ref="BE111:BI111"/>
    <mergeCell ref="BJ111:BO111"/>
    <mergeCell ref="BP111:BU111"/>
    <mergeCell ref="BV111:BY111"/>
    <mergeCell ref="BZ111:CC111"/>
    <mergeCell ref="BV112:BY112"/>
    <mergeCell ref="BZ112:CC112"/>
    <mergeCell ref="BV122:BY122"/>
    <mergeCell ref="BZ122:CC122"/>
    <mergeCell ref="AS114:AZ114"/>
    <mergeCell ref="BA114:BD114"/>
    <mergeCell ref="BE114:BI114"/>
    <mergeCell ref="BJ114:BO114"/>
    <mergeCell ref="BP114:BU114"/>
    <mergeCell ref="BV114:BY114"/>
    <mergeCell ref="BZ114:CC114"/>
    <mergeCell ref="AS113:AZ113"/>
    <mergeCell ref="BA113:BD113"/>
    <mergeCell ref="BE113:BI113"/>
    <mergeCell ref="BJ113:BO113"/>
    <mergeCell ref="BP113:BU113"/>
    <mergeCell ref="BV113:BY113"/>
    <mergeCell ref="BZ113:CC113"/>
    <mergeCell ref="AS119:AZ119"/>
    <mergeCell ref="BA119:BD119"/>
    <mergeCell ref="BE119:BI119"/>
    <mergeCell ref="BJ119:BO119"/>
    <mergeCell ref="BP119:BU119"/>
    <mergeCell ref="BV119:BY119"/>
    <mergeCell ref="BZ119:CC119"/>
    <mergeCell ref="AS120:AZ120"/>
    <mergeCell ref="BA120:BD120"/>
    <mergeCell ref="BE120:BI120"/>
    <mergeCell ref="BJ120:BO120"/>
    <mergeCell ref="BV120:BY120"/>
    <mergeCell ref="BZ120:CC120"/>
    <mergeCell ref="AS121:AZ121"/>
    <mergeCell ref="BA121:BD121"/>
    <mergeCell ref="BV121:BY121"/>
    <mergeCell ref="BZ121:CC121"/>
    <mergeCell ref="BJ118:BO118"/>
    <mergeCell ref="BP118:BU118"/>
    <mergeCell ref="BV118:BY118"/>
    <mergeCell ref="BZ118:CC118"/>
    <mergeCell ref="AS116:AZ116"/>
    <mergeCell ref="BA116:BD116"/>
    <mergeCell ref="BE116:BI116"/>
    <mergeCell ref="BJ116:BO116"/>
    <mergeCell ref="BP116:BU116"/>
    <mergeCell ref="BV116:BY116"/>
    <mergeCell ref="BZ116:CC116"/>
    <mergeCell ref="AS117:AZ117"/>
    <mergeCell ref="BA117:BD117"/>
    <mergeCell ref="BE117:BI117"/>
    <mergeCell ref="BJ117:BO117"/>
    <mergeCell ref="BP117:BU117"/>
    <mergeCell ref="BV117:BY117"/>
    <mergeCell ref="BZ117:CC117"/>
    <mergeCell ref="AS118:AZ118"/>
    <mergeCell ref="BA118:BD118"/>
    <mergeCell ref="BE118:BI118"/>
    <mergeCell ref="BP120:BU120"/>
    <mergeCell ref="AC37:AH37"/>
    <mergeCell ref="AI37:AL37"/>
    <mergeCell ref="AU37:AX37"/>
    <mergeCell ref="AQ37:AT37"/>
    <mergeCell ref="BC37:BU37"/>
    <mergeCell ref="W37:AB37"/>
    <mergeCell ref="AI38:AL38"/>
    <mergeCell ref="BC38:BU38"/>
    <mergeCell ref="A35:E35"/>
    <mergeCell ref="F35:M35"/>
    <mergeCell ref="N35:Q35"/>
    <mergeCell ref="R35:V35"/>
    <mergeCell ref="W35:AB35"/>
    <mergeCell ref="AC35:AH35"/>
    <mergeCell ref="A36:E36"/>
    <mergeCell ref="F36:M36"/>
    <mergeCell ref="N36:Q36"/>
    <mergeCell ref="R36:V36"/>
    <mergeCell ref="W36:AB36"/>
    <mergeCell ref="AC36:AH36"/>
    <mergeCell ref="AI35:AL35"/>
    <mergeCell ref="AI36:AL36"/>
    <mergeCell ref="AU35:AX35"/>
    <mergeCell ref="AY35:BB35"/>
    <mergeCell ref="AY37:BB37"/>
    <mergeCell ref="AC33:AH33"/>
    <mergeCell ref="AI33:AL33"/>
    <mergeCell ref="AM33:AP33"/>
    <mergeCell ref="F33:M33"/>
    <mergeCell ref="F34:M34"/>
    <mergeCell ref="N34:Q34"/>
    <mergeCell ref="AQ38:AT38"/>
    <mergeCell ref="AU38:AX38"/>
    <mergeCell ref="AM38:AP38"/>
    <mergeCell ref="AC30:AH30"/>
    <mergeCell ref="BC11:BU11"/>
    <mergeCell ref="A11:E11"/>
    <mergeCell ref="F11:M11"/>
    <mergeCell ref="N11:Q11"/>
    <mergeCell ref="R11:V11"/>
    <mergeCell ref="W11:AB11"/>
    <mergeCell ref="AY33:BB33"/>
    <mergeCell ref="A33:E33"/>
    <mergeCell ref="AU33:AX33"/>
    <mergeCell ref="AM35:AP35"/>
    <mergeCell ref="AQ35:AT35"/>
    <mergeCell ref="A34:E34"/>
    <mergeCell ref="AM30:AP30"/>
    <mergeCell ref="AQ30:AT30"/>
    <mergeCell ref="AU30:AX30"/>
    <mergeCell ref="AM31:AP31"/>
    <mergeCell ref="AC29:AH29"/>
    <mergeCell ref="F29:M29"/>
    <mergeCell ref="AQ29:AT29"/>
    <mergeCell ref="A37:E37"/>
    <mergeCell ref="N37:Q37"/>
    <mergeCell ref="R37:V37"/>
    <mergeCell ref="AU29:AX29"/>
    <mergeCell ref="R34:V34"/>
    <mergeCell ref="W34:AB34"/>
    <mergeCell ref="AC34:AH34"/>
    <mergeCell ref="AI34:AL34"/>
    <mergeCell ref="AM34:AP34"/>
    <mergeCell ref="AQ34:AT34"/>
    <mergeCell ref="AQ31:AT31"/>
    <mergeCell ref="AU31:AX31"/>
    <mergeCell ref="N30:Q30"/>
    <mergeCell ref="R30:V30"/>
    <mergeCell ref="W30:AB30"/>
    <mergeCell ref="A32:E32"/>
    <mergeCell ref="F32:M32"/>
    <mergeCell ref="N32:Q32"/>
    <mergeCell ref="R32:V32"/>
    <mergeCell ref="W32:AB32"/>
    <mergeCell ref="A31:E31"/>
    <mergeCell ref="AI32:AL32"/>
    <mergeCell ref="AM32:AP32"/>
    <mergeCell ref="AQ32:AT32"/>
    <mergeCell ref="N31:Q31"/>
    <mergeCell ref="AC32:AH32"/>
    <mergeCell ref="F31:M31"/>
    <mergeCell ref="R31:V31"/>
    <mergeCell ref="W31:AB31"/>
    <mergeCell ref="AC31:AH31"/>
    <mergeCell ref="A30:E30"/>
    <mergeCell ref="F30:M30"/>
    <mergeCell ref="N33:Q33"/>
    <mergeCell ref="R33:V33"/>
    <mergeCell ref="W33:AB33"/>
    <mergeCell ref="R20:V20"/>
    <mergeCell ref="R19:V19"/>
    <mergeCell ref="AM24:AP24"/>
    <mergeCell ref="AQ24:AT24"/>
    <mergeCell ref="AU24:AX24"/>
    <mergeCell ref="AY24:BB24"/>
    <mergeCell ref="BC24:BU24"/>
    <mergeCell ref="N19:Q19"/>
    <mergeCell ref="F19:M19"/>
    <mergeCell ref="A19:E19"/>
    <mergeCell ref="A27:E27"/>
    <mergeCell ref="F27:M27"/>
    <mergeCell ref="AY25:BB25"/>
    <mergeCell ref="BC25:BU25"/>
    <mergeCell ref="N27:Q27"/>
    <mergeCell ref="R27:V27"/>
    <mergeCell ref="W27:AB27"/>
    <mergeCell ref="AM25:AP25"/>
    <mergeCell ref="AQ25:AT25"/>
    <mergeCell ref="AU25:AX25"/>
    <mergeCell ref="AC27:AH27"/>
    <mergeCell ref="BZ63:CC63"/>
    <mergeCell ref="BZ64:CC64"/>
    <mergeCell ref="AI41:AL41"/>
    <mergeCell ref="AM41:AP41"/>
    <mergeCell ref="AR48:AY48"/>
    <mergeCell ref="AR49:AY49"/>
    <mergeCell ref="AM37:AP37"/>
    <mergeCell ref="AY38:BB38"/>
    <mergeCell ref="AY27:BB27"/>
    <mergeCell ref="AI27:AL27"/>
    <mergeCell ref="AM27:AP27"/>
    <mergeCell ref="AU27:AX27"/>
    <mergeCell ref="A26:AL26"/>
    <mergeCell ref="AM26:BU26"/>
    <mergeCell ref="A25:E25"/>
    <mergeCell ref="F25:M25"/>
    <mergeCell ref="N25:Q25"/>
    <mergeCell ref="R25:V25"/>
    <mergeCell ref="W25:AB25"/>
    <mergeCell ref="AC25:AH25"/>
    <mergeCell ref="AI25:AL25"/>
    <mergeCell ref="BC27:BU27"/>
    <mergeCell ref="F28:M28"/>
    <mergeCell ref="N28:Q28"/>
    <mergeCell ref="R28:V28"/>
    <mergeCell ref="A28:E28"/>
    <mergeCell ref="W28:AB28"/>
    <mergeCell ref="AC28:AH28"/>
    <mergeCell ref="N29:Q29"/>
    <mergeCell ref="R29:V29"/>
    <mergeCell ref="A29:E29"/>
    <mergeCell ref="W29:AB29"/>
    <mergeCell ref="BC29:BU29"/>
    <mergeCell ref="AI29:AL29"/>
    <mergeCell ref="AM29:AP29"/>
    <mergeCell ref="AI30:AL30"/>
    <mergeCell ref="BC28:BU28"/>
    <mergeCell ref="BC33:BU33"/>
    <mergeCell ref="AY32:BB32"/>
    <mergeCell ref="AU34:AX34"/>
    <mergeCell ref="AY34:BB34"/>
    <mergeCell ref="BC34:BU34"/>
    <mergeCell ref="AQ33:AT33"/>
    <mergeCell ref="BC31:BU31"/>
    <mergeCell ref="BC35:BU35"/>
    <mergeCell ref="BA64:BD64"/>
    <mergeCell ref="AI60:AL60"/>
    <mergeCell ref="BP59:BU59"/>
    <mergeCell ref="BP60:BU60"/>
    <mergeCell ref="BJ60:BO60"/>
    <mergeCell ref="AS62:AZ62"/>
    <mergeCell ref="AS58:CC58"/>
    <mergeCell ref="BV60:BY60"/>
    <mergeCell ref="AI48:AL48"/>
    <mergeCell ref="AM48:AP48"/>
    <mergeCell ref="AI44:AL44"/>
    <mergeCell ref="AM44:AP44"/>
    <mergeCell ref="AI59:AL59"/>
    <mergeCell ref="AM64:AP64"/>
    <mergeCell ref="BE60:BI60"/>
    <mergeCell ref="AI31:AL31"/>
    <mergeCell ref="AU32:AX32"/>
    <mergeCell ref="BC32:BU32"/>
    <mergeCell ref="BZ59:CC59"/>
    <mergeCell ref="AS59:AZ59"/>
    <mergeCell ref="F72:M72"/>
    <mergeCell ref="AC72:AH72"/>
    <mergeCell ref="F73:M73"/>
    <mergeCell ref="R73:V73"/>
    <mergeCell ref="R72:V72"/>
    <mergeCell ref="BZ73:CC73"/>
    <mergeCell ref="BV69:BY69"/>
    <mergeCell ref="BE71:BI71"/>
    <mergeCell ref="BJ71:BO71"/>
    <mergeCell ref="BA72:BD72"/>
    <mergeCell ref="AM67:AP67"/>
    <mergeCell ref="AC67:AH67"/>
    <mergeCell ref="W71:AB71"/>
    <mergeCell ref="AI71:AL71"/>
    <mergeCell ref="AI67:AL67"/>
    <mergeCell ref="W67:AB67"/>
    <mergeCell ref="BA71:BD71"/>
    <mergeCell ref="AI73:AL73"/>
    <mergeCell ref="F67:M67"/>
    <mergeCell ref="F71:M71"/>
    <mergeCell ref="AM73:AP73"/>
    <mergeCell ref="AI69:AL69"/>
    <mergeCell ref="AS70:CC70"/>
    <mergeCell ref="AS72:AZ72"/>
    <mergeCell ref="AS73:AZ73"/>
    <mergeCell ref="BZ72:CC72"/>
    <mergeCell ref="BV73:BY73"/>
    <mergeCell ref="BE73:BI73"/>
    <mergeCell ref="BZ60:CC60"/>
    <mergeCell ref="BZ61:CC61"/>
    <mergeCell ref="BZ62:CC62"/>
    <mergeCell ref="BE59:BI59"/>
    <mergeCell ref="BE69:BI69"/>
    <mergeCell ref="BV66:BY66"/>
    <mergeCell ref="BV65:BY65"/>
    <mergeCell ref="BP65:BU65"/>
    <mergeCell ref="BP64:BU64"/>
    <mergeCell ref="BV63:BY63"/>
    <mergeCell ref="AI63:AL63"/>
    <mergeCell ref="AI61:AL61"/>
    <mergeCell ref="AM61:AP61"/>
    <mergeCell ref="AS61:AZ61"/>
    <mergeCell ref="AS63:AZ63"/>
    <mergeCell ref="AS64:AZ64"/>
    <mergeCell ref="N61:Q61"/>
    <mergeCell ref="AM60:AP60"/>
    <mergeCell ref="BA60:BD60"/>
    <mergeCell ref="AS65:AZ65"/>
    <mergeCell ref="BV59:BY59"/>
    <mergeCell ref="BJ64:BO64"/>
    <mergeCell ref="BE62:BI62"/>
    <mergeCell ref="AS60:AZ60"/>
    <mergeCell ref="BJ62:BO62"/>
    <mergeCell ref="BV62:BY62"/>
    <mergeCell ref="BA61:BD61"/>
    <mergeCell ref="BV64:BY64"/>
    <mergeCell ref="BV61:BY61"/>
    <mergeCell ref="R61:V61"/>
    <mergeCell ref="R64:V64"/>
    <mergeCell ref="AI66:AL66"/>
    <mergeCell ref="W65:AB65"/>
    <mergeCell ref="R66:V66"/>
    <mergeCell ref="R67:V67"/>
    <mergeCell ref="BZ66:CC66"/>
    <mergeCell ref="BZ67:CC67"/>
    <mergeCell ref="BZ68:CC68"/>
    <mergeCell ref="BZ69:CC69"/>
    <mergeCell ref="BZ71:CC71"/>
    <mergeCell ref="BA68:BD68"/>
    <mergeCell ref="BE66:BI66"/>
    <mergeCell ref="AC73:AH73"/>
    <mergeCell ref="BE67:BI67"/>
    <mergeCell ref="BE68:BI68"/>
    <mergeCell ref="BP72:BU72"/>
    <mergeCell ref="BP73:BU73"/>
    <mergeCell ref="AS66:AZ66"/>
    <mergeCell ref="BV68:BY68"/>
    <mergeCell ref="AS71:AZ71"/>
    <mergeCell ref="BV67:BY67"/>
    <mergeCell ref="BP66:BU66"/>
    <mergeCell ref="BP67:BU67"/>
    <mergeCell ref="BA73:BD73"/>
    <mergeCell ref="BJ73:BO73"/>
    <mergeCell ref="BJ67:BO67"/>
    <mergeCell ref="BV71:BY71"/>
    <mergeCell ref="BA69:BD69"/>
    <mergeCell ref="BJ69:BO69"/>
    <mergeCell ref="BP71:BU71"/>
    <mergeCell ref="BE72:BI72"/>
    <mergeCell ref="BJ72:BO72"/>
    <mergeCell ref="BV72:BY72"/>
    <mergeCell ref="BJ68:BO68"/>
    <mergeCell ref="AI47:AL47"/>
    <mergeCell ref="AM47:AP47"/>
    <mergeCell ref="BC19:BU19"/>
    <mergeCell ref="AQ19:AT19"/>
    <mergeCell ref="AU19:AX19"/>
    <mergeCell ref="F20:M20"/>
    <mergeCell ref="N20:Q20"/>
    <mergeCell ref="AY19:BB19"/>
    <mergeCell ref="BC20:BU20"/>
    <mergeCell ref="W51:AB51"/>
    <mergeCell ref="AC51:AH51"/>
    <mergeCell ref="AM50:AP50"/>
    <mergeCell ref="AI56:AL56"/>
    <mergeCell ref="AC65:AH65"/>
    <mergeCell ref="AC20:AH20"/>
    <mergeCell ref="AI20:AL20"/>
    <mergeCell ref="AU20:AX20"/>
    <mergeCell ref="AM20:AP20"/>
    <mergeCell ref="AC62:AH62"/>
    <mergeCell ref="AQ27:AT27"/>
    <mergeCell ref="R65:V65"/>
    <mergeCell ref="R62:V62"/>
    <mergeCell ref="R63:V63"/>
    <mergeCell ref="BA65:BD65"/>
    <mergeCell ref="W61:AB61"/>
    <mergeCell ref="W62:AB62"/>
    <mergeCell ref="AM62:AP62"/>
    <mergeCell ref="BE63:BI63"/>
    <mergeCell ref="BE64:BI64"/>
    <mergeCell ref="BE65:BI65"/>
    <mergeCell ref="BE61:BI61"/>
    <mergeCell ref="BP63:BU63"/>
    <mergeCell ref="W56:AB56"/>
    <mergeCell ref="N64:Q64"/>
    <mergeCell ref="W64:AB64"/>
    <mergeCell ref="AI65:AL65"/>
    <mergeCell ref="BJ66:BO66"/>
    <mergeCell ref="BP69:BU69"/>
    <mergeCell ref="BP68:BU68"/>
    <mergeCell ref="AM71:AP71"/>
    <mergeCell ref="F70:AP70"/>
    <mergeCell ref="BP61:BU61"/>
    <mergeCell ref="BP62:BU62"/>
    <mergeCell ref="AM69:AP69"/>
    <mergeCell ref="W68:AB68"/>
    <mergeCell ref="AI68:AL68"/>
    <mergeCell ref="AM68:AP68"/>
    <mergeCell ref="AS68:AZ68"/>
    <mergeCell ref="AS69:AZ69"/>
    <mergeCell ref="AC69:AH69"/>
    <mergeCell ref="BA67:BD67"/>
    <mergeCell ref="BA66:BD66"/>
    <mergeCell ref="W69:AB69"/>
    <mergeCell ref="AC68:AH68"/>
    <mergeCell ref="AS67:AZ67"/>
    <mergeCell ref="AC66:AH66"/>
    <mergeCell ref="AM63:AP63"/>
    <mergeCell ref="AI64:AL64"/>
    <mergeCell ref="AI62:AL62"/>
    <mergeCell ref="BA59:BD59"/>
    <mergeCell ref="AM65:AP65"/>
    <mergeCell ref="BJ61:BO61"/>
    <mergeCell ref="AC59:AH59"/>
    <mergeCell ref="AC60:AH60"/>
    <mergeCell ref="R59:V59"/>
    <mergeCell ref="A57:AI57"/>
    <mergeCell ref="N63:Q63"/>
    <mergeCell ref="W63:AB63"/>
    <mergeCell ref="F63:M63"/>
    <mergeCell ref="F60:M60"/>
    <mergeCell ref="F61:M61"/>
    <mergeCell ref="A56:E56"/>
    <mergeCell ref="F56:M56"/>
    <mergeCell ref="BZ65:CC65"/>
    <mergeCell ref="BJ59:BO59"/>
    <mergeCell ref="A17:E17"/>
    <mergeCell ref="F17:M17"/>
    <mergeCell ref="N17:Q17"/>
    <mergeCell ref="AC17:AH17"/>
    <mergeCell ref="N51:Q51"/>
    <mergeCell ref="R51:V51"/>
    <mergeCell ref="F50:M50"/>
    <mergeCell ref="N50:Q50"/>
    <mergeCell ref="AI50:AL50"/>
    <mergeCell ref="F47:M47"/>
    <mergeCell ref="N47:Q47"/>
    <mergeCell ref="R47:V47"/>
    <mergeCell ref="AC48:AH48"/>
    <mergeCell ref="A47:E47"/>
    <mergeCell ref="W47:AB47"/>
    <mergeCell ref="A46:E46"/>
    <mergeCell ref="AI51:AL51"/>
    <mergeCell ref="N65:Q65"/>
    <mergeCell ref="AM56:AP56"/>
    <mergeCell ref="F58:AP58"/>
    <mergeCell ref="R56:V56"/>
    <mergeCell ref="AC64:AH64"/>
    <mergeCell ref="F64:M64"/>
    <mergeCell ref="AU18:AX18"/>
    <mergeCell ref="AY18:BB18"/>
    <mergeCell ref="A15:E15"/>
    <mergeCell ref="F15:M15"/>
    <mergeCell ref="N15:Q15"/>
    <mergeCell ref="A16:E16"/>
    <mergeCell ref="F16:M16"/>
    <mergeCell ref="N16:Q16"/>
    <mergeCell ref="AI15:AL15"/>
    <mergeCell ref="AM15:AP15"/>
    <mergeCell ref="AQ15:AT15"/>
    <mergeCell ref="AM19:AP19"/>
    <mergeCell ref="R18:V18"/>
    <mergeCell ref="F62:M62"/>
    <mergeCell ref="AC61:AH61"/>
    <mergeCell ref="N48:Q48"/>
    <mergeCell ref="R48:V48"/>
    <mergeCell ref="W48:AB48"/>
    <mergeCell ref="AM51:AP51"/>
    <mergeCell ref="AI46:AL46"/>
    <mergeCell ref="A50:E50"/>
    <mergeCell ref="R50:V50"/>
    <mergeCell ref="W50:AB50"/>
    <mergeCell ref="AM46:AP46"/>
    <mergeCell ref="A51:E51"/>
    <mergeCell ref="F51:M51"/>
    <mergeCell ref="AM59:AP59"/>
    <mergeCell ref="N60:Q60"/>
    <mergeCell ref="R60:V60"/>
    <mergeCell ref="N62:Q62"/>
    <mergeCell ref="N46:Q46"/>
    <mergeCell ref="A48:E48"/>
    <mergeCell ref="AU11:AX11"/>
    <mergeCell ref="AM14:AP14"/>
    <mergeCell ref="AQ14:AT14"/>
    <mergeCell ref="AU15:AX15"/>
    <mergeCell ref="AY15:BB15"/>
    <mergeCell ref="AY11:BB11"/>
    <mergeCell ref="AQ10:AT10"/>
    <mergeCell ref="AY8:BB8"/>
    <mergeCell ref="AM18:AP18"/>
    <mergeCell ref="AM16:AP16"/>
    <mergeCell ref="AQ16:AT16"/>
    <mergeCell ref="AU16:AX16"/>
    <mergeCell ref="AY16:BB16"/>
    <mergeCell ref="AU10:AX10"/>
    <mergeCell ref="AY10:BB10"/>
    <mergeCell ref="AY14:BB14"/>
    <mergeCell ref="W17:AB17"/>
    <mergeCell ref="AU17:AX17"/>
    <mergeCell ref="AI18:AL18"/>
    <mergeCell ref="AQ8:AT8"/>
    <mergeCell ref="AI11:AL11"/>
    <mergeCell ref="AM11:AP11"/>
    <mergeCell ref="AU14:AX14"/>
    <mergeCell ref="W8:AB8"/>
    <mergeCell ref="AU8:AX8"/>
    <mergeCell ref="AI8:AL8"/>
    <mergeCell ref="F48:M48"/>
    <mergeCell ref="AC10:AH10"/>
    <mergeCell ref="AI10:AL10"/>
    <mergeCell ref="AM10:AP10"/>
    <mergeCell ref="N95:Q95"/>
    <mergeCell ref="R95:V95"/>
    <mergeCell ref="W95:AB95"/>
    <mergeCell ref="AC95:AH95"/>
    <mergeCell ref="R94:V94"/>
    <mergeCell ref="W94:AB94"/>
    <mergeCell ref="AC94:AH94"/>
    <mergeCell ref="AI94:AL94"/>
    <mergeCell ref="AL57:BW57"/>
    <mergeCell ref="BA63:BD63"/>
    <mergeCell ref="BJ63:BO63"/>
    <mergeCell ref="W66:AB66"/>
    <mergeCell ref="F82:AP82"/>
    <mergeCell ref="F85:M85"/>
    <mergeCell ref="N85:Q85"/>
    <mergeCell ref="F87:M87"/>
    <mergeCell ref="N87:Q87"/>
    <mergeCell ref="AM90:AP90"/>
    <mergeCell ref="F90:M90"/>
    <mergeCell ref="N90:Q90"/>
    <mergeCell ref="R90:V90"/>
    <mergeCell ref="W90:AB90"/>
    <mergeCell ref="AC90:AH90"/>
    <mergeCell ref="AI90:AL90"/>
    <mergeCell ref="F65:M65"/>
    <mergeCell ref="BA62:BD62"/>
    <mergeCell ref="N59:Q59"/>
    <mergeCell ref="W59:AB59"/>
    <mergeCell ref="W60:AB60"/>
    <mergeCell ref="F59:M59"/>
    <mergeCell ref="AC63:AH63"/>
    <mergeCell ref="BJ65:BO65"/>
    <mergeCell ref="F98:M98"/>
    <mergeCell ref="N98:Q98"/>
    <mergeCell ref="R98:V98"/>
    <mergeCell ref="W98:AB98"/>
    <mergeCell ref="F66:M66"/>
    <mergeCell ref="F68:M68"/>
    <mergeCell ref="N69:Q69"/>
    <mergeCell ref="AM66:AP66"/>
    <mergeCell ref="AI72:AL72"/>
    <mergeCell ref="F69:M69"/>
    <mergeCell ref="AM72:AP72"/>
    <mergeCell ref="N66:Q66"/>
    <mergeCell ref="N67:Q67"/>
    <mergeCell ref="N71:Q71"/>
    <mergeCell ref="N68:Q68"/>
    <mergeCell ref="AC98:AH98"/>
    <mergeCell ref="AI98:AL98"/>
    <mergeCell ref="AM98:AP98"/>
    <mergeCell ref="AM96:AP96"/>
    <mergeCell ref="F96:M96"/>
    <mergeCell ref="N96:Q96"/>
    <mergeCell ref="R96:V96"/>
    <mergeCell ref="N73:Q73"/>
    <mergeCell ref="W73:AB73"/>
    <mergeCell ref="W96:AB96"/>
    <mergeCell ref="AC96:AH96"/>
    <mergeCell ref="AI96:AL96"/>
    <mergeCell ref="F95:M95"/>
    <mergeCell ref="F94:M94"/>
    <mergeCell ref="F91:M91"/>
    <mergeCell ref="N91:Q91"/>
    <mergeCell ref="R91:V91"/>
    <mergeCell ref="R71:V71"/>
    <mergeCell ref="R68:V68"/>
    <mergeCell ref="R69:V69"/>
    <mergeCell ref="AI103:AL103"/>
    <mergeCell ref="AC110:AH110"/>
    <mergeCell ref="AI110:AL110"/>
    <mergeCell ref="W107:AB107"/>
    <mergeCell ref="AM110:AP110"/>
    <mergeCell ref="R102:V102"/>
    <mergeCell ref="W102:AB102"/>
    <mergeCell ref="AC102:AH102"/>
    <mergeCell ref="AI102:AL102"/>
    <mergeCell ref="AM100:AP100"/>
    <mergeCell ref="AM102:AP102"/>
    <mergeCell ref="AM101:AP101"/>
    <mergeCell ref="R87:V87"/>
    <mergeCell ref="W87:AB87"/>
    <mergeCell ref="AI95:AL95"/>
    <mergeCell ref="AM95:AP95"/>
    <mergeCell ref="AM94:AP94"/>
    <mergeCell ref="AM103:AP103"/>
    <mergeCell ref="W101:AB101"/>
    <mergeCell ref="AM99:AP99"/>
    <mergeCell ref="AC87:AH87"/>
    <mergeCell ref="AI87:AL87"/>
    <mergeCell ref="AM87:AP87"/>
    <mergeCell ref="AM86:AP86"/>
    <mergeCell ref="AI106:AL106"/>
    <mergeCell ref="AM106:AP106"/>
    <mergeCell ref="W110:AB110"/>
    <mergeCell ref="W80:AB80"/>
    <mergeCell ref="AC80:AH80"/>
    <mergeCell ref="N72:Q72"/>
    <mergeCell ref="N94:Q94"/>
    <mergeCell ref="W72:AB72"/>
    <mergeCell ref="AC71:AH71"/>
    <mergeCell ref="AI121:AL121"/>
    <mergeCell ref="AM121:AP121"/>
    <mergeCell ref="AI114:AL114"/>
    <mergeCell ref="F97:AP97"/>
    <mergeCell ref="AM129:AP129"/>
    <mergeCell ref="F128:M128"/>
    <mergeCell ref="N128:Q128"/>
    <mergeCell ref="R128:V128"/>
    <mergeCell ref="AC103:AH103"/>
    <mergeCell ref="R103:V103"/>
    <mergeCell ref="F127:M127"/>
    <mergeCell ref="N127:Q127"/>
    <mergeCell ref="F126:M126"/>
    <mergeCell ref="N126:Q126"/>
    <mergeCell ref="F108:M108"/>
    <mergeCell ref="N108:Q108"/>
    <mergeCell ref="F109:M109"/>
    <mergeCell ref="R107:V107"/>
    <mergeCell ref="F123:AP123"/>
    <mergeCell ref="AC112:AH112"/>
    <mergeCell ref="AI112:AL112"/>
    <mergeCell ref="AM112:AP112"/>
    <mergeCell ref="F113:AP113"/>
    <mergeCell ref="F114:M114"/>
    <mergeCell ref="N114:Q114"/>
    <mergeCell ref="R114:V114"/>
    <mergeCell ref="R127:V127"/>
    <mergeCell ref="W127:AB127"/>
    <mergeCell ref="F117:M117"/>
    <mergeCell ref="N117:Q117"/>
    <mergeCell ref="R117:V117"/>
    <mergeCell ref="W117:AB117"/>
    <mergeCell ref="AC117:AH117"/>
    <mergeCell ref="AI111:AL111"/>
    <mergeCell ref="AM111:AP111"/>
    <mergeCell ref="F112:M112"/>
    <mergeCell ref="N112:Q112"/>
    <mergeCell ref="R112:V112"/>
    <mergeCell ref="W112:AB112"/>
    <mergeCell ref="R122:V122"/>
    <mergeCell ref="AC122:AH122"/>
    <mergeCell ref="N115:Q115"/>
    <mergeCell ref="R115:V115"/>
    <mergeCell ref="F122:M122"/>
    <mergeCell ref="N122:Q122"/>
    <mergeCell ref="AM117:AP117"/>
    <mergeCell ref="AM114:AP114"/>
    <mergeCell ref="F111:M111"/>
    <mergeCell ref="N111:Q111"/>
    <mergeCell ref="R111:V111"/>
    <mergeCell ref="W111:AB111"/>
    <mergeCell ref="AC111:AH111"/>
    <mergeCell ref="AC115:AH115"/>
    <mergeCell ref="AI115:AL115"/>
    <mergeCell ref="AM115:AP115"/>
    <mergeCell ref="F116:M116"/>
    <mergeCell ref="N116:Q116"/>
    <mergeCell ref="R116:V116"/>
    <mergeCell ref="W116:AB116"/>
    <mergeCell ref="AC116:AH116"/>
    <mergeCell ref="F110:M110"/>
    <mergeCell ref="N110:Q110"/>
    <mergeCell ref="F105:AP105"/>
    <mergeCell ref="F107:M107"/>
    <mergeCell ref="N107:Q107"/>
    <mergeCell ref="R104:V104"/>
    <mergeCell ref="AM109:AP109"/>
    <mergeCell ref="N109:Q109"/>
    <mergeCell ref="R109:V109"/>
    <mergeCell ref="W109:AB109"/>
    <mergeCell ref="AC109:AH109"/>
    <mergeCell ref="AI109:AL109"/>
    <mergeCell ref="AI104:AL104"/>
    <mergeCell ref="AM104:AP104"/>
    <mergeCell ref="R110:V110"/>
    <mergeCell ref="F106:M106"/>
    <mergeCell ref="N106:Q106"/>
    <mergeCell ref="R106:V106"/>
    <mergeCell ref="W106:AB106"/>
    <mergeCell ref="AC106:AH106"/>
    <mergeCell ref="W104:AB104"/>
    <mergeCell ref="AC104:AH104"/>
    <mergeCell ref="F104:M104"/>
    <mergeCell ref="R108:V108"/>
    <mergeCell ref="W108:AB108"/>
    <mergeCell ref="AC108:AH108"/>
    <mergeCell ref="AI108:AL108"/>
    <mergeCell ref="AM108:AP108"/>
    <mergeCell ref="F99:M99"/>
    <mergeCell ref="N99:Q99"/>
    <mergeCell ref="R99:V99"/>
    <mergeCell ref="W99:AB99"/>
    <mergeCell ref="AC99:AH99"/>
    <mergeCell ref="AI99:AL99"/>
    <mergeCell ref="F100:M100"/>
    <mergeCell ref="N100:Q100"/>
    <mergeCell ref="R100:V100"/>
    <mergeCell ref="W100:AB100"/>
    <mergeCell ref="AC100:AH100"/>
    <mergeCell ref="AI100:AL100"/>
    <mergeCell ref="AI101:AL101"/>
    <mergeCell ref="AC101:AH101"/>
    <mergeCell ref="N104:Q104"/>
    <mergeCell ref="W103:AB103"/>
    <mergeCell ref="F103:M103"/>
    <mergeCell ref="F102:M102"/>
    <mergeCell ref="N102:Q102"/>
    <mergeCell ref="F101:M101"/>
    <mergeCell ref="N101:Q101"/>
    <mergeCell ref="R101:V101"/>
    <mergeCell ref="N103:Q103"/>
    <mergeCell ref="N88:Q88"/>
    <mergeCell ref="F93:M93"/>
    <mergeCell ref="N93:Q93"/>
    <mergeCell ref="R93:V93"/>
    <mergeCell ref="W93:AB93"/>
    <mergeCell ref="AC93:AH93"/>
    <mergeCell ref="AI93:AL93"/>
    <mergeCell ref="AM93:AP93"/>
    <mergeCell ref="AM92:AP92"/>
    <mergeCell ref="F92:M92"/>
    <mergeCell ref="N92:Q92"/>
    <mergeCell ref="R92:V92"/>
    <mergeCell ref="W92:AB92"/>
    <mergeCell ref="AC92:AH92"/>
    <mergeCell ref="AI92:AL92"/>
    <mergeCell ref="AI88:AL88"/>
    <mergeCell ref="R88:V88"/>
    <mergeCell ref="W88:AB88"/>
    <mergeCell ref="AC88:AH88"/>
    <mergeCell ref="F89:AP89"/>
    <mergeCell ref="AM88:AP88"/>
    <mergeCell ref="F88:M88"/>
    <mergeCell ref="W91:AB91"/>
    <mergeCell ref="AC91:AH91"/>
    <mergeCell ref="AI91:AL91"/>
    <mergeCell ref="AM91:AP91"/>
    <mergeCell ref="F86:M86"/>
    <mergeCell ref="N86:Q86"/>
    <mergeCell ref="R86:V86"/>
    <mergeCell ref="W86:AB86"/>
    <mergeCell ref="AC86:AH86"/>
    <mergeCell ref="AI86:AL86"/>
    <mergeCell ref="AM84:AP84"/>
    <mergeCell ref="F84:M84"/>
    <mergeCell ref="N84:Q84"/>
    <mergeCell ref="R84:V84"/>
    <mergeCell ref="W84:AB84"/>
    <mergeCell ref="AC84:AH84"/>
    <mergeCell ref="AI84:AL84"/>
    <mergeCell ref="AM85:AP85"/>
    <mergeCell ref="R85:V85"/>
    <mergeCell ref="AI85:AL85"/>
    <mergeCell ref="W85:AB85"/>
    <mergeCell ref="AC85:AH85"/>
    <mergeCell ref="F83:M83"/>
    <mergeCell ref="N83:Q83"/>
    <mergeCell ref="R83:V83"/>
    <mergeCell ref="W83:AB83"/>
    <mergeCell ref="AC83:AH83"/>
    <mergeCell ref="AI83:AL83"/>
    <mergeCell ref="AM83:AP83"/>
    <mergeCell ref="BA81:BD81"/>
    <mergeCell ref="BE81:BI81"/>
    <mergeCell ref="BJ81:BO81"/>
    <mergeCell ref="BP81:BU81"/>
    <mergeCell ref="BV81:BY81"/>
    <mergeCell ref="BZ81:CC81"/>
    <mergeCell ref="BV80:BY80"/>
    <mergeCell ref="BZ80:CC80"/>
    <mergeCell ref="F81:M81"/>
    <mergeCell ref="N81:Q81"/>
    <mergeCell ref="R81:V81"/>
    <mergeCell ref="W81:AB81"/>
    <mergeCell ref="AC81:AH81"/>
    <mergeCell ref="AI81:AL81"/>
    <mergeCell ref="AM81:AP81"/>
    <mergeCell ref="AS81:AZ81"/>
    <mergeCell ref="AM80:AP80"/>
    <mergeCell ref="AS80:AZ80"/>
    <mergeCell ref="BA80:BD80"/>
    <mergeCell ref="BE80:BI80"/>
    <mergeCell ref="BJ80:BO80"/>
    <mergeCell ref="BP80:BU80"/>
    <mergeCell ref="F80:M80"/>
    <mergeCell ref="N80:Q80"/>
    <mergeCell ref="R80:V80"/>
    <mergeCell ref="AI80:AL80"/>
    <mergeCell ref="BA79:BD79"/>
    <mergeCell ref="BE79:BI79"/>
    <mergeCell ref="BJ79:BO79"/>
    <mergeCell ref="BP79:BU79"/>
    <mergeCell ref="BV79:BY79"/>
    <mergeCell ref="BZ79:CC79"/>
    <mergeCell ref="BV78:BY78"/>
    <mergeCell ref="BZ78:CC78"/>
    <mergeCell ref="F79:M79"/>
    <mergeCell ref="N79:Q79"/>
    <mergeCell ref="R79:V79"/>
    <mergeCell ref="W79:AB79"/>
    <mergeCell ref="AC79:AH79"/>
    <mergeCell ref="AI79:AL79"/>
    <mergeCell ref="AM79:AP79"/>
    <mergeCell ref="AS79:AZ79"/>
    <mergeCell ref="AM78:AP78"/>
    <mergeCell ref="AS78:AZ78"/>
    <mergeCell ref="BA78:BD78"/>
    <mergeCell ref="BE78:BI78"/>
    <mergeCell ref="BJ78:BO78"/>
    <mergeCell ref="BP78:BU78"/>
    <mergeCell ref="F78:M78"/>
    <mergeCell ref="N78:Q78"/>
    <mergeCell ref="R78:V78"/>
    <mergeCell ref="W78:AB78"/>
    <mergeCell ref="AC78:AH78"/>
    <mergeCell ref="AI78:AL78"/>
    <mergeCell ref="BA77:BD77"/>
    <mergeCell ref="BE77:BI77"/>
    <mergeCell ref="BJ77:BO77"/>
    <mergeCell ref="BP77:BU77"/>
    <mergeCell ref="BV77:BY77"/>
    <mergeCell ref="BZ77:CC77"/>
    <mergeCell ref="BV76:BY76"/>
    <mergeCell ref="BZ76:CC76"/>
    <mergeCell ref="F77:M77"/>
    <mergeCell ref="N77:Q77"/>
    <mergeCell ref="R77:V77"/>
    <mergeCell ref="W77:AB77"/>
    <mergeCell ref="AC77:AH77"/>
    <mergeCell ref="AI77:AL77"/>
    <mergeCell ref="AM77:AP77"/>
    <mergeCell ref="AS77:AZ77"/>
    <mergeCell ref="AM76:AP76"/>
    <mergeCell ref="AS76:AZ76"/>
    <mergeCell ref="BA76:BD76"/>
    <mergeCell ref="BE76:BI76"/>
    <mergeCell ref="BJ76:BO76"/>
    <mergeCell ref="BP76:BU76"/>
    <mergeCell ref="F76:M76"/>
    <mergeCell ref="N76:Q76"/>
    <mergeCell ref="R76:V76"/>
    <mergeCell ref="W76:AB76"/>
    <mergeCell ref="AC76:AH76"/>
    <mergeCell ref="AI76:AL76"/>
    <mergeCell ref="BV75:BY75"/>
    <mergeCell ref="BZ75:CC75"/>
    <mergeCell ref="BV74:BY74"/>
    <mergeCell ref="BZ74:CC74"/>
    <mergeCell ref="F75:M75"/>
    <mergeCell ref="N75:Q75"/>
    <mergeCell ref="R75:V75"/>
    <mergeCell ref="W75:AB75"/>
    <mergeCell ref="AC75:AH75"/>
    <mergeCell ref="AI75:AL75"/>
    <mergeCell ref="AM75:AP75"/>
    <mergeCell ref="AS75:AZ75"/>
    <mergeCell ref="AM74:AP74"/>
    <mergeCell ref="AS74:AZ74"/>
    <mergeCell ref="BA74:BD74"/>
    <mergeCell ref="BE74:BI74"/>
    <mergeCell ref="BJ74:BO74"/>
    <mergeCell ref="BP74:BU74"/>
    <mergeCell ref="F74:M74"/>
    <mergeCell ref="N74:Q74"/>
    <mergeCell ref="R74:V74"/>
    <mergeCell ref="W74:AB74"/>
    <mergeCell ref="AC74:AH74"/>
    <mergeCell ref="AI74:AL74"/>
    <mergeCell ref="BA75:BD75"/>
    <mergeCell ref="BE75:BI75"/>
    <mergeCell ref="BJ75:BO75"/>
    <mergeCell ref="BP75:BU75"/>
    <mergeCell ref="N52:Q52"/>
    <mergeCell ref="R52:V52"/>
    <mergeCell ref="W52:AB52"/>
    <mergeCell ref="AC52:AH52"/>
    <mergeCell ref="AC50:AH50"/>
    <mergeCell ref="A54:E54"/>
    <mergeCell ref="F54:M54"/>
    <mergeCell ref="N54:Q54"/>
    <mergeCell ref="R54:V54"/>
    <mergeCell ref="W54:AB54"/>
    <mergeCell ref="AC54:AH54"/>
    <mergeCell ref="AC56:AH56"/>
    <mergeCell ref="AI54:AL54"/>
    <mergeCell ref="AI49:AL49"/>
    <mergeCell ref="AM49:AP49"/>
    <mergeCell ref="A49:E49"/>
    <mergeCell ref="F49:M49"/>
    <mergeCell ref="N49:Q49"/>
    <mergeCell ref="R49:V49"/>
    <mergeCell ref="W49:AB49"/>
    <mergeCell ref="AC49:AH49"/>
    <mergeCell ref="AI53:AL53"/>
    <mergeCell ref="AM53:AP53"/>
    <mergeCell ref="A53:E53"/>
    <mergeCell ref="F53:M53"/>
    <mergeCell ref="N53:Q53"/>
    <mergeCell ref="R53:V53"/>
    <mergeCell ref="W53:AB53"/>
    <mergeCell ref="AC53:AH53"/>
    <mergeCell ref="AM54:AP54"/>
    <mergeCell ref="N56:Q56"/>
    <mergeCell ref="A55:E55"/>
    <mergeCell ref="A44:E44"/>
    <mergeCell ref="F44:M44"/>
    <mergeCell ref="N44:Q44"/>
    <mergeCell ref="R44:V44"/>
    <mergeCell ref="W44:AB44"/>
    <mergeCell ref="AC44:AH44"/>
    <mergeCell ref="AI45:AL45"/>
    <mergeCell ref="AM45:AP45"/>
    <mergeCell ref="A45:E45"/>
    <mergeCell ref="F45:M45"/>
    <mergeCell ref="N45:Q45"/>
    <mergeCell ref="R45:V45"/>
    <mergeCell ref="W45:AB45"/>
    <mergeCell ref="AC45:AH45"/>
    <mergeCell ref="AI52:AL52"/>
    <mergeCell ref="AM52:AP52"/>
    <mergeCell ref="A42:E42"/>
    <mergeCell ref="F42:M42"/>
    <mergeCell ref="N42:Q42"/>
    <mergeCell ref="R42:V42"/>
    <mergeCell ref="W42:AB42"/>
    <mergeCell ref="AC42:AH42"/>
    <mergeCell ref="N43:Q43"/>
    <mergeCell ref="R43:V43"/>
    <mergeCell ref="W43:AB43"/>
    <mergeCell ref="AC43:AH43"/>
    <mergeCell ref="AI42:AL42"/>
    <mergeCell ref="AM42:AP42"/>
    <mergeCell ref="AI43:AL43"/>
    <mergeCell ref="AM43:AP43"/>
    <mergeCell ref="A52:E52"/>
    <mergeCell ref="F52:M52"/>
    <mergeCell ref="AC41:AH41"/>
    <mergeCell ref="N24:Q24"/>
    <mergeCell ref="A22:AH22"/>
    <mergeCell ref="AI22:BU22"/>
    <mergeCell ref="A23:AH23"/>
    <mergeCell ref="AI23:BU23"/>
    <mergeCell ref="R24:V24"/>
    <mergeCell ref="A20:E20"/>
    <mergeCell ref="AY28:BB28"/>
    <mergeCell ref="BC8:BU8"/>
    <mergeCell ref="F8:M8"/>
    <mergeCell ref="N8:Q8"/>
    <mergeCell ref="AQ9:AT9"/>
    <mergeCell ref="AU9:AX9"/>
    <mergeCell ref="AY9:BB9"/>
    <mergeCell ref="R9:V9"/>
    <mergeCell ref="W9:AB9"/>
    <mergeCell ref="AM17:AP17"/>
    <mergeCell ref="AQ17:AT17"/>
    <mergeCell ref="AC38:AH38"/>
    <mergeCell ref="BC9:BU9"/>
    <mergeCell ref="BC16:BU16"/>
    <mergeCell ref="AY17:BB17"/>
    <mergeCell ref="BC17:BU17"/>
    <mergeCell ref="AI9:AL9"/>
    <mergeCell ref="AM9:AP9"/>
    <mergeCell ref="AC11:AH11"/>
    <mergeCell ref="AC8:AH8"/>
    <mergeCell ref="AM8:AP8"/>
    <mergeCell ref="W16:AB16"/>
    <mergeCell ref="AC16:AH16"/>
    <mergeCell ref="AQ11:AT11"/>
    <mergeCell ref="AI39:BU39"/>
    <mergeCell ref="F37:M37"/>
    <mergeCell ref="AI40:AQ40"/>
    <mergeCell ref="A9:E9"/>
    <mergeCell ref="F9:M9"/>
    <mergeCell ref="N9:Q9"/>
    <mergeCell ref="N10:Q10"/>
    <mergeCell ref="F10:M10"/>
    <mergeCell ref="AI17:AL17"/>
    <mergeCell ref="A13:AH13"/>
    <mergeCell ref="AI13:BU13"/>
    <mergeCell ref="A12:AH12"/>
    <mergeCell ref="AI12:BU12"/>
    <mergeCell ref="BC18:BU18"/>
    <mergeCell ref="AI14:AL14"/>
    <mergeCell ref="BC14:BU14"/>
    <mergeCell ref="A14:E14"/>
    <mergeCell ref="F14:M14"/>
    <mergeCell ref="N14:Q14"/>
    <mergeCell ref="BC10:BU10"/>
    <mergeCell ref="R17:V17"/>
    <mergeCell ref="R16:V16"/>
    <mergeCell ref="AY20:BB20"/>
    <mergeCell ref="W24:AB24"/>
    <mergeCell ref="AY30:BB30"/>
    <mergeCell ref="BC30:BU30"/>
    <mergeCell ref="AY31:BB31"/>
    <mergeCell ref="A24:E24"/>
    <mergeCell ref="W20:AB20"/>
    <mergeCell ref="F24:M24"/>
    <mergeCell ref="AQ20:AT20"/>
    <mergeCell ref="AC19:AH19"/>
    <mergeCell ref="F6:M6"/>
    <mergeCell ref="N6:Q6"/>
    <mergeCell ref="A3:AH3"/>
    <mergeCell ref="A4:E4"/>
    <mergeCell ref="F4:AH4"/>
    <mergeCell ref="A5:AH5"/>
    <mergeCell ref="BC15:BU15"/>
    <mergeCell ref="R15:V15"/>
    <mergeCell ref="W15:AB15"/>
    <mergeCell ref="AC15:AH15"/>
    <mergeCell ref="AI16:AL16"/>
    <mergeCell ref="AQ18:AT18"/>
    <mergeCell ref="A38:E38"/>
    <mergeCell ref="F38:M38"/>
    <mergeCell ref="N38:Q38"/>
    <mergeCell ref="R38:V38"/>
    <mergeCell ref="W38:AB38"/>
    <mergeCell ref="AU6:AX6"/>
    <mergeCell ref="AY6:BB6"/>
    <mergeCell ref="AI19:AL19"/>
    <mergeCell ref="AC24:AH24"/>
    <mergeCell ref="AI24:AL24"/>
    <mergeCell ref="AY29:BB29"/>
    <mergeCell ref="AI28:AL28"/>
    <mergeCell ref="AM28:AP28"/>
    <mergeCell ref="AQ28:AT28"/>
    <mergeCell ref="AU28:AX28"/>
    <mergeCell ref="AM36:AP36"/>
    <mergeCell ref="AQ36:AT36"/>
    <mergeCell ref="AU36:AX36"/>
    <mergeCell ref="AY36:BB36"/>
    <mergeCell ref="BC36:BU36"/>
    <mergeCell ref="W14:AB14"/>
    <mergeCell ref="AC14:AH14"/>
    <mergeCell ref="A41:E41"/>
    <mergeCell ref="F41:M41"/>
    <mergeCell ref="N41:Q41"/>
    <mergeCell ref="R41:V41"/>
    <mergeCell ref="AI5:BU5"/>
    <mergeCell ref="A1:N1"/>
    <mergeCell ref="O1:P1"/>
    <mergeCell ref="Q1:Y1"/>
    <mergeCell ref="Z1:AH1"/>
    <mergeCell ref="A2:N2"/>
    <mergeCell ref="O2:P2"/>
    <mergeCell ref="Q2:Y2"/>
    <mergeCell ref="Z2:AH2"/>
    <mergeCell ref="AI7:AL7"/>
    <mergeCell ref="AM7:AP7"/>
    <mergeCell ref="AQ7:AT7"/>
    <mergeCell ref="AU7:AX7"/>
    <mergeCell ref="AY7:BB7"/>
    <mergeCell ref="BC7:BU7"/>
    <mergeCell ref="A7:E7"/>
    <mergeCell ref="F7:M7"/>
    <mergeCell ref="N7:Q7"/>
    <mergeCell ref="R7:V7"/>
    <mergeCell ref="W7:AB7"/>
    <mergeCell ref="AC7:AH7"/>
    <mergeCell ref="AI6:AL6"/>
    <mergeCell ref="AQ6:AT6"/>
    <mergeCell ref="AM6:AP6"/>
    <mergeCell ref="BC6:BU6"/>
    <mergeCell ref="A6:E6"/>
    <mergeCell ref="R119:V119"/>
    <mergeCell ref="W119:AB119"/>
    <mergeCell ref="AC119:AH119"/>
    <mergeCell ref="AI119:AL119"/>
    <mergeCell ref="AM119:AP119"/>
    <mergeCell ref="F121:M121"/>
    <mergeCell ref="A18:E18"/>
    <mergeCell ref="F18:M18"/>
    <mergeCell ref="N18:Q18"/>
    <mergeCell ref="AC47:AH47"/>
    <mergeCell ref="R46:V46"/>
    <mergeCell ref="W46:AB46"/>
    <mergeCell ref="AC46:AH46"/>
    <mergeCell ref="A39:AH39"/>
    <mergeCell ref="F46:M46"/>
    <mergeCell ref="R6:V6"/>
    <mergeCell ref="W6:AB6"/>
    <mergeCell ref="AC6:AH6"/>
    <mergeCell ref="W41:AB41"/>
    <mergeCell ref="A40:AH40"/>
    <mergeCell ref="A10:E10"/>
    <mergeCell ref="AC9:AH9"/>
    <mergeCell ref="R10:V10"/>
    <mergeCell ref="W10:AB10"/>
    <mergeCell ref="W18:AB18"/>
    <mergeCell ref="AC18:AH18"/>
    <mergeCell ref="R8:V8"/>
    <mergeCell ref="A43:E43"/>
    <mergeCell ref="F43:M43"/>
    <mergeCell ref="W19:AB19"/>
    <mergeCell ref="A8:E8"/>
    <mergeCell ref="R14:V14"/>
    <mergeCell ref="N121:Q121"/>
    <mergeCell ref="R121:V121"/>
    <mergeCell ref="AI118:AL118"/>
    <mergeCell ref="AM118:AP118"/>
    <mergeCell ref="W122:AB122"/>
    <mergeCell ref="AI122:AL122"/>
    <mergeCell ref="AI116:AL116"/>
    <mergeCell ref="AM116:AP116"/>
    <mergeCell ref="AI117:AL117"/>
    <mergeCell ref="W114:AB114"/>
    <mergeCell ref="AC114:AH114"/>
    <mergeCell ref="F115:M115"/>
    <mergeCell ref="F118:M118"/>
    <mergeCell ref="N118:Q118"/>
    <mergeCell ref="R118:V118"/>
    <mergeCell ref="W118:AB118"/>
    <mergeCell ref="F124:M124"/>
    <mergeCell ref="N124:Q124"/>
    <mergeCell ref="R124:V124"/>
    <mergeCell ref="W124:AB124"/>
    <mergeCell ref="AC124:AH124"/>
    <mergeCell ref="AI124:AL124"/>
    <mergeCell ref="AM124:AP124"/>
    <mergeCell ref="F120:M120"/>
    <mergeCell ref="N120:Q120"/>
    <mergeCell ref="R120:V120"/>
    <mergeCell ref="W120:AB120"/>
    <mergeCell ref="AC120:AH120"/>
    <mergeCell ref="AI120:AL120"/>
    <mergeCell ref="AM120:AP120"/>
    <mergeCell ref="F119:M119"/>
    <mergeCell ref="N119:Q119"/>
  </mergeCells>
  <phoneticPr fontId="6" type="noConversion"/>
  <dataValidations count="1">
    <dataValidation type="list" allowBlank="1" showInputMessage="1" showErrorMessage="1" sqref="R16:V16 R34:V38 R30:V32" xr:uid="{00000000-0002-0000-0400-000000000000}">
      <formula1>衛浴廚房設備品牌折數</formula1>
    </dataValidation>
  </dataValidations>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6F48217-DA86-4CF1-9467-1F6AAC53CBFB}">
          <x14:formula1>
            <xm:f>下拉式選單設定_勿更動勿編輯!$KU$3:$KU$25</xm:f>
          </x14:formula1>
          <xm:sqref>F29:M29 F33:M33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F83E7-0A4C-4E59-A5D1-1207D45516D2}">
  <dimension ref="A1:EF398"/>
  <sheetViews>
    <sheetView topLeftCell="A16" workbookViewId="0">
      <selection activeCell="W75" sqref="W75"/>
    </sheetView>
  </sheetViews>
  <sheetFormatPr defaultColWidth="1.625" defaultRowHeight="16.5"/>
  <cols>
    <col min="1" max="16384" width="1.625" style="4"/>
  </cols>
  <sheetData>
    <row r="1" spans="1:136" ht="15" customHeight="1"/>
    <row r="2" spans="1:136" ht="20.100000000000001" customHeight="1">
      <c r="DC2" s="279" t="str">
        <f>基本資料!F5&amp;基本資料!I5&amp;"    "&amp;基本資料!J5&amp;基本資料!M5&amp;"    "&amp;基本資料!N5&amp;基本資料!T5&amp;基本資料!A8&amp;"公館"</f>
        <v>台北市    松山區    民權東路許公館</v>
      </c>
      <c r="DD2" s="279"/>
      <c r="DE2" s="279"/>
      <c r="DF2" s="279"/>
      <c r="DG2" s="279"/>
      <c r="DH2" s="279"/>
    </row>
    <row r="3" spans="1:136" ht="20.100000000000001" customHeight="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279"/>
      <c r="DD3" s="279"/>
      <c r="DE3" s="279"/>
      <c r="DF3" s="279"/>
      <c r="DG3" s="279"/>
      <c r="DH3" s="279"/>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row>
    <row r="4" spans="1:136" ht="20.100000000000001" customHeight="1">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279"/>
      <c r="DD4" s="279"/>
      <c r="DE4" s="279"/>
      <c r="DF4" s="279"/>
      <c r="DG4" s="279"/>
      <c r="DH4" s="279"/>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row>
    <row r="5" spans="1:136" ht="20.100000000000001" customHeight="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279"/>
      <c r="DD5" s="279"/>
      <c r="DE5" s="279"/>
      <c r="DF5" s="279"/>
      <c r="DG5" s="279"/>
      <c r="DH5" s="279"/>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row>
    <row r="6" spans="1:136" ht="20.100000000000001" customHeight="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279"/>
      <c r="DD6" s="279"/>
      <c r="DE6" s="279"/>
      <c r="DF6" s="279"/>
      <c r="DG6" s="279"/>
      <c r="DH6" s="279"/>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row>
    <row r="7" spans="1:136" ht="20.100000000000001" customHeight="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279"/>
      <c r="DD7" s="279"/>
      <c r="DE7" s="279"/>
      <c r="DF7" s="279"/>
      <c r="DG7" s="279"/>
      <c r="DH7" s="279"/>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row>
    <row r="8" spans="1:136" ht="20.100000000000001" customHeight="1">
      <c r="J8" s="76"/>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279"/>
      <c r="DD8" s="279"/>
      <c r="DE8" s="279"/>
      <c r="DF8" s="279"/>
      <c r="DG8" s="279"/>
      <c r="DH8" s="279"/>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row>
    <row r="9" spans="1:136" s="2" customFormat="1" ht="20.100000000000001" customHeight="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279"/>
      <c r="DD9" s="279"/>
      <c r="DE9" s="279"/>
      <c r="DF9" s="279"/>
      <c r="DG9" s="279"/>
      <c r="DH9" s="279"/>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row>
    <row r="10" spans="1:136" s="44" customFormat="1" ht="20.100000000000001" customHeight="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279"/>
      <c r="DD10" s="279"/>
      <c r="DE10" s="279"/>
      <c r="DF10" s="279"/>
      <c r="DG10" s="279"/>
      <c r="DH10" s="279"/>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row>
    <row r="11" spans="1:136" ht="20.100000000000001" customHeight="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279"/>
      <c r="DD11" s="279"/>
      <c r="DE11" s="279"/>
      <c r="DF11" s="279"/>
      <c r="DG11" s="279"/>
      <c r="DH11" s="279"/>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row>
    <row r="12" spans="1:136" ht="20.100000000000001" customHeight="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279"/>
      <c r="DD12" s="279"/>
      <c r="DE12" s="279"/>
      <c r="DF12" s="279"/>
      <c r="DG12" s="279"/>
      <c r="DH12" s="279"/>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row>
    <row r="13" spans="1:136" ht="20.100000000000001" customHeight="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279"/>
      <c r="DD13" s="279"/>
      <c r="DE13" s="279"/>
      <c r="DF13" s="279"/>
      <c r="DG13" s="279"/>
      <c r="DH13" s="279"/>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row>
    <row r="14" spans="1:136" ht="20.100000000000001" customHeight="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279"/>
      <c r="DD14" s="279"/>
      <c r="DE14" s="279"/>
      <c r="DF14" s="279"/>
      <c r="DG14" s="279"/>
      <c r="DH14" s="279"/>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row>
    <row r="15" spans="1:136" ht="20.100000000000001" customHeight="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279"/>
      <c r="DD15" s="279"/>
      <c r="DE15" s="279"/>
      <c r="DF15" s="279"/>
      <c r="DG15" s="279"/>
      <c r="DH15" s="279"/>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row>
    <row r="16" spans="1:136" ht="20.100000000000001" customHeight="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279"/>
      <c r="DD16" s="279"/>
      <c r="DE16" s="279"/>
      <c r="DF16" s="279"/>
      <c r="DG16" s="279"/>
      <c r="DH16" s="279"/>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row>
    <row r="17" spans="80:136" s="2" customFormat="1" ht="20.100000000000001" customHeight="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279"/>
      <c r="DD17" s="279"/>
      <c r="DE17" s="279"/>
      <c r="DF17" s="279"/>
      <c r="DG17" s="279"/>
      <c r="DH17" s="279"/>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row>
    <row r="18" spans="80:136" s="44" customFormat="1" ht="20.100000000000001" customHeight="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279"/>
      <c r="DD18" s="279"/>
      <c r="DE18" s="279"/>
      <c r="DF18" s="279"/>
      <c r="DG18" s="279"/>
      <c r="DH18" s="279"/>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row>
    <row r="19" spans="80:136" ht="20.100000000000001" customHeight="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279"/>
      <c r="DD19" s="279"/>
      <c r="DE19" s="279"/>
      <c r="DF19" s="279"/>
      <c r="DG19" s="279"/>
      <c r="DH19" s="279"/>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row>
    <row r="20" spans="80:136" ht="20.100000000000001" customHeight="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279"/>
      <c r="DD20" s="279"/>
      <c r="DE20" s="279"/>
      <c r="DF20" s="279"/>
      <c r="DG20" s="279"/>
      <c r="DH20" s="279"/>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row>
    <row r="21" spans="80:136" ht="20.100000000000001" customHeight="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279"/>
      <c r="DD21" s="279"/>
      <c r="DE21" s="279"/>
      <c r="DF21" s="279"/>
      <c r="DG21" s="279"/>
      <c r="DH21" s="279"/>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row>
    <row r="22" spans="80:136" ht="20.100000000000001" customHeight="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279"/>
      <c r="DD22" s="279"/>
      <c r="DE22" s="279"/>
      <c r="DF22" s="279"/>
      <c r="DG22" s="279"/>
      <c r="DH22" s="279"/>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row>
    <row r="23" spans="80:136" ht="20.100000000000001" customHeight="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279"/>
      <c r="DD23" s="279"/>
      <c r="DE23" s="279"/>
      <c r="DF23" s="279"/>
      <c r="DG23" s="279"/>
      <c r="DH23" s="279"/>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row>
    <row r="24" spans="80:136" ht="20.100000000000001" customHeight="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279"/>
      <c r="DD24" s="279"/>
      <c r="DE24" s="279"/>
      <c r="DF24" s="279"/>
      <c r="DG24" s="279"/>
      <c r="DH24" s="279"/>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row>
    <row r="25" spans="80:136" ht="20.100000000000001" customHeight="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279"/>
      <c r="DD25" s="279"/>
      <c r="DE25" s="279"/>
      <c r="DF25" s="279"/>
      <c r="DG25" s="279"/>
      <c r="DH25" s="279"/>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row>
    <row r="26" spans="80:136" ht="20.100000000000001" customHeight="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279"/>
      <c r="DD26" s="279"/>
      <c r="DE26" s="279"/>
      <c r="DF26" s="279"/>
      <c r="DG26" s="279"/>
      <c r="DH26" s="279"/>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row>
    <row r="27" spans="80:136" s="2" customFormat="1" ht="20.100000000000001" customHeight="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280" t="s">
        <v>300</v>
      </c>
      <c r="DD27" s="280"/>
      <c r="DE27" s="280"/>
      <c r="DF27" s="280"/>
      <c r="DG27" s="280"/>
      <c r="DH27" s="280"/>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row>
    <row r="28" spans="80:136" s="44" customFormat="1" ht="20.100000000000001" customHeight="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280"/>
      <c r="DD28" s="280"/>
      <c r="DE28" s="280"/>
      <c r="DF28" s="280"/>
      <c r="DG28" s="280"/>
      <c r="DH28" s="280"/>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row>
    <row r="29" spans="80:136" ht="20.100000000000001" customHeight="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280"/>
      <c r="DD29" s="280"/>
      <c r="DE29" s="280"/>
      <c r="DF29" s="280"/>
      <c r="DG29" s="280"/>
      <c r="DH29" s="280"/>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row>
    <row r="30" spans="80:136" ht="20.100000000000001" customHeight="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280"/>
      <c r="DD30" s="280"/>
      <c r="DE30" s="280"/>
      <c r="DF30" s="280"/>
      <c r="DG30" s="280"/>
      <c r="DH30" s="280"/>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row>
    <row r="31" spans="80:136" ht="20.100000000000001" customHeight="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280"/>
      <c r="DD31" s="280"/>
      <c r="DE31" s="280"/>
      <c r="DF31" s="280"/>
      <c r="DG31" s="280"/>
      <c r="DH31" s="280"/>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row>
    <row r="32" spans="80:136" ht="20.100000000000001" customHeight="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280"/>
      <c r="DD32" s="280"/>
      <c r="DE32" s="280"/>
      <c r="DF32" s="280"/>
      <c r="DG32" s="280"/>
      <c r="DH32" s="280"/>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row>
    <row r="33" spans="65:136" ht="20.100000000000001" customHeight="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280"/>
      <c r="DD33" s="280"/>
      <c r="DE33" s="280"/>
      <c r="DF33" s="280"/>
      <c r="DG33" s="280"/>
      <c r="DH33" s="280"/>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row>
    <row r="34" spans="65:136" ht="20.100000000000001" customHeight="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280"/>
      <c r="DD34" s="280"/>
      <c r="DE34" s="280"/>
      <c r="DF34" s="280"/>
      <c r="DG34" s="280"/>
      <c r="DH34" s="280"/>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row>
    <row r="35" spans="65:136" ht="20.100000000000001" customHeight="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280"/>
      <c r="DD35" s="280"/>
      <c r="DE35" s="280"/>
      <c r="DF35" s="280"/>
      <c r="DG35" s="280"/>
      <c r="DH35" s="280"/>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row>
    <row r="36" spans="65:136" ht="20.100000000000001" customHeight="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280"/>
      <c r="DD36" s="280"/>
      <c r="DE36" s="280"/>
      <c r="DF36" s="280"/>
      <c r="DG36" s="280"/>
      <c r="DH36" s="280"/>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row>
    <row r="37" spans="65:136" ht="20.100000000000001" customHeight="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280"/>
      <c r="DD37" s="280"/>
      <c r="DE37" s="280"/>
      <c r="DF37" s="280"/>
      <c r="DG37" s="280"/>
      <c r="DH37" s="280"/>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row>
    <row r="38" spans="65:136" s="2" customFormat="1" ht="20.100000000000001" customHeight="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280"/>
      <c r="DD38" s="280"/>
      <c r="DE38" s="280"/>
      <c r="DF38" s="280"/>
      <c r="DG38" s="280"/>
      <c r="DH38" s="280"/>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row>
    <row r="39" spans="65:136" s="44" customFormat="1" ht="20.100000000000001" customHeight="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280"/>
      <c r="DD39" s="280"/>
      <c r="DE39" s="280"/>
      <c r="DF39" s="280"/>
      <c r="DG39" s="280"/>
      <c r="DH39" s="280"/>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row>
    <row r="40" spans="65:136" ht="20.100000000000001" customHeight="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280"/>
      <c r="DD40" s="280"/>
      <c r="DE40" s="280"/>
      <c r="DF40" s="280"/>
      <c r="DG40" s="280"/>
      <c r="DH40" s="280"/>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row>
    <row r="41" spans="65:136" ht="15" customHeight="1">
      <c r="DC41" s="280"/>
      <c r="DD41" s="280"/>
      <c r="DE41" s="280"/>
      <c r="DF41" s="280"/>
      <c r="DG41" s="280"/>
      <c r="DH41" s="280"/>
    </row>
    <row r="42" spans="65:136" ht="20.100000000000001" customHeight="1">
      <c r="CT42" s="281" t="s">
        <v>869</v>
      </c>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row>
    <row r="43" spans="65:136" ht="20.100000000000001" customHeight="1">
      <c r="BM43" s="83"/>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EB43" s="82"/>
    </row>
    <row r="44" spans="65:136" ht="20.100000000000001" customHeight="1">
      <c r="BM44" s="83"/>
      <c r="BR44" s="149" t="s">
        <v>867</v>
      </c>
      <c r="BS44" s="149"/>
      <c r="BT44" s="149"/>
      <c r="BU44" s="149"/>
      <c r="BV44" s="149"/>
      <c r="BW44" s="149"/>
      <c r="BX44" s="149"/>
      <c r="BY44" s="149"/>
      <c r="BZ44" s="149"/>
      <c r="CA44" s="149"/>
      <c r="CB44" s="149"/>
      <c r="CC44" s="149"/>
      <c r="CD44" s="111"/>
      <c r="CE44" s="111"/>
      <c r="CF44" s="149" t="s">
        <v>868</v>
      </c>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EB44" s="82"/>
    </row>
    <row r="45" spans="65:136" ht="20.100000000000001" customHeight="1">
      <c r="BM45" s="83"/>
      <c r="BR45" s="274" t="str">
        <f>基本資料!A8&amp;基本資料!B8</f>
        <v>許勝欽</v>
      </c>
      <c r="BS45" s="274"/>
      <c r="BT45" s="274"/>
      <c r="BU45" s="274"/>
      <c r="BV45" s="274"/>
      <c r="BW45" s="274"/>
      <c r="BX45" s="274"/>
      <c r="BY45" s="274"/>
      <c r="BZ45" s="274" t="s">
        <v>1646</v>
      </c>
      <c r="CA45" s="274"/>
      <c r="CB45" s="274"/>
      <c r="CC45" s="274"/>
      <c r="CD45" s="111"/>
      <c r="CE45" s="111"/>
      <c r="CF45" s="274" t="s">
        <v>869</v>
      </c>
      <c r="CG45" s="274"/>
      <c r="CH45" s="274"/>
      <c r="CI45" s="274"/>
      <c r="CJ45" s="274"/>
      <c r="CK45" s="274"/>
      <c r="CL45" s="274"/>
      <c r="CM45" s="274"/>
      <c r="CN45" s="274"/>
      <c r="CO45" s="274"/>
      <c r="CP45" s="274"/>
      <c r="CQ45" s="274"/>
      <c r="CR45" s="274"/>
      <c r="CS45" s="274"/>
      <c r="CT45" s="274"/>
      <c r="CU45" s="274"/>
      <c r="CV45" s="274"/>
      <c r="CW45" s="274"/>
      <c r="CX45" s="274"/>
      <c r="CY45" s="274"/>
      <c r="CZ45" s="107"/>
      <c r="DA45" s="107"/>
      <c r="DB45" s="274" t="s">
        <v>1611</v>
      </c>
      <c r="DC45" s="274"/>
      <c r="DD45" s="274"/>
      <c r="DE45" s="274"/>
      <c r="DF45" s="274"/>
      <c r="DG45" s="274"/>
      <c r="DH45" s="274"/>
      <c r="DI45" s="274"/>
      <c r="DJ45" s="274"/>
      <c r="DK45" s="274"/>
      <c r="DL45" s="274"/>
      <c r="DM45" s="274"/>
      <c r="DN45" s="274"/>
      <c r="DO45" s="274"/>
      <c r="DP45" s="274"/>
      <c r="DQ45" s="274"/>
      <c r="DR45" s="274"/>
      <c r="DS45" s="274"/>
      <c r="DT45" s="274"/>
      <c r="DU45" s="274"/>
      <c r="DV45" s="274"/>
      <c r="DW45" s="274"/>
      <c r="DX45" s="274"/>
      <c r="EB45" s="82"/>
    </row>
    <row r="46" spans="65:136" ht="20.100000000000001" customHeight="1">
      <c r="BM46" s="83"/>
      <c r="BR46" s="275" t="str">
        <f>基本資料!L8</f>
        <v>0933-234-000</v>
      </c>
      <c r="BS46" s="274"/>
      <c r="BT46" s="274"/>
      <c r="BU46" s="274"/>
      <c r="BV46" s="274"/>
      <c r="BW46" s="274"/>
      <c r="BX46" s="274"/>
      <c r="BY46" s="274"/>
      <c r="BZ46" s="274"/>
      <c r="CA46" s="274"/>
      <c r="CB46" s="274"/>
      <c r="CC46" s="274"/>
      <c r="CD46" s="111"/>
      <c r="CE46" s="111"/>
      <c r="CF46" s="274" t="s">
        <v>1612</v>
      </c>
      <c r="CG46" s="274"/>
      <c r="CH46" s="274"/>
      <c r="CI46" s="274"/>
      <c r="CJ46" s="274"/>
      <c r="CK46" s="274"/>
      <c r="CL46" s="274"/>
      <c r="CM46" s="274"/>
      <c r="CN46" s="274"/>
      <c r="CO46" s="274"/>
      <c r="CP46" s="274"/>
      <c r="CQ46" s="274"/>
      <c r="CR46" s="274"/>
      <c r="CS46" s="274"/>
      <c r="CT46" s="274"/>
      <c r="CU46" s="274"/>
      <c r="CV46" s="274"/>
      <c r="CW46" s="274"/>
      <c r="CX46" s="274"/>
      <c r="CY46" s="274"/>
      <c r="CZ46" s="111"/>
      <c r="DA46" s="111"/>
      <c r="DB46" s="274" t="s">
        <v>1613</v>
      </c>
      <c r="DC46" s="274"/>
      <c r="DD46" s="274"/>
      <c r="DE46" s="274"/>
      <c r="DF46" s="274"/>
      <c r="DG46" s="274"/>
      <c r="DH46" s="274"/>
      <c r="DI46" s="274"/>
      <c r="DJ46" s="274"/>
      <c r="DK46" s="274"/>
      <c r="DM46" s="275" t="s">
        <v>141</v>
      </c>
      <c r="DN46" s="275"/>
      <c r="DO46" s="275"/>
      <c r="DP46" s="275"/>
      <c r="DQ46" s="275"/>
      <c r="DR46" s="275"/>
      <c r="DS46" s="275"/>
      <c r="DT46" s="275"/>
      <c r="DU46" s="275"/>
      <c r="DV46" s="275"/>
      <c r="DW46" s="275"/>
      <c r="DX46" s="275"/>
      <c r="EB46" s="82"/>
    </row>
    <row r="47" spans="65:136" ht="20.100000000000001" customHeight="1">
      <c r="BM47" s="83"/>
      <c r="BR47" s="278" t="str">
        <f>"地址 ：  "&amp;基本資料!F5&amp;基本資料!I5&amp;基本資料!J5&amp;基本資料!M5&amp;基本資料!N5&amp;基本資料!T5&amp;基本資料!U5&amp;基本資料!AE5&amp;基本資料!AF5&amp;基本資料!AH5</f>
        <v>地址 ：  台北市松山區民權東路三段160巷22號七樓之2</v>
      </c>
      <c r="BS47" s="278"/>
      <c r="BT47" s="278"/>
      <c r="BU47" s="278"/>
      <c r="BV47" s="278"/>
      <c r="BW47" s="278"/>
      <c r="BX47" s="278"/>
      <c r="BY47" s="278"/>
      <c r="BZ47" s="278"/>
      <c r="CA47" s="278"/>
      <c r="CB47" s="278"/>
      <c r="CC47" s="278"/>
      <c r="CD47" s="111"/>
      <c r="CE47" s="111"/>
      <c r="CF47" s="278" t="s">
        <v>1614</v>
      </c>
      <c r="CG47" s="278"/>
      <c r="CH47" s="278"/>
      <c r="CI47" s="278"/>
      <c r="CJ47" s="278"/>
      <c r="CK47" s="278"/>
      <c r="CL47" s="278"/>
      <c r="CM47" s="278"/>
      <c r="CN47" s="278"/>
      <c r="CO47" s="278"/>
      <c r="CP47" s="278"/>
      <c r="CQ47" s="278"/>
      <c r="CR47" s="278"/>
      <c r="CS47" s="278"/>
      <c r="CT47" s="278"/>
      <c r="CU47" s="278"/>
      <c r="CV47" s="278"/>
      <c r="CW47" s="278"/>
      <c r="CX47" s="278"/>
      <c r="CY47" s="278"/>
      <c r="CZ47" s="111"/>
      <c r="DA47" s="111"/>
      <c r="DB47" s="274" t="s">
        <v>1615</v>
      </c>
      <c r="DC47" s="274"/>
      <c r="DD47" s="274"/>
      <c r="DE47" s="274"/>
      <c r="DF47" s="274"/>
      <c r="DG47" s="274"/>
      <c r="DH47" s="274"/>
      <c r="DI47" s="274"/>
      <c r="DJ47" s="274"/>
      <c r="DK47" s="274"/>
      <c r="DM47" s="275" t="s">
        <v>153</v>
      </c>
      <c r="DN47" s="275"/>
      <c r="DO47" s="275"/>
      <c r="DP47" s="275"/>
      <c r="DQ47" s="275"/>
      <c r="DR47" s="275"/>
      <c r="DS47" s="275"/>
      <c r="DT47" s="275"/>
      <c r="DU47" s="275"/>
      <c r="DV47" s="275"/>
      <c r="DW47" s="275"/>
      <c r="DX47" s="275"/>
      <c r="EB47" s="82"/>
    </row>
    <row r="48" spans="65:136" ht="20.100000000000001" customHeight="1">
      <c r="BM48" s="83"/>
      <c r="BR48" s="278"/>
      <c r="BS48" s="278"/>
      <c r="BT48" s="278"/>
      <c r="BU48" s="278"/>
      <c r="BV48" s="278"/>
      <c r="BW48" s="278"/>
      <c r="BX48" s="278"/>
      <c r="BY48" s="278"/>
      <c r="BZ48" s="278"/>
      <c r="CA48" s="278"/>
      <c r="CB48" s="278"/>
      <c r="CC48" s="278"/>
      <c r="CD48" s="111"/>
      <c r="CE48" s="111"/>
      <c r="CF48" s="278"/>
      <c r="CG48" s="278"/>
      <c r="CH48" s="278"/>
      <c r="CI48" s="278"/>
      <c r="CJ48" s="278"/>
      <c r="CK48" s="278"/>
      <c r="CL48" s="278"/>
      <c r="CM48" s="278"/>
      <c r="CN48" s="278"/>
      <c r="CO48" s="278"/>
      <c r="CP48" s="278"/>
      <c r="CQ48" s="278"/>
      <c r="CR48" s="278"/>
      <c r="CS48" s="278"/>
      <c r="CT48" s="278"/>
      <c r="CU48" s="278"/>
      <c r="CV48" s="278"/>
      <c r="CW48" s="278"/>
      <c r="CX48" s="278"/>
      <c r="CY48" s="278"/>
      <c r="CZ48" s="111"/>
      <c r="DA48" s="111"/>
      <c r="DB48" s="274" t="s">
        <v>1616</v>
      </c>
      <c r="DC48" s="274"/>
      <c r="DD48" s="274"/>
      <c r="DE48" s="274"/>
      <c r="DF48" s="274"/>
      <c r="DG48" s="274"/>
      <c r="DH48" s="274"/>
      <c r="DI48" s="274"/>
      <c r="DJ48" s="274"/>
      <c r="DK48" s="274"/>
      <c r="DM48" s="275" t="s">
        <v>1390</v>
      </c>
      <c r="DN48" s="275"/>
      <c r="DO48" s="275"/>
      <c r="DP48" s="275"/>
      <c r="DQ48" s="275"/>
      <c r="DR48" s="275"/>
      <c r="DS48" s="275"/>
      <c r="DT48" s="275"/>
      <c r="DU48" s="275"/>
      <c r="DV48" s="275"/>
      <c r="DW48" s="275"/>
      <c r="DX48" s="275"/>
      <c r="EB48" s="82"/>
    </row>
    <row r="49" spans="65:132" ht="20.100000000000001" customHeight="1">
      <c r="BM49" s="83"/>
      <c r="BR49" s="278"/>
      <c r="BS49" s="278"/>
      <c r="BT49" s="278"/>
      <c r="BU49" s="278"/>
      <c r="BV49" s="278"/>
      <c r="BW49" s="278"/>
      <c r="BX49" s="278"/>
      <c r="BY49" s="278"/>
      <c r="BZ49" s="278"/>
      <c r="CA49" s="278"/>
      <c r="CB49" s="278"/>
      <c r="CC49" s="278"/>
      <c r="CD49" s="111"/>
      <c r="CE49" s="111"/>
      <c r="CF49" s="278"/>
      <c r="CG49" s="278"/>
      <c r="CH49" s="278"/>
      <c r="CI49" s="278"/>
      <c r="CJ49" s="278"/>
      <c r="CK49" s="278"/>
      <c r="CL49" s="278"/>
      <c r="CM49" s="278"/>
      <c r="CN49" s="278"/>
      <c r="CO49" s="278"/>
      <c r="CP49" s="278"/>
      <c r="CQ49" s="278"/>
      <c r="CR49" s="278"/>
      <c r="CS49" s="278"/>
      <c r="CT49" s="278"/>
      <c r="CU49" s="278"/>
      <c r="CV49" s="278"/>
      <c r="CW49" s="278"/>
      <c r="CX49" s="278"/>
      <c r="CY49" s="278"/>
      <c r="CZ49" s="111"/>
      <c r="DA49" s="111"/>
      <c r="DB49" s="274"/>
      <c r="DC49" s="274"/>
      <c r="DD49" s="274"/>
      <c r="DE49" s="274"/>
      <c r="DF49" s="274"/>
      <c r="DG49" s="274"/>
      <c r="DH49" s="274"/>
      <c r="DI49" s="274"/>
      <c r="DJ49" s="274"/>
      <c r="DK49" s="274"/>
      <c r="DM49" s="275"/>
      <c r="DN49" s="275"/>
      <c r="DO49" s="275"/>
      <c r="DP49" s="275"/>
      <c r="DQ49" s="275"/>
      <c r="DR49" s="275"/>
      <c r="DS49" s="275"/>
      <c r="DT49" s="275"/>
      <c r="DU49" s="275"/>
      <c r="DV49" s="275"/>
      <c r="DW49" s="275"/>
      <c r="DX49" s="275"/>
      <c r="EB49" s="82"/>
    </row>
    <row r="50" spans="65:132" ht="20.100000000000001" customHeight="1">
      <c r="BM50" s="83"/>
      <c r="BP50" s="76"/>
      <c r="BQ50" s="76"/>
      <c r="BR50" s="274" t="str">
        <f>基本資料!A9&amp;基本資料!B9</f>
        <v>薛冰芸</v>
      </c>
      <c r="BS50" s="274"/>
      <c r="BT50" s="274"/>
      <c r="BU50" s="274"/>
      <c r="BV50" s="274"/>
      <c r="BW50" s="274"/>
      <c r="BX50" s="274"/>
      <c r="BY50" s="274"/>
      <c r="BZ50" s="274" t="s">
        <v>1647</v>
      </c>
      <c r="CA50" s="274"/>
      <c r="CB50" s="274"/>
      <c r="CC50" s="274"/>
      <c r="CD50" s="111"/>
      <c r="CE50" s="111"/>
      <c r="CF50" s="274" t="s">
        <v>1617</v>
      </c>
      <c r="CG50" s="274"/>
      <c r="CH50" s="274"/>
      <c r="CI50" s="274"/>
      <c r="CJ50" s="274"/>
      <c r="CK50" s="274"/>
      <c r="CL50" s="274"/>
      <c r="CM50" s="274"/>
      <c r="CN50" s="274"/>
      <c r="CO50" s="274"/>
      <c r="CP50" s="274"/>
      <c r="CQ50" s="274"/>
      <c r="CR50" s="274"/>
      <c r="CS50" s="274"/>
      <c r="CT50" s="274"/>
      <c r="CU50" s="274"/>
      <c r="CV50" s="274"/>
      <c r="CW50" s="274"/>
      <c r="CX50" s="274"/>
      <c r="CY50" s="274"/>
      <c r="CZ50" s="111"/>
      <c r="DA50" s="111"/>
      <c r="DB50" s="274"/>
      <c r="DC50" s="274"/>
      <c r="DD50" s="274"/>
      <c r="DE50" s="274"/>
      <c r="DF50" s="274"/>
      <c r="DG50" s="274"/>
      <c r="DH50" s="274"/>
      <c r="DI50" s="274"/>
      <c r="DJ50" s="274"/>
      <c r="DK50" s="274"/>
      <c r="DM50" s="275"/>
      <c r="DN50" s="275"/>
      <c r="DO50" s="275"/>
      <c r="DP50" s="275"/>
      <c r="DQ50" s="275"/>
      <c r="DR50" s="275"/>
      <c r="DS50" s="275"/>
      <c r="DT50" s="275"/>
      <c r="DU50" s="275"/>
      <c r="DV50" s="275"/>
      <c r="DW50" s="275"/>
      <c r="DX50" s="275"/>
      <c r="EB50" s="82"/>
    </row>
    <row r="51" spans="65:132" ht="20.100000000000001" customHeight="1">
      <c r="BM51" s="83"/>
      <c r="BR51" s="275" t="str">
        <f>基本資料!L9</f>
        <v>0921-444-777</v>
      </c>
      <c r="BS51" s="274"/>
      <c r="BT51" s="274"/>
      <c r="BU51" s="274"/>
      <c r="BV51" s="274"/>
      <c r="BW51" s="274"/>
      <c r="BX51" s="274"/>
      <c r="BY51" s="274"/>
      <c r="BZ51" s="274"/>
      <c r="CA51" s="274"/>
      <c r="CB51" s="274"/>
      <c r="CC51" s="274"/>
      <c r="CD51" s="111"/>
      <c r="CE51" s="111"/>
      <c r="CF51" s="274" t="s">
        <v>1618</v>
      </c>
      <c r="CG51" s="274"/>
      <c r="CH51" s="274"/>
      <c r="CI51" s="274"/>
      <c r="CJ51" s="274"/>
      <c r="CK51" s="274"/>
      <c r="CL51" s="274"/>
      <c r="CM51" s="274"/>
      <c r="CN51" s="274"/>
      <c r="CO51" s="274"/>
      <c r="CP51" s="274"/>
      <c r="CQ51" s="274"/>
      <c r="CR51" s="274"/>
      <c r="CS51" s="274"/>
      <c r="CT51" s="274"/>
      <c r="CU51" s="274"/>
      <c r="CV51" s="274"/>
      <c r="CW51" s="274"/>
      <c r="CX51" s="274"/>
      <c r="CY51" s="274"/>
      <c r="CZ51" s="111"/>
      <c r="DA51" s="111"/>
      <c r="DB51" s="274"/>
      <c r="DC51" s="274"/>
      <c r="DD51" s="274"/>
      <c r="DE51" s="274"/>
      <c r="DF51" s="274"/>
      <c r="DG51" s="274"/>
      <c r="DH51" s="274"/>
      <c r="DI51" s="274"/>
      <c r="DJ51" s="274"/>
      <c r="DK51" s="274"/>
      <c r="DM51" s="275"/>
      <c r="DN51" s="275"/>
      <c r="DO51" s="275"/>
      <c r="DP51" s="275"/>
      <c r="DQ51" s="275"/>
      <c r="DR51" s="275"/>
      <c r="DS51" s="275"/>
      <c r="DT51" s="275"/>
      <c r="DU51" s="275"/>
      <c r="DV51" s="275"/>
      <c r="DW51" s="275"/>
      <c r="DX51" s="275"/>
      <c r="EB51" s="82"/>
    </row>
    <row r="52" spans="65:132" ht="20.100000000000001" customHeight="1">
      <c r="BM52" s="83"/>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EB52" s="82"/>
    </row>
    <row r="53" spans="65:132" ht="20.100000000000001" customHeight="1">
      <c r="BM53" s="83"/>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EB53" s="82"/>
    </row>
    <row r="54" spans="65:132" ht="20.100000000000001" customHeight="1">
      <c r="BM54" s="83"/>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EB54" s="82"/>
    </row>
    <row r="55" spans="65:132" ht="20.100000000000001" customHeight="1">
      <c r="BM55" s="83"/>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EB55" s="82"/>
    </row>
    <row r="56" spans="65:132" ht="20.100000000000001" customHeight="1">
      <c r="BM56" s="83"/>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EB56" s="82"/>
    </row>
    <row r="57" spans="65:132" ht="20.100000000000001" customHeight="1">
      <c r="BM57" s="83"/>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EB57" s="82"/>
    </row>
    <row r="58" spans="65:132" ht="20.100000000000001" customHeight="1">
      <c r="BM58" s="83"/>
      <c r="BR58" s="111"/>
      <c r="BS58" s="111" t="s">
        <v>1619</v>
      </c>
      <c r="BT58" s="111"/>
      <c r="BU58" s="111"/>
      <c r="BV58" s="111"/>
      <c r="BW58" s="111"/>
      <c r="BX58" s="111"/>
      <c r="BY58" s="111"/>
      <c r="BZ58" s="111"/>
      <c r="CA58" s="111"/>
      <c r="CB58" s="111"/>
      <c r="CC58" s="111"/>
      <c r="CD58" s="111"/>
      <c r="CE58" s="111" t="s">
        <v>1620</v>
      </c>
      <c r="CF58" s="111"/>
      <c r="CG58" s="111"/>
      <c r="CH58" s="111"/>
      <c r="CI58" s="111"/>
      <c r="CJ58" s="111"/>
      <c r="CK58" s="111"/>
      <c r="CL58" s="111"/>
      <c r="CM58" s="111"/>
      <c r="CN58" s="111"/>
      <c r="CO58" s="111"/>
      <c r="CP58" s="111"/>
      <c r="CQ58" s="111" t="s">
        <v>152</v>
      </c>
      <c r="CR58" s="111"/>
      <c r="CS58" s="111"/>
      <c r="CT58" s="111"/>
      <c r="CU58" s="111"/>
      <c r="CV58" s="111"/>
      <c r="CW58" s="111"/>
      <c r="CX58" s="111"/>
      <c r="CY58" s="111"/>
      <c r="CZ58" s="111"/>
      <c r="DA58" s="111"/>
      <c r="DB58" s="111"/>
      <c r="DC58" s="111" t="s">
        <v>154</v>
      </c>
      <c r="DD58" s="111"/>
      <c r="DE58" s="111"/>
      <c r="DF58" s="111"/>
      <c r="DG58" s="111"/>
      <c r="DH58" s="111"/>
      <c r="DI58" s="111"/>
      <c r="DJ58" s="111"/>
      <c r="DK58" s="111"/>
      <c r="DL58" s="111"/>
      <c r="DM58" s="111"/>
      <c r="DN58" s="111"/>
      <c r="DO58" s="111" t="s">
        <v>1391</v>
      </c>
      <c r="DP58" s="111"/>
      <c r="DQ58" s="111"/>
      <c r="DR58" s="111"/>
      <c r="DS58" s="111"/>
      <c r="DT58" s="111"/>
      <c r="DU58" s="111"/>
      <c r="DV58" s="111"/>
      <c r="DW58" s="111"/>
      <c r="DX58" s="111"/>
      <c r="EB58" s="82"/>
    </row>
    <row r="59" spans="65:132" ht="20.100000000000001" customHeight="1">
      <c r="BM59" s="83"/>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EB59" s="82"/>
    </row>
    <row r="60" spans="65:132" ht="20.100000000000001" customHeight="1">
      <c r="BM60" s="83"/>
      <c r="BS60" s="276" t="s">
        <v>870</v>
      </c>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EB60" s="82"/>
    </row>
    <row r="61" spans="65:132" ht="20.100000000000001" customHeight="1">
      <c r="BM61" s="83"/>
      <c r="BV61" s="158" t="s">
        <v>1621</v>
      </c>
      <c r="BW61" s="158"/>
      <c r="BX61" s="158"/>
      <c r="BY61" s="158"/>
      <c r="BZ61" s="158"/>
      <c r="CA61" s="158"/>
      <c r="CB61" s="158"/>
      <c r="CC61" s="158"/>
      <c r="CD61" s="158"/>
      <c r="CE61" s="158"/>
      <c r="CF61" s="158"/>
      <c r="CG61" s="158"/>
      <c r="CH61" s="158"/>
      <c r="CI61" s="158"/>
      <c r="CJ61" s="158"/>
      <c r="CK61" s="158"/>
      <c r="CL61" s="158"/>
      <c r="CM61" s="158"/>
      <c r="CN61" s="158"/>
      <c r="CO61" s="277" t="s">
        <v>142</v>
      </c>
      <c r="CP61" s="277"/>
      <c r="CQ61" s="277"/>
      <c r="CR61" s="277"/>
      <c r="CS61" s="277"/>
      <c r="CT61" s="107"/>
      <c r="CU61" s="107"/>
      <c r="CV61" s="107"/>
      <c r="CW61" s="107"/>
      <c r="DA61" s="158" t="s">
        <v>1622</v>
      </c>
      <c r="DB61" s="158"/>
      <c r="DC61" s="158"/>
      <c r="DD61" s="158"/>
      <c r="DE61" s="158"/>
      <c r="DF61" s="158"/>
      <c r="DG61" s="158"/>
      <c r="DH61" s="158"/>
      <c r="DI61" s="158"/>
      <c r="DJ61" s="158"/>
      <c r="DK61" s="158"/>
      <c r="DL61" s="158"/>
      <c r="DM61" s="158"/>
      <c r="DN61" s="158"/>
      <c r="DO61" s="158"/>
      <c r="DP61" s="158"/>
      <c r="DQ61" s="158"/>
      <c r="DR61" s="158"/>
      <c r="DS61" s="158"/>
      <c r="DT61" s="277" t="s">
        <v>143</v>
      </c>
      <c r="DU61" s="277"/>
      <c r="DV61" s="277"/>
      <c r="DW61" s="277"/>
      <c r="DX61" s="277"/>
      <c r="EB61" s="82"/>
    </row>
    <row r="62" spans="65:132" ht="20.100000000000001" customHeight="1">
      <c r="BM62" s="83"/>
      <c r="BS62" s="121"/>
      <c r="BT62" s="122"/>
      <c r="BV62" s="274" t="s">
        <v>1623</v>
      </c>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111"/>
      <c r="CU62" s="111"/>
      <c r="CV62" s="111"/>
      <c r="CW62" s="111"/>
      <c r="CX62" s="121"/>
      <c r="CY62" s="122"/>
      <c r="DA62" s="274" t="s">
        <v>1624</v>
      </c>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EB62" s="82"/>
    </row>
    <row r="63" spans="65:132" ht="20.100000000000001" customHeight="1">
      <c r="BM63" s="83"/>
      <c r="BV63" s="274" t="s">
        <v>1625</v>
      </c>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111"/>
      <c r="CU63" s="111"/>
      <c r="CV63" s="111"/>
      <c r="CW63" s="111"/>
      <c r="DA63" s="274" t="s">
        <v>1625</v>
      </c>
      <c r="DB63" s="274"/>
      <c r="DC63" s="274"/>
      <c r="DD63" s="274"/>
      <c r="DE63" s="274"/>
      <c r="DF63" s="274"/>
      <c r="DG63" s="274"/>
      <c r="DH63" s="274"/>
      <c r="DI63" s="274"/>
      <c r="DJ63" s="274"/>
      <c r="DK63" s="274"/>
      <c r="DL63" s="274"/>
      <c r="DM63" s="274"/>
      <c r="DN63" s="274"/>
      <c r="DO63" s="274"/>
      <c r="DP63" s="274"/>
      <c r="DQ63" s="274"/>
      <c r="DR63" s="274"/>
      <c r="DS63" s="274"/>
      <c r="DT63" s="274"/>
      <c r="DU63" s="274"/>
      <c r="DV63" s="274"/>
      <c r="DW63" s="274"/>
      <c r="DX63" s="274"/>
      <c r="EB63" s="82"/>
    </row>
    <row r="64" spans="65:132" ht="20.100000000000001" customHeight="1">
      <c r="BM64" s="83"/>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EB64" s="82"/>
    </row>
    <row r="65" spans="65:132" ht="20.100000000000001" customHeight="1">
      <c r="BM65" s="83"/>
      <c r="BV65" s="274" t="s">
        <v>1626</v>
      </c>
      <c r="BW65" s="274"/>
      <c r="BX65" s="274"/>
      <c r="BY65" s="274"/>
      <c r="BZ65" s="274"/>
      <c r="CA65" s="274"/>
      <c r="CB65" s="274"/>
      <c r="CC65" s="274"/>
      <c r="CD65" s="274"/>
      <c r="CE65" s="274"/>
      <c r="CF65" s="274"/>
      <c r="CG65" s="274"/>
      <c r="CH65" s="274"/>
      <c r="CI65" s="274"/>
      <c r="CJ65" s="274"/>
      <c r="CK65" s="274"/>
      <c r="CL65" s="274"/>
      <c r="CM65" s="274"/>
      <c r="CN65" s="274"/>
      <c r="CO65" s="275" t="s">
        <v>146</v>
      </c>
      <c r="CP65" s="275"/>
      <c r="CQ65" s="275"/>
      <c r="CR65" s="275"/>
      <c r="CS65" s="275"/>
      <c r="CT65" s="111"/>
      <c r="CU65" s="111"/>
      <c r="CV65" s="111"/>
      <c r="CW65" s="111"/>
      <c r="DA65" s="274" t="s">
        <v>1627</v>
      </c>
      <c r="DB65" s="274"/>
      <c r="DC65" s="274"/>
      <c r="DD65" s="274"/>
      <c r="DE65" s="274"/>
      <c r="DF65" s="274"/>
      <c r="DG65" s="274"/>
      <c r="DH65" s="274"/>
      <c r="DI65" s="274"/>
      <c r="DJ65" s="274"/>
      <c r="DK65" s="274"/>
      <c r="DL65" s="274"/>
      <c r="DM65" s="274"/>
      <c r="DN65" s="274"/>
      <c r="DO65" s="274"/>
      <c r="DP65" s="274"/>
      <c r="DQ65" s="274"/>
      <c r="DR65" s="274"/>
      <c r="DS65" s="274"/>
      <c r="DT65" s="275" t="s">
        <v>148</v>
      </c>
      <c r="DU65" s="275"/>
      <c r="DV65" s="275"/>
      <c r="DW65" s="275"/>
      <c r="DX65" s="275"/>
      <c r="EB65" s="82"/>
    </row>
    <row r="66" spans="65:132" ht="20.100000000000001" customHeight="1">
      <c r="BM66" s="83"/>
      <c r="BS66" s="121"/>
      <c r="BT66" s="122"/>
      <c r="BV66" s="274" t="s">
        <v>1628</v>
      </c>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111"/>
      <c r="CU66" s="111"/>
      <c r="CV66" s="111"/>
      <c r="CW66" s="111"/>
      <c r="CX66" s="121"/>
      <c r="CY66" s="122"/>
      <c r="DA66" s="274" t="s">
        <v>1629</v>
      </c>
      <c r="DB66" s="274"/>
      <c r="DC66" s="274"/>
      <c r="DD66" s="274"/>
      <c r="DE66" s="274"/>
      <c r="DF66" s="274"/>
      <c r="DG66" s="274"/>
      <c r="DH66" s="274"/>
      <c r="DI66" s="274"/>
      <c r="DJ66" s="274"/>
      <c r="DK66" s="274"/>
      <c r="DL66" s="274"/>
      <c r="DM66" s="274"/>
      <c r="DN66" s="274"/>
      <c r="DO66" s="274"/>
      <c r="DP66" s="274"/>
      <c r="DQ66" s="274"/>
      <c r="DR66" s="274"/>
      <c r="DS66" s="274"/>
      <c r="DT66" s="274"/>
      <c r="DU66" s="274"/>
      <c r="DV66" s="274"/>
      <c r="DW66" s="274"/>
      <c r="DX66" s="274"/>
      <c r="EB66" s="82"/>
    </row>
    <row r="67" spans="65:132" ht="20.100000000000001" customHeight="1">
      <c r="BM67" s="83"/>
      <c r="BV67" s="274" t="s">
        <v>1625</v>
      </c>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111"/>
      <c r="CU67" s="111"/>
      <c r="CV67" s="111"/>
      <c r="CW67" s="111"/>
      <c r="DA67" s="274" t="s">
        <v>1625</v>
      </c>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EB67" s="82"/>
    </row>
    <row r="68" spans="65:132" ht="20.100000000000001" customHeight="1">
      <c r="BM68" s="83"/>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EB68" s="82"/>
    </row>
    <row r="69" spans="65:132" ht="20.100000000000001" customHeight="1">
      <c r="BM69" s="83"/>
      <c r="BV69" s="274" t="s">
        <v>1630</v>
      </c>
      <c r="BW69" s="274"/>
      <c r="BX69" s="274"/>
      <c r="BY69" s="274"/>
      <c r="BZ69" s="274"/>
      <c r="CA69" s="274"/>
      <c r="CB69" s="274"/>
      <c r="CC69" s="274"/>
      <c r="CD69" s="274"/>
      <c r="CE69" s="274"/>
      <c r="CF69" s="274"/>
      <c r="CG69" s="274"/>
      <c r="CH69" s="274"/>
      <c r="CI69" s="274"/>
      <c r="CJ69" s="274"/>
      <c r="CK69" s="274"/>
      <c r="CL69" s="274"/>
      <c r="CM69" s="274"/>
      <c r="CN69" s="274"/>
      <c r="CO69" s="275" t="s">
        <v>149</v>
      </c>
      <c r="CP69" s="275"/>
      <c r="CQ69" s="275"/>
      <c r="CR69" s="275"/>
      <c r="CS69" s="275"/>
      <c r="CT69" s="111"/>
      <c r="CU69" s="111"/>
      <c r="CV69" s="111"/>
      <c r="CW69" s="111"/>
      <c r="DA69" s="274" t="s">
        <v>1631</v>
      </c>
      <c r="DB69" s="274"/>
      <c r="DC69" s="274"/>
      <c r="DD69" s="274"/>
      <c r="DE69" s="274"/>
      <c r="DF69" s="274"/>
      <c r="DG69" s="274"/>
      <c r="DH69" s="274"/>
      <c r="DI69" s="274"/>
      <c r="DJ69" s="274"/>
      <c r="DK69" s="274"/>
      <c r="DL69" s="274"/>
      <c r="DM69" s="274"/>
      <c r="DN69" s="274"/>
      <c r="DO69" s="274"/>
      <c r="DP69" s="274"/>
      <c r="DQ69" s="274"/>
      <c r="DR69" s="274"/>
      <c r="DS69" s="274"/>
      <c r="DT69" s="275" t="s">
        <v>145</v>
      </c>
      <c r="DU69" s="275"/>
      <c r="DV69" s="275"/>
      <c r="DW69" s="275"/>
      <c r="DX69" s="275"/>
      <c r="EB69" s="82"/>
    </row>
    <row r="70" spans="65:132" ht="20.100000000000001" customHeight="1">
      <c r="BM70" s="83"/>
      <c r="BS70" s="121"/>
      <c r="BT70" s="122"/>
      <c r="BV70" s="274" t="s">
        <v>1632</v>
      </c>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111"/>
      <c r="CU70" s="111"/>
      <c r="CV70" s="111"/>
      <c r="CW70" s="111"/>
      <c r="CX70" s="121"/>
      <c r="CY70" s="122"/>
      <c r="DA70" s="274" t="s">
        <v>1633</v>
      </c>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EB70" s="82"/>
    </row>
    <row r="71" spans="65:132" ht="20.100000000000001" customHeight="1">
      <c r="BM71" s="83"/>
      <c r="BV71" s="274" t="s">
        <v>1625</v>
      </c>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111"/>
      <c r="CU71" s="111"/>
      <c r="CV71" s="111"/>
      <c r="CW71" s="111"/>
      <c r="DA71" s="274" t="s">
        <v>1625</v>
      </c>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EB71" s="82"/>
    </row>
    <row r="72" spans="65:132" ht="20.100000000000001" customHeight="1">
      <c r="BM72" s="83"/>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EB72" s="82"/>
    </row>
    <row r="73" spans="65:132" ht="20.100000000000001" customHeight="1">
      <c r="BM73" s="83"/>
      <c r="BV73" s="274" t="s">
        <v>1634</v>
      </c>
      <c r="BW73" s="274"/>
      <c r="BX73" s="274"/>
      <c r="BY73" s="274"/>
      <c r="BZ73" s="274"/>
      <c r="CA73" s="274"/>
      <c r="CB73" s="274"/>
      <c r="CC73" s="274"/>
      <c r="CD73" s="274"/>
      <c r="CE73" s="274"/>
      <c r="CF73" s="274"/>
      <c r="CG73" s="274"/>
      <c r="CH73" s="274"/>
      <c r="CI73" s="274"/>
      <c r="CJ73" s="274"/>
      <c r="CK73" s="274"/>
      <c r="CL73" s="274"/>
      <c r="CM73" s="274"/>
      <c r="CN73" s="274"/>
      <c r="CO73" s="275" t="s">
        <v>144</v>
      </c>
      <c r="CP73" s="275"/>
      <c r="CQ73" s="275"/>
      <c r="CR73" s="275"/>
      <c r="CS73" s="275"/>
      <c r="CT73" s="111"/>
      <c r="CU73" s="111"/>
      <c r="CV73" s="111"/>
      <c r="CW73" s="111"/>
      <c r="DA73" s="274" t="s">
        <v>1635</v>
      </c>
      <c r="DB73" s="274"/>
      <c r="DC73" s="274"/>
      <c r="DD73" s="274"/>
      <c r="DE73" s="274"/>
      <c r="DF73" s="274"/>
      <c r="DG73" s="274"/>
      <c r="DH73" s="274"/>
      <c r="DI73" s="274"/>
      <c r="DJ73" s="274"/>
      <c r="DK73" s="274"/>
      <c r="DL73" s="274"/>
      <c r="DM73" s="274"/>
      <c r="DN73" s="274"/>
      <c r="DO73" s="274"/>
      <c r="DP73" s="274"/>
      <c r="DQ73" s="274"/>
      <c r="DR73" s="274"/>
      <c r="DS73" s="274"/>
      <c r="DT73" s="275" t="s">
        <v>147</v>
      </c>
      <c r="DU73" s="275"/>
      <c r="DV73" s="275"/>
      <c r="DW73" s="275"/>
      <c r="DX73" s="275"/>
      <c r="EB73" s="82"/>
    </row>
    <row r="74" spans="65:132" ht="20.100000000000001" customHeight="1">
      <c r="BM74" s="83"/>
      <c r="BS74" s="121"/>
      <c r="BT74" s="122"/>
      <c r="BV74" s="274" t="s">
        <v>1636</v>
      </c>
      <c r="BW74" s="274"/>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111"/>
      <c r="CU74" s="111"/>
      <c r="CV74" s="111"/>
      <c r="CW74" s="111"/>
      <c r="CX74" s="121"/>
      <c r="CY74" s="122"/>
      <c r="DA74" s="274" t="s">
        <v>1637</v>
      </c>
      <c r="DB74" s="274"/>
      <c r="DC74" s="274"/>
      <c r="DD74" s="274"/>
      <c r="DE74" s="274"/>
      <c r="DF74" s="274"/>
      <c r="DG74" s="274"/>
      <c r="DH74" s="274"/>
      <c r="DI74" s="274"/>
      <c r="DJ74" s="274"/>
      <c r="DK74" s="274"/>
      <c r="DL74" s="274"/>
      <c r="DM74" s="274"/>
      <c r="DN74" s="274"/>
      <c r="DO74" s="274"/>
      <c r="DP74" s="274"/>
      <c r="DQ74" s="274"/>
      <c r="DR74" s="274"/>
      <c r="DS74" s="274"/>
      <c r="DT74" s="274"/>
      <c r="DU74" s="274"/>
      <c r="DV74" s="274"/>
      <c r="DW74" s="274"/>
      <c r="DX74" s="274"/>
      <c r="EB74" s="82"/>
    </row>
    <row r="75" spans="65:132" ht="20.100000000000001" customHeight="1">
      <c r="BM75" s="83"/>
      <c r="BV75" s="274" t="s">
        <v>1625</v>
      </c>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111"/>
      <c r="CU75" s="111"/>
      <c r="CV75" s="111"/>
      <c r="CW75" s="111"/>
      <c r="DA75" s="274" t="s">
        <v>1625</v>
      </c>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EB75" s="82"/>
    </row>
    <row r="76" spans="65:132" ht="20.100000000000001" customHeight="1">
      <c r="BM76" s="83"/>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EB76" s="82"/>
    </row>
    <row r="77" spans="65:132" ht="20.100000000000001" customHeight="1">
      <c r="BM77" s="83"/>
      <c r="BV77" s="274" t="s">
        <v>1638</v>
      </c>
      <c r="BW77" s="274"/>
      <c r="BX77" s="274"/>
      <c r="BY77" s="274"/>
      <c r="BZ77" s="274"/>
      <c r="CA77" s="274"/>
      <c r="CB77" s="274"/>
      <c r="CC77" s="274"/>
      <c r="CD77" s="274"/>
      <c r="CE77" s="274"/>
      <c r="CF77" s="274"/>
      <c r="CG77" s="274"/>
      <c r="CH77" s="274"/>
      <c r="CI77" s="274"/>
      <c r="CJ77" s="274"/>
      <c r="CK77" s="274"/>
      <c r="CL77" s="274"/>
      <c r="CM77" s="274"/>
      <c r="CN77" s="274"/>
      <c r="CO77" s="275" t="s">
        <v>150</v>
      </c>
      <c r="CP77" s="275"/>
      <c r="CQ77" s="275"/>
      <c r="CR77" s="275"/>
      <c r="CS77" s="275"/>
      <c r="CT77" s="111"/>
      <c r="CU77" s="111"/>
      <c r="CV77" s="111"/>
      <c r="CW77" s="111"/>
      <c r="DA77" s="274" t="s">
        <v>1639</v>
      </c>
      <c r="DB77" s="274"/>
      <c r="DC77" s="274"/>
      <c r="DD77" s="274"/>
      <c r="DE77" s="274"/>
      <c r="DF77" s="274"/>
      <c r="DG77" s="274"/>
      <c r="DH77" s="274"/>
      <c r="DI77" s="274"/>
      <c r="DJ77" s="274"/>
      <c r="DK77" s="274"/>
      <c r="DL77" s="274"/>
      <c r="DM77" s="274"/>
      <c r="DN77" s="274"/>
      <c r="DO77" s="274"/>
      <c r="DP77" s="274"/>
      <c r="DQ77" s="274"/>
      <c r="DR77" s="274"/>
      <c r="DS77" s="274"/>
      <c r="DT77" s="275" t="s">
        <v>151</v>
      </c>
      <c r="DU77" s="275"/>
      <c r="DV77" s="275"/>
      <c r="DW77" s="275"/>
      <c r="DX77" s="275"/>
      <c r="EB77" s="82"/>
    </row>
    <row r="78" spans="65:132" ht="20.100000000000001" customHeight="1">
      <c r="BM78" s="83"/>
      <c r="BS78" s="121"/>
      <c r="BT78" s="122"/>
      <c r="BV78" s="274" t="s">
        <v>1640</v>
      </c>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111"/>
      <c r="CU78" s="111"/>
      <c r="CV78" s="111"/>
      <c r="CW78" s="111"/>
      <c r="CX78" s="121"/>
      <c r="CY78" s="122"/>
      <c r="DA78" s="274" t="s">
        <v>1641</v>
      </c>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EB78" s="82"/>
    </row>
    <row r="79" spans="65:132" ht="20.100000000000001" customHeight="1">
      <c r="BM79" s="83"/>
      <c r="BV79" s="274" t="s">
        <v>1625</v>
      </c>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111"/>
      <c r="CU79" s="111"/>
      <c r="CV79" s="111"/>
      <c r="CW79" s="111"/>
      <c r="DA79" s="274" t="s">
        <v>1625</v>
      </c>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EB79" s="82"/>
    </row>
    <row r="80" spans="65:132" ht="20.100000000000001" customHeight="1">
      <c r="BM80" s="83"/>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EB80" s="82"/>
    </row>
    <row r="81" spans="65:132" ht="20.100000000000001" customHeight="1">
      <c r="BM81" s="83"/>
      <c r="BR81" s="273" t="s">
        <v>1642</v>
      </c>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EB81" s="82"/>
    </row>
    <row r="82" spans="65:132" ht="20.100000000000001" customHeight="1">
      <c r="BM82" s="83"/>
      <c r="BR82" s="273" t="s">
        <v>1643</v>
      </c>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EB82" s="82"/>
    </row>
    <row r="83" spans="65:132" ht="20.100000000000001" customHeight="1">
      <c r="BM83" s="83"/>
      <c r="BR83" s="273" t="s">
        <v>1644</v>
      </c>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EB83" s="82"/>
    </row>
    <row r="84" spans="65:132" ht="15" customHeight="1">
      <c r="BM84" s="83"/>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EB84" s="82"/>
    </row>
    <row r="85" spans="65:132" ht="20.100000000000001" customHeight="1"/>
    <row r="86" spans="65:132" ht="20.100000000000001" customHeight="1"/>
    <row r="87" spans="65:132" ht="20.100000000000001" customHeight="1"/>
    <row r="88" spans="65:132" ht="20.100000000000001" customHeight="1"/>
    <row r="89" spans="65:132" ht="20.100000000000001" customHeight="1"/>
    <row r="90" spans="65:132" ht="20.100000000000001" customHeight="1"/>
    <row r="91" spans="65:132" ht="20.100000000000001" customHeight="1"/>
    <row r="92" spans="65:132" ht="20.100000000000001" customHeight="1"/>
    <row r="93" spans="65:132" ht="20.100000000000001" customHeight="1"/>
    <row r="94" spans="65:132" ht="20.100000000000001" customHeight="1"/>
    <row r="95" spans="65:132" ht="20.100000000000001" customHeight="1"/>
    <row r="96" spans="65:132"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sheetData>
  <mergeCells count="118">
    <mergeCell ref="DC2:DH26"/>
    <mergeCell ref="CB3:DB40"/>
    <mergeCell ref="DI3:EF40"/>
    <mergeCell ref="DC27:DH41"/>
    <mergeCell ref="CT42:DQ42"/>
    <mergeCell ref="BR43:DX43"/>
    <mergeCell ref="BR44:CC44"/>
    <mergeCell ref="CD44:CE44"/>
    <mergeCell ref="CF44:DX44"/>
    <mergeCell ref="BR45:BY45"/>
    <mergeCell ref="BZ45:CC45"/>
    <mergeCell ref="CD45:CE51"/>
    <mergeCell ref="CF45:CY45"/>
    <mergeCell ref="CZ45:DA51"/>
    <mergeCell ref="DB45:DX45"/>
    <mergeCell ref="BR46:CC46"/>
    <mergeCell ref="DM49:DX49"/>
    <mergeCell ref="BR50:BY50"/>
    <mergeCell ref="BZ50:CC50"/>
    <mergeCell ref="CF50:CY50"/>
    <mergeCell ref="DB50:DK50"/>
    <mergeCell ref="DM50:DX50"/>
    <mergeCell ref="CF46:CY46"/>
    <mergeCell ref="DB46:DK46"/>
    <mergeCell ref="DM46:DX46"/>
    <mergeCell ref="BR47:CC49"/>
    <mergeCell ref="CF47:CY49"/>
    <mergeCell ref="DB47:DK47"/>
    <mergeCell ref="DM47:DX47"/>
    <mergeCell ref="DB48:DK48"/>
    <mergeCell ref="DM48:DX48"/>
    <mergeCell ref="DB49:DK49"/>
    <mergeCell ref="BR51:CC51"/>
    <mergeCell ref="CF51:CY51"/>
    <mergeCell ref="DB51:DK51"/>
    <mergeCell ref="DM51:DX51"/>
    <mergeCell ref="BR52:DX52"/>
    <mergeCell ref="BR53:BR58"/>
    <mergeCell ref="BS53:CB57"/>
    <mergeCell ref="CC53:CD58"/>
    <mergeCell ref="CE53:CN57"/>
    <mergeCell ref="CO53:CP58"/>
    <mergeCell ref="CQ53:CZ57"/>
    <mergeCell ref="DA53:DB58"/>
    <mergeCell ref="DC53:DL57"/>
    <mergeCell ref="DM53:DN58"/>
    <mergeCell ref="DO53:DX57"/>
    <mergeCell ref="BS58:CB58"/>
    <mergeCell ref="CE58:CN58"/>
    <mergeCell ref="CQ58:CZ58"/>
    <mergeCell ref="DC58:DL58"/>
    <mergeCell ref="DO58:DX58"/>
    <mergeCell ref="BR59:DX59"/>
    <mergeCell ref="BS60:DX60"/>
    <mergeCell ref="BV61:CN61"/>
    <mergeCell ref="CO61:CS61"/>
    <mergeCell ref="CT61:CW63"/>
    <mergeCell ref="DA61:DS61"/>
    <mergeCell ref="DT61:DX61"/>
    <mergeCell ref="BS62:BT62"/>
    <mergeCell ref="BV62:CS62"/>
    <mergeCell ref="CX62:CY62"/>
    <mergeCell ref="BV66:CS66"/>
    <mergeCell ref="CX66:CY66"/>
    <mergeCell ref="DA66:DX66"/>
    <mergeCell ref="BV67:CS67"/>
    <mergeCell ref="DA67:DX67"/>
    <mergeCell ref="BS68:DX68"/>
    <mergeCell ref="DA62:DX62"/>
    <mergeCell ref="BV63:CS63"/>
    <mergeCell ref="DA63:DX63"/>
    <mergeCell ref="BS64:DX64"/>
    <mergeCell ref="BV65:CN65"/>
    <mergeCell ref="CO65:CS65"/>
    <mergeCell ref="CT65:CW67"/>
    <mergeCell ref="DA65:DS65"/>
    <mergeCell ref="DT65:DX65"/>
    <mergeCell ref="BS66:BT66"/>
    <mergeCell ref="BV69:CN69"/>
    <mergeCell ref="CO69:CS69"/>
    <mergeCell ref="CT69:CW71"/>
    <mergeCell ref="DA69:DS69"/>
    <mergeCell ref="DT69:DX69"/>
    <mergeCell ref="BS70:BT70"/>
    <mergeCell ref="BV70:CS70"/>
    <mergeCell ref="CX70:CY70"/>
    <mergeCell ref="DA70:DX70"/>
    <mergeCell ref="BV71:CS71"/>
    <mergeCell ref="DA71:DX71"/>
    <mergeCell ref="BS72:DX72"/>
    <mergeCell ref="BV73:CN73"/>
    <mergeCell ref="CO73:CS73"/>
    <mergeCell ref="CT73:CW75"/>
    <mergeCell ref="DA73:DS73"/>
    <mergeCell ref="DT73:DX73"/>
    <mergeCell ref="BS74:BT74"/>
    <mergeCell ref="BV74:CS74"/>
    <mergeCell ref="CX74:CY74"/>
    <mergeCell ref="DA74:DX74"/>
    <mergeCell ref="BV75:CS75"/>
    <mergeCell ref="DA75:DX75"/>
    <mergeCell ref="BR83:DX83"/>
    <mergeCell ref="BR84:DX84"/>
    <mergeCell ref="BV78:CS78"/>
    <mergeCell ref="CX78:CY78"/>
    <mergeCell ref="DA78:DX78"/>
    <mergeCell ref="BV79:CS79"/>
    <mergeCell ref="DA79:DX79"/>
    <mergeCell ref="BR80:DX80"/>
    <mergeCell ref="BS76:DX76"/>
    <mergeCell ref="BV77:CN77"/>
    <mergeCell ref="CO77:CS77"/>
    <mergeCell ref="CT77:CW79"/>
    <mergeCell ref="DA77:DS77"/>
    <mergeCell ref="DT77:DX77"/>
    <mergeCell ref="BS78:BT78"/>
    <mergeCell ref="BR81:DX81"/>
    <mergeCell ref="BR82:DX82"/>
  </mergeCells>
  <phoneticPr fontId="6" type="noConversion"/>
  <pageMargins left="0.23622047244094491" right="0.23622047244094491" top="0.74803149606299213" bottom="0.74803149606299213" header="0.31496062992125984" footer="0.31496062992125984"/>
  <pageSetup paperSize="29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591"/>
  <sheetViews>
    <sheetView topLeftCell="A211" workbookViewId="0">
      <selection activeCell="A216" sqref="A216:AH216"/>
    </sheetView>
  </sheetViews>
  <sheetFormatPr defaultColWidth="2.75" defaultRowHeight="16.5"/>
  <cols>
    <col min="1" max="34" width="2.75" style="59"/>
    <col min="35" max="65" width="2.75" style="59" customWidth="1"/>
    <col min="66" max="16384" width="2.75" style="59"/>
  </cols>
  <sheetData>
    <row r="1" spans="1:34" s="60" customFormat="1" ht="35.1" customHeight="1">
      <c r="A1" s="279" t="s">
        <v>84</v>
      </c>
      <c r="B1" s="279"/>
      <c r="C1" s="279"/>
      <c r="D1" s="279"/>
      <c r="E1" s="279"/>
      <c r="F1" s="279"/>
      <c r="G1" s="279"/>
      <c r="H1" s="279"/>
      <c r="I1" s="279"/>
      <c r="J1" s="279"/>
      <c r="K1" s="279"/>
      <c r="L1" s="279"/>
      <c r="M1" s="279"/>
      <c r="N1" s="279"/>
      <c r="O1" s="287"/>
      <c r="P1" s="287"/>
      <c r="Q1" s="296" t="s">
        <v>85</v>
      </c>
      <c r="R1" s="296"/>
      <c r="S1" s="296"/>
      <c r="T1" s="296"/>
      <c r="U1" s="296"/>
      <c r="V1" s="296"/>
      <c r="W1" s="296"/>
      <c r="X1" s="296"/>
      <c r="Y1" s="296"/>
      <c r="Z1" s="294" t="s">
        <v>86</v>
      </c>
      <c r="AA1" s="294"/>
      <c r="AB1" s="294"/>
      <c r="AC1" s="294"/>
      <c r="AD1" s="294"/>
      <c r="AE1" s="294"/>
      <c r="AF1" s="294"/>
      <c r="AG1" s="294"/>
      <c r="AH1" s="294"/>
    </row>
    <row r="2" spans="1:34" s="61" customFormat="1" ht="26.1" customHeight="1">
      <c r="A2" s="293" t="s">
        <v>50</v>
      </c>
      <c r="B2" s="293"/>
      <c r="C2" s="293"/>
      <c r="D2" s="293"/>
      <c r="E2" s="293"/>
      <c r="F2" s="293"/>
      <c r="G2" s="293"/>
      <c r="H2" s="293"/>
      <c r="I2" s="293"/>
      <c r="J2" s="293"/>
      <c r="K2" s="293"/>
      <c r="L2" s="293"/>
      <c r="M2" s="293"/>
      <c r="N2" s="293"/>
      <c r="O2" s="288"/>
      <c r="P2" s="288"/>
      <c r="Q2" s="286" t="s">
        <v>49</v>
      </c>
      <c r="R2" s="286"/>
      <c r="S2" s="286"/>
      <c r="T2" s="286"/>
      <c r="U2" s="286"/>
      <c r="V2" s="286"/>
      <c r="W2" s="286"/>
      <c r="X2" s="286"/>
      <c r="Y2" s="286"/>
      <c r="Z2" s="295" t="s">
        <v>48</v>
      </c>
      <c r="AA2" s="295"/>
      <c r="AB2" s="295"/>
      <c r="AC2" s="295"/>
      <c r="AD2" s="295"/>
      <c r="AE2" s="295"/>
      <c r="AF2" s="295"/>
      <c r="AG2" s="295"/>
      <c r="AH2" s="295"/>
    </row>
    <row r="3" spans="1:34" ht="9.9499999999999993" customHeight="1">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row>
    <row r="4" spans="1:34" ht="24.95" customHeight="1" thickBot="1">
      <c r="A4" s="308" t="s">
        <v>89</v>
      </c>
      <c r="B4" s="308"/>
      <c r="C4" s="308"/>
      <c r="D4" s="308"/>
      <c r="E4" s="308"/>
      <c r="F4" s="309" t="str">
        <f>基本資料!F4</f>
        <v>台北市 松山區 民權東路 許公館裝修工程</v>
      </c>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row>
    <row r="5" spans="1:34" s="64" customFormat="1" ht="20.100000000000001" customHeight="1">
      <c r="A5" s="291" t="s">
        <v>1026</v>
      </c>
      <c r="B5" s="291"/>
      <c r="C5" s="291"/>
      <c r="D5" s="291"/>
      <c r="E5" s="291"/>
      <c r="F5" s="291"/>
      <c r="G5" s="291"/>
      <c r="H5" s="291"/>
      <c r="I5" s="292" t="str">
        <f>基本資料!A8</f>
        <v>許</v>
      </c>
      <c r="J5" s="292"/>
      <c r="K5" s="290" t="str">
        <f>基本資料!B8</f>
        <v>勝欽</v>
      </c>
      <c r="L5" s="290"/>
      <c r="M5" s="290"/>
      <c r="N5" s="290"/>
      <c r="O5" s="290"/>
      <c r="P5" s="290"/>
      <c r="Q5" s="290"/>
      <c r="R5" s="290"/>
      <c r="S5" s="290"/>
      <c r="T5" s="290"/>
      <c r="U5" s="290"/>
      <c r="V5" s="290"/>
      <c r="W5" s="290"/>
      <c r="X5" s="290"/>
      <c r="Y5" s="290"/>
      <c r="Z5" s="290"/>
      <c r="AA5" s="290"/>
      <c r="AB5" s="290"/>
      <c r="AC5" s="290"/>
      <c r="AD5" s="290"/>
      <c r="AE5" s="290"/>
      <c r="AF5" s="290"/>
      <c r="AG5" s="290"/>
      <c r="AH5" s="290"/>
    </row>
    <row r="6" spans="1:34" s="64" customFormat="1" ht="20.100000000000001" customHeight="1">
      <c r="A6" s="284" t="s">
        <v>1027</v>
      </c>
      <c r="B6" s="284"/>
      <c r="C6" s="284"/>
      <c r="D6" s="284"/>
      <c r="E6" s="284"/>
      <c r="F6" s="284"/>
      <c r="G6" s="284"/>
      <c r="H6" s="284"/>
      <c r="I6" s="297" t="s">
        <v>1028</v>
      </c>
      <c r="J6" s="297"/>
      <c r="K6" s="282" t="s">
        <v>1029</v>
      </c>
      <c r="L6" s="282"/>
      <c r="M6" s="282"/>
      <c r="N6" s="282"/>
      <c r="O6" s="282"/>
      <c r="P6" s="282"/>
      <c r="Q6" s="282"/>
      <c r="R6" s="282"/>
      <c r="S6" s="282"/>
      <c r="T6" s="282"/>
      <c r="U6" s="282"/>
      <c r="V6" s="282"/>
      <c r="W6" s="282"/>
      <c r="X6" s="282"/>
      <c r="Y6" s="282"/>
      <c r="Z6" s="282"/>
      <c r="AA6" s="282"/>
      <c r="AB6" s="282"/>
      <c r="AC6" s="282"/>
      <c r="AD6" s="282"/>
      <c r="AE6" s="282"/>
      <c r="AF6" s="282"/>
      <c r="AG6" s="282"/>
      <c r="AH6" s="282"/>
    </row>
    <row r="7" spans="1:34" s="64" customFormat="1" ht="20.100000000000001" customHeight="1">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row>
    <row r="8" spans="1:34" s="64" customFormat="1" ht="20.100000000000001" customHeight="1">
      <c r="A8" s="282" t="str">
        <f>"    "&amp;基本資料!A8&amp;基本資料!B8&amp;"(以下簡稱甲方)，茲為委託鋯京室內裝修工程有限公司(以下簡稱乙方)規劃、設計地址位於"&amp;(基本資料!F5)&amp;(基本資料!I5)&amp;(基本資料!J5)&amp;(基本資料!M5)&amp;(基本資料!N5)&amp;(基本資料!T5)&amp;(基本資料!U5)&amp;(基本資料!AE5)&amp;(基本資料!AF5)&amp;(基本資料!AH5)&amp;"建物之裝修工程。"</f>
        <v xml:space="preserve">    許勝欽(以下簡稱甲方)，茲為委託鋯京室內裝修工程有限公司(以下簡稱乙方)規劃、設計地址位於台北市松山區民權東路三段160巷22號七樓之2建物之裝修工程。</v>
      </c>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row>
    <row r="9" spans="1:34" s="64" customFormat="1" ht="20.100000000000001" customHeight="1">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row>
    <row r="10" spans="1:34" s="64" customFormat="1" ht="6" customHeight="1">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row>
    <row r="11" spans="1:34" s="64" customFormat="1" ht="20.100000000000001" customHeight="1">
      <c r="A11" s="282" t="str">
        <f>"    本建物總面積約"&amp;基本資料!H11&amp;"坪，室內實際可使用面積約"&amp;基本資料!O11&amp;"坪，本合約之計價數量為"&amp;基本資料!X11&amp;"坪。"</f>
        <v xml:space="preserve">    本建物總面積約45.6坪，室內實際可使用面積約38.5坪，本合約之計價數量為45.6坪。</v>
      </c>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row>
    <row r="12" spans="1:34" s="64" customFormat="1" ht="6" customHeight="1">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row>
    <row r="13" spans="1:34" s="64" customFormat="1" ht="20.100000000000001" customHeight="1">
      <c r="A13" s="282" t="s">
        <v>1301</v>
      </c>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row>
    <row r="14" spans="1:34" s="64" customFormat="1" ht="20.100000000000001" customHeight="1">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row>
    <row r="15" spans="1:34" s="64" customFormat="1" ht="20.100000000000001" customHeight="1">
      <c r="A15" s="282" t="s">
        <v>1030</v>
      </c>
      <c r="B15" s="282"/>
      <c r="D15" s="282" t="s">
        <v>1031</v>
      </c>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row>
    <row r="16" spans="1:34" s="64" customFormat="1" ht="6" customHeight="1">
      <c r="A16" s="282"/>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row>
    <row r="17" spans="1:34" s="64" customFormat="1" ht="20.100000000000001" customHeight="1">
      <c r="B17" s="282" t="s">
        <v>260</v>
      </c>
      <c r="C17" s="282"/>
      <c r="D17" s="282" t="s">
        <v>1344</v>
      </c>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row>
    <row r="18" spans="1:34" s="64" customFormat="1" ht="20.100000000000001" customHeight="1">
      <c r="B18" s="283"/>
      <c r="C18" s="283"/>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row>
    <row r="19" spans="1:34" s="64" customFormat="1" ht="20.100000000000001" customHeight="1">
      <c r="B19" s="283"/>
      <c r="C19" s="283"/>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row>
    <row r="20" spans="1:34" s="64" customFormat="1" ht="6" customHeight="1">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row>
    <row r="21" spans="1:34" s="64" customFormat="1" ht="20.100000000000001" customHeight="1">
      <c r="B21" s="282" t="s">
        <v>327</v>
      </c>
      <c r="C21" s="282"/>
      <c r="D21" s="282" t="s">
        <v>1032</v>
      </c>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row>
    <row r="22" spans="1:34" s="64" customFormat="1" ht="6" customHeight="1">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row>
    <row r="23" spans="1:34" s="64" customFormat="1" ht="20.100000000000001" customHeight="1">
      <c r="B23" s="282" t="s">
        <v>346</v>
      </c>
      <c r="C23" s="282"/>
      <c r="D23" s="282" t="s">
        <v>1343</v>
      </c>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row>
    <row r="24" spans="1:34" s="64" customFormat="1" ht="20.100000000000001" customHeight="1">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row>
    <row r="25" spans="1:34" s="64" customFormat="1" ht="6" customHeight="1">
      <c r="A25" s="282"/>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row>
    <row r="26" spans="1:34" s="64" customFormat="1" ht="20.100000000000001" customHeight="1">
      <c r="B26" s="282" t="s">
        <v>371</v>
      </c>
      <c r="C26" s="282"/>
      <c r="D26" s="282" t="s">
        <v>1303</v>
      </c>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row>
    <row r="27" spans="1:34" s="64" customFormat="1" ht="20.100000000000001" customHeight="1">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row>
    <row r="28" spans="1:34" s="64" customFormat="1" ht="20.100000000000001" customHeight="1">
      <c r="A28" s="283"/>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row>
    <row r="29" spans="1:34" s="64" customFormat="1" ht="20.100000000000001" customHeight="1">
      <c r="A29" s="282" t="s">
        <v>1033</v>
      </c>
      <c r="B29" s="282"/>
      <c r="D29" s="282" t="s">
        <v>1074</v>
      </c>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row>
    <row r="30" spans="1:34" s="64" customFormat="1" ht="6" customHeight="1">
      <c r="A30" s="282"/>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row>
    <row r="31" spans="1:34" s="64" customFormat="1" ht="20.100000000000001" customHeight="1">
      <c r="B31" s="282" t="s">
        <v>260</v>
      </c>
      <c r="C31" s="282"/>
      <c r="D31" s="282" t="str">
        <f>"本設計案完稿之日期，約定為中華民國"&amp;基本資料!T13&amp;基本資料!V13&amp;基本資料!W13&amp;基本資料!Y13&amp;基本資料!Z13&amp;基本資料!AB13&amp;"(含)前，乙方應依此期限內，完成所有應交付之圖面、模型之初稿。"</f>
        <v>本設計案完稿之日期，約定為中華民國110年7月1日(含)前，乙方應依此期限內，完成所有應交付之圖面、模型之初稿。</v>
      </c>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row>
    <row r="32" spans="1:34" s="64" customFormat="1" ht="20.100000000000001" customHeight="1">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row>
    <row r="33" spans="1:34" s="64" customFormat="1" ht="6" customHeight="1">
      <c r="A33" s="282"/>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row>
    <row r="34" spans="1:34" s="64" customFormat="1" ht="20.100000000000001" customHeight="1">
      <c r="B34" s="282" t="s">
        <v>327</v>
      </c>
      <c r="C34" s="282"/>
      <c r="D34" s="282" t="s">
        <v>1330</v>
      </c>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row>
    <row r="35" spans="1:34" s="64" customFormat="1" ht="6"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row>
    <row r="36" spans="1:34" s="64" customFormat="1" ht="20.100000000000001" customHeight="1">
      <c r="B36" s="282" t="s">
        <v>346</v>
      </c>
      <c r="C36" s="282"/>
      <c r="D36" s="282" t="s">
        <v>1331</v>
      </c>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row>
    <row r="37" spans="1:34" s="64" customFormat="1" ht="20.100000000000001" customHeight="1">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row>
    <row r="38" spans="1:34" s="64" customFormat="1" ht="6"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row>
    <row r="39" spans="1:34" s="64" customFormat="1" ht="20.100000000000001" customHeight="1">
      <c r="B39" s="282" t="s">
        <v>371</v>
      </c>
      <c r="C39" s="282"/>
      <c r="D39" s="282" t="str">
        <f>"凡甲方在設計過程中，提出修改上項平面配置內容或範圍之要求，經甲乙雙方同意修改內容後，應另依比例原則議定完稿之合理延遲日期，並依本約第"&amp;A87&amp;"條第"&amp;B93&amp;"項之約定方式，額外計收設計之異動追加費用。"</f>
        <v>凡甲方在設計過程中，提出修改上項平面配置內容或範圍之要求，經甲乙雙方同意修改內容後，應另依比例原則議定完稿之合理延遲日期，並依本約第伍條第二項之約定方式，額外計收設計之異動追加費用。</v>
      </c>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row>
    <row r="40" spans="1:34" s="64" customFormat="1" ht="20.100000000000001" customHeight="1">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row>
    <row r="41" spans="1:34" s="64" customFormat="1" ht="20.100000000000001" customHeight="1">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row>
    <row r="42" spans="1:34" s="64" customFormat="1" ht="6"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row>
    <row r="43" spans="1:34" s="64" customFormat="1" ht="20.100000000000001" customHeight="1">
      <c r="B43" s="282" t="s">
        <v>386</v>
      </c>
      <c r="C43" s="282"/>
      <c r="D43" s="282" t="s">
        <v>1345</v>
      </c>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row>
    <row r="44" spans="1:34" s="64" customFormat="1" ht="20.100000000000001" customHeight="1">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row>
    <row r="45" spans="1:34" s="64" customFormat="1" ht="6"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row>
    <row r="46" spans="1:34" s="64" customFormat="1" ht="20.100000000000001" customHeight="1">
      <c r="B46" s="282" t="s">
        <v>397</v>
      </c>
      <c r="C46" s="282"/>
      <c r="D46" s="282" t="str">
        <f>"本裝修工程案施工開始日期，暫訂為中華民國"&amp;基本資料!AH13&amp;基本資料!AJ13&amp;基本資料!AK13&amp;基本資料!AM13&amp;基本資料!AN13&amp;基本資料!AP13&amp;"(以工程合約實際簽訂之日期為準)，乙方應依此日期暨估計施工需要之期間，列入乙方工作行程。配合甲方之意願，優先承接甲方交付之工程承包或現場監工等工作之委託，不得藉故推辭。"</f>
        <v>本裝修工程案施工開始日期，暫訂為中華民國110年6月1日(以工程合約實際簽訂之日期為準)，乙方應依此日期暨估計施工需要之期間，列入乙方工作行程。配合甲方之意願，優先承接甲方交付之工程承包或現場監工等工作之委託，不得藉故推辭。</v>
      </c>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row>
    <row r="47" spans="1:34" s="64" customFormat="1" ht="20.100000000000001" customHeight="1">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row>
    <row r="48" spans="1:34" s="64" customFormat="1" ht="20.100000000000001" customHeight="1">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row>
    <row r="49" spans="1:34" s="64" customFormat="1" ht="6"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row>
    <row r="50" spans="1:34" s="64" customFormat="1" ht="20.100000000000001" customHeight="1">
      <c r="A50" s="282" t="s">
        <v>1036</v>
      </c>
      <c r="B50" s="282"/>
      <c r="D50" s="282" t="s">
        <v>1075</v>
      </c>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row>
    <row r="51" spans="1:34" s="64" customFormat="1" ht="6"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row>
    <row r="52" spans="1:34" s="64" customFormat="1" ht="20.100000000000001" customHeight="1">
      <c r="A52" s="65"/>
      <c r="B52" s="282" t="s">
        <v>1076</v>
      </c>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row>
    <row r="53" spans="1:34" s="64" customFormat="1" ht="6"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row>
    <row r="54" spans="1:34" s="64" customFormat="1" ht="20.100000000000001" customHeight="1">
      <c r="B54" s="282" t="s">
        <v>260</v>
      </c>
      <c r="C54" s="282"/>
      <c r="D54" s="282" t="s">
        <v>1077</v>
      </c>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row>
    <row r="55" spans="1:34" s="64" customFormat="1" ht="6"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row>
    <row r="56" spans="1:34" s="64" customFormat="1" ht="20.100000000000001" customHeight="1">
      <c r="B56" s="282" t="s">
        <v>327</v>
      </c>
      <c r="C56" s="282"/>
      <c r="D56" s="282" t="s">
        <v>1078</v>
      </c>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row>
    <row r="57" spans="1:34" s="64" customFormat="1" ht="6"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row>
    <row r="58" spans="1:34" s="64" customFormat="1" ht="20.100000000000001" customHeight="1">
      <c r="B58" s="282" t="s">
        <v>346</v>
      </c>
      <c r="C58" s="282"/>
      <c r="D58" s="282" t="s">
        <v>1079</v>
      </c>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row>
    <row r="59" spans="1:34" s="64" customFormat="1" ht="6"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row>
    <row r="60" spans="1:34" s="64" customFormat="1" ht="20.100000000000001" customHeight="1">
      <c r="B60" s="282" t="s">
        <v>371</v>
      </c>
      <c r="C60" s="282"/>
      <c r="D60" s="282" t="s">
        <v>1080</v>
      </c>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row>
    <row r="61" spans="1:34" s="64" customFormat="1" ht="6"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row>
    <row r="62" spans="1:34" s="64" customFormat="1" ht="20.100000000000001" customHeight="1">
      <c r="B62" s="282" t="s">
        <v>386</v>
      </c>
      <c r="C62" s="282"/>
      <c r="D62" s="282" t="s">
        <v>1081</v>
      </c>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row>
    <row r="63" spans="1:34" s="64" customFormat="1" ht="6"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row>
    <row r="64" spans="1:34" s="64" customFormat="1" ht="20.100000000000001" customHeight="1">
      <c r="B64" s="282" t="s">
        <v>397</v>
      </c>
      <c r="C64" s="282"/>
      <c r="D64" s="282" t="s">
        <v>1082</v>
      </c>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row>
    <row r="65" spans="1:34" s="64" customFormat="1" ht="6"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row>
    <row r="66" spans="1:34" s="64" customFormat="1" ht="20.100000000000001" customHeight="1">
      <c r="B66" s="282" t="s">
        <v>402</v>
      </c>
      <c r="C66" s="282"/>
      <c r="D66" s="282" t="s">
        <v>1332</v>
      </c>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row>
    <row r="67" spans="1:34" s="64" customFormat="1" ht="20.100000000000001" customHeight="1">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row>
    <row r="68" spans="1:34" s="64" customFormat="1" ht="6"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row>
    <row r="69" spans="1:34" s="64" customFormat="1" ht="20.100000000000001" customHeight="1">
      <c r="B69" s="282" t="s">
        <v>405</v>
      </c>
      <c r="C69" s="282"/>
      <c r="D69" s="282" t="s">
        <v>1083</v>
      </c>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row>
    <row r="70" spans="1:34" s="64" customFormat="1" ht="6"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row>
    <row r="71" spans="1:34" s="64" customFormat="1" ht="20.100000000000001" customHeight="1">
      <c r="B71" s="282" t="s">
        <v>420</v>
      </c>
      <c r="C71" s="282"/>
      <c r="D71" s="282" t="s">
        <v>1329</v>
      </c>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row>
    <row r="72" spans="1:34" s="64" customFormat="1" ht="6"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row>
    <row r="73" spans="1:34" s="64" customFormat="1" ht="20.100000000000001" customHeight="1">
      <c r="B73" s="282" t="s">
        <v>422</v>
      </c>
      <c r="C73" s="282"/>
      <c r="D73" s="282" t="s">
        <v>1084</v>
      </c>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row>
    <row r="74" spans="1:34" s="64" customFormat="1" ht="20.100000000000001"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row>
    <row r="75" spans="1:34" s="64" customFormat="1" ht="20.100000000000001" customHeight="1">
      <c r="A75" s="282" t="s">
        <v>1039</v>
      </c>
      <c r="B75" s="282"/>
      <c r="D75" s="282" t="s">
        <v>1037</v>
      </c>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row>
    <row r="76" spans="1:34" s="64" customFormat="1" ht="6"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row>
    <row r="77" spans="1:34" s="64" customFormat="1" ht="20.100000000000001" customHeight="1">
      <c r="B77" s="282" t="s">
        <v>1085</v>
      </c>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row>
    <row r="78" spans="1:34" s="64" customFormat="1" ht="6"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row>
    <row r="79" spans="1:34" s="64" customFormat="1" ht="20.100000000000001" customHeight="1">
      <c r="B79" s="282" t="s">
        <v>260</v>
      </c>
      <c r="C79" s="282"/>
      <c r="D79" s="282" t="str">
        <f>"提供本合約第"&amp;A50&amp;"條所載立之所有甲方完成工程所必要需求之圖面暨模型。"</f>
        <v>提供本合約第參條所載立之所有甲方完成工程所必要需求之圖面暨模型。</v>
      </c>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row>
    <row r="80" spans="1:34" s="64" customFormat="1" ht="6"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row>
    <row r="81" spans="1:34" s="64" customFormat="1" ht="20.100000000000001" customHeight="1">
      <c r="B81" s="282" t="s">
        <v>327</v>
      </c>
      <c r="C81" s="282"/>
      <c r="D81" s="282" t="s">
        <v>1304</v>
      </c>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row>
    <row r="82" spans="1:34" s="64" customFormat="1" ht="6"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row>
    <row r="83" spans="1:34" s="64" customFormat="1" ht="20.100000000000001" customHeight="1">
      <c r="B83" s="282" t="s">
        <v>346</v>
      </c>
      <c r="C83" s="282"/>
      <c r="D83" s="282" t="s">
        <v>1305</v>
      </c>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row>
    <row r="84" spans="1:34" s="64" customFormat="1" ht="6"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row>
    <row r="85" spans="1:34" s="64" customFormat="1" ht="20.100000000000001" customHeight="1">
      <c r="B85" s="282" t="s">
        <v>371</v>
      </c>
      <c r="C85" s="282"/>
      <c r="D85" s="282" t="s">
        <v>1346</v>
      </c>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row>
    <row r="86" spans="1:34" s="64" customFormat="1" ht="20.100000000000001"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row>
    <row r="87" spans="1:34" s="64" customFormat="1" ht="20.100000000000001" customHeight="1">
      <c r="A87" s="282" t="s">
        <v>1041</v>
      </c>
      <c r="B87" s="282"/>
      <c r="D87" s="282" t="s">
        <v>1040</v>
      </c>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row>
    <row r="88" spans="1:34" s="64" customFormat="1" ht="6"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row>
    <row r="89" spans="1:34" s="64" customFormat="1" ht="20.100000000000001" customHeight="1">
      <c r="A89" s="66"/>
      <c r="B89" s="282" t="s">
        <v>260</v>
      </c>
      <c r="C89" s="282"/>
      <c r="D89" s="285" t="str">
        <f>"設計費：本案設計費金額，合計為NT$"&amp;基本資料!X11*基本資料!AF11+基本資料!AN11&amp;"元，稅後總金額為NT$"&amp;ROUND((基本資料!X11*基本資料!AF11+基本資料!AN11)*1.05,0)&amp;"元，明細如下："</f>
        <v>設計費：本案設計費金額，合計為NT$273600元，稅後總金額為NT$287280元，明細如下：</v>
      </c>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row>
    <row r="90" spans="1:34" s="64" customFormat="1" ht="20.100000000000001" customHeight="1">
      <c r="A90" s="66"/>
      <c r="B90" s="66"/>
      <c r="C90" s="67">
        <v>1</v>
      </c>
      <c r="D90" s="282" t="str">
        <f>"室內設計費：依每坪NT$"&amp;基本資料!AF11&amp;"元計收，計費數量為"&amp;基本資料!X11&amp;"坪，小計NT$"&amp;基本資料!X11*基本資料!AF11&amp;"元。"</f>
        <v>室內設計費：依每坪NT$6000元計收，計費數量為45.6坪，小計NT$273600元。</v>
      </c>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row>
    <row r="91" spans="1:34" s="64" customFormat="1" ht="20.100000000000001" customHeight="1">
      <c r="A91" s="66"/>
      <c r="B91" s="66"/>
      <c r="C91" s="67">
        <v>2</v>
      </c>
      <c r="D91" s="282" t="str">
        <f>"外觀設計費：依本案之需求，外觀設計費為NT$"&amp;基本資料!AN11&amp;"元整。"</f>
        <v>外觀設計費：依本案之需求，外觀設計費為NT$0元整。</v>
      </c>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row>
    <row r="92" spans="1:34" s="64" customFormat="1" ht="6"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row>
    <row r="93" spans="1:34" s="64" customFormat="1" ht="20.100000000000001" customHeight="1">
      <c r="B93" s="282" t="s">
        <v>327</v>
      </c>
      <c r="C93" s="282"/>
      <c r="D93" s="282" t="str">
        <f>"追加款：本設計案進行中之任何時期，甲方均得依本合約第"&amp;A29&amp;"條第"&amp;B39&amp;"項之約定，提出更改平面配置之要求，乙方應配合甲方需求進行圖面修改。惟乙方得視需修改之完稿圖面數量，依本條第"&amp;B98&amp;"項之計算方式，結算已完稿設計費之金額後，另外收取此金額百分之二十至百分之六十之費用，列為設計異動追加款。"</f>
        <v>追加款：本設計案進行中之任何時期，甲方均得依本合約第貳條第四項之約定，提出更改平面配置之要求，乙方應配合甲方需求進行圖面修改。惟乙方得視需修改之完稿圖面數量，依本條第三項之計算方式，結算已完稿設計費之金額後，另外收取此金額百分之二十至百分之六十之費用，列為設計異動追加款。</v>
      </c>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row>
    <row r="94" spans="1:34" s="64" customFormat="1" ht="20.100000000000001" customHeight="1">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row>
    <row r="95" spans="1:34" s="64" customFormat="1" ht="20.100000000000001" customHeight="1">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row>
    <row r="96" spans="1:34" s="64" customFormat="1" ht="20.100000000000001" customHeight="1">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row>
    <row r="97" spans="1:34" s="64" customFormat="1" ht="20.100000000000001"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row>
    <row r="98" spans="1:34" s="64" customFormat="1" ht="20.100000000000001" customHeight="1">
      <c r="B98" s="282" t="s">
        <v>346</v>
      </c>
      <c r="C98" s="282"/>
      <c r="D98" s="282" t="s">
        <v>1308</v>
      </c>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row>
    <row r="99" spans="1:34" s="64" customFormat="1" ht="20.100000000000001" customHeight="1">
      <c r="C99" s="67">
        <v>1</v>
      </c>
      <c r="D99" s="282" t="str">
        <f>"甲乙雙方協議中止或變更設計合約時，應依本約第"&amp;A50&amp;"條第"&amp;B54&amp;"項至第"&amp;B66&amp;"項所列示圖面內容，依各項均佔"&amp;B66&amp;"分之一之比例原則，計算完稿圖面之設計費實際應結算金額。"</f>
        <v>甲乙雙方協議中止或變更設計合約時，應依本約第參條第一項至第七項所列示圖面內容，依各項均佔七分之一之比例原則，計算完稿圖面之設計費實際應結算金額。</v>
      </c>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row>
    <row r="100" spans="1:34" s="64" customFormat="1" ht="20.100000000000001" customHeight="1">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row>
    <row r="101" spans="1:34" s="64" customFormat="1" ht="20.100000000000001" customHeight="1">
      <c r="C101" s="67">
        <v>2</v>
      </c>
      <c r="D101" s="282" t="str">
        <f>"甲乙雙方協議中止或變更設計合約時，應依本約第"&amp;A50&amp;"條第"&amp;B69&amp;"項至第"&amp;B71&amp;"項所列示圖面內容，依各項均佔二分之一之比例原則，計算外觀之完稿圖面或模型之設計費實際應結算金額。"</f>
        <v>甲乙雙方協議中止或變更設計合約時，應依本約第參條第八項至第九項所列示圖面內容，依各項均佔二分之一之比例原則，計算外觀之完稿圖面或模型之設計費實際應結算金額。</v>
      </c>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row>
    <row r="102" spans="1:34" s="64" customFormat="1" ht="20.100000000000001" customHeight="1">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row>
    <row r="103" spans="1:34" s="64" customFormat="1" ht="6"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row>
    <row r="104" spans="1:34" s="64" customFormat="1" ht="20.100000000000001" customHeight="1">
      <c r="A104" s="66"/>
      <c r="B104" s="282" t="s">
        <v>371</v>
      </c>
      <c r="C104" s="282"/>
      <c r="D104" s="282" t="str">
        <f>"監工費：依事先評估，本設計案之實際施作時間應為"&amp;基本資料!AV11&amp;"週，監工費依每週計收NT$10000元(未含稅)，合計監工費用預估金額為NT$"&amp;基本資料!AV11*10000&amp;"元(未來依實際施工之時間計費)。"</f>
        <v>監工費：依事先評估，本設計案之實際施作時間應為24週，監工費依每週計收NT$10000元(未含稅)，合計監工費用預估金額為NT$240000元(未來依實際施工之時間計費)。</v>
      </c>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row>
    <row r="105" spans="1:34" s="64" customFormat="1" ht="20.100000000000001" customHeight="1">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row>
    <row r="106" spans="1:34" s="64" customFormat="1" ht="20.100000000000001"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row>
    <row r="107" spans="1:34" s="64" customFormat="1" ht="20.100000000000001" customHeight="1">
      <c r="A107" s="282" t="s">
        <v>1042</v>
      </c>
      <c r="B107" s="282"/>
      <c r="D107" s="282" t="s">
        <v>1333</v>
      </c>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row>
    <row r="108" spans="1:34" s="64" customFormat="1" ht="6"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row>
    <row r="109" spans="1:34" s="64" customFormat="1" ht="20.100000000000001" customHeight="1">
      <c r="B109" s="282" t="s">
        <v>260</v>
      </c>
      <c r="C109" s="282"/>
      <c r="D109" s="282" t="str">
        <f>"簽約款：甲方應於本合約簽立後三日內，給付乙方簽約款金額NT$"&amp;ROUNDUP(基本資料!X11*基本資料!AF11*0.5,-2)&amp;"元。"</f>
        <v>簽約款：甲方應於本合約簽立後三日內，給付乙方簽約款金額NT$136800元。</v>
      </c>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row>
    <row r="110" spans="1:34" s="64" customFormat="1" ht="6"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row>
    <row r="111" spans="1:34" s="64" customFormat="1" ht="20.100000000000001" customHeight="1">
      <c r="B111" s="282" t="s">
        <v>327</v>
      </c>
      <c r="C111" s="282"/>
      <c r="D111" s="282" t="str">
        <f>"完稿款：甲方應於乙方將本合約第"&amp;A50&amp;"條列示之所有圖面暨模型之初稿全部完成交付後十日內，給付乙方完稿設計費金額NT$"&amp;ROUNDUP(基本資料!X11*基本資料!AF11*0.4,-2)&amp;"元。"</f>
        <v>完稿款：甲方應於乙方將本合約第參條列示之所有圖面暨模型之初稿全部完成交付後十日內，給付乙方完稿設計費金額NT$109500元。</v>
      </c>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row>
    <row r="112" spans="1:34" s="64" customFormat="1" ht="20.100000000000001" customHeight="1">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row>
    <row r="113" spans="1:34" s="64" customFormat="1" ht="6"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row>
    <row r="114" spans="1:34" s="64" customFormat="1" ht="20.100000000000001" customHeight="1">
      <c r="B114" s="282" t="s">
        <v>346</v>
      </c>
      <c r="C114" s="282"/>
      <c r="D114" s="282" t="s">
        <v>1309</v>
      </c>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row>
    <row r="115" spans="1:34" s="64" customFormat="1" ht="20.100000000000001" customHeight="1">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row>
    <row r="116" spans="1:34" s="64" customFormat="1" ht="6"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row>
    <row r="117" spans="1:34" s="64" customFormat="1" ht="20.100000000000001" customHeight="1">
      <c r="B117" s="282" t="s">
        <v>371</v>
      </c>
      <c r="C117" s="282"/>
      <c r="D117" s="282" t="s">
        <v>1347</v>
      </c>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row>
    <row r="118" spans="1:34" s="64" customFormat="1" ht="20.100000000000001" customHeight="1">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row>
    <row r="119" spans="1:34" s="64" customFormat="1" ht="20.100000000000001" customHeight="1">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row>
    <row r="120" spans="1:34" s="64" customFormat="1" ht="6"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row>
    <row r="121" spans="1:34" s="64" customFormat="1" ht="20.100000000000001" customHeight="1">
      <c r="B121" s="282" t="s">
        <v>386</v>
      </c>
      <c r="C121" s="282"/>
      <c r="D121" s="282" t="s">
        <v>1310</v>
      </c>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row>
    <row r="122" spans="1:34" s="64" customFormat="1" ht="20.100000000000001" customHeight="1">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row>
    <row r="123" spans="1:34" s="64" customFormat="1" ht="20.100000000000001"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row>
    <row r="124" spans="1:34" s="64" customFormat="1" ht="20.100000000000001" customHeight="1">
      <c r="A124" s="282" t="s">
        <v>1043</v>
      </c>
      <c r="B124" s="282"/>
      <c r="D124" s="282" t="s">
        <v>1086</v>
      </c>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row>
    <row r="125" spans="1:34" s="64" customFormat="1" ht="6"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row>
    <row r="126" spans="1:34" s="64" customFormat="1" ht="20.100000000000001" customHeight="1">
      <c r="B126" s="282" t="s">
        <v>260</v>
      </c>
      <c r="C126" s="282"/>
      <c r="D126" s="282" t="s">
        <v>1044</v>
      </c>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row>
    <row r="127" spans="1:34" s="64" customFormat="1" ht="20.100000000000001" customHeight="1">
      <c r="B127" s="65"/>
      <c r="C127" s="67">
        <v>1</v>
      </c>
      <c r="D127" s="282" t="str">
        <f>"因乙方之違約行為，導致甲方決定中止設計合約時，應依本約第"&amp;A87&amp;"條第"&amp;B98&amp;"項所約定之方式，計算設計費應收金額後，依該金額百分之九十為實際應結算費用之金額。"</f>
        <v>因乙方之違約行為，導致甲方決定中止設計合約時，應依本約第伍條第三項所約定之方式，計算設計費應收金額後，依該金額百分之九十為實際應結算費用之金額。</v>
      </c>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row>
    <row r="128" spans="1:34" s="64" customFormat="1" ht="20.100000000000001" customHeight="1">
      <c r="B128" s="283"/>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row>
    <row r="129" spans="1:34" s="64" customFormat="1" ht="20.100000000000001" customHeight="1">
      <c r="B129" s="65"/>
      <c r="C129" s="67">
        <v>2</v>
      </c>
      <c r="D129" s="282" t="str">
        <f>"因甲方之違約行為，導致乙方決定中止設計合約時，應依本約第"&amp;A87&amp;"條第"&amp;B98&amp;"項所約定之方式，計算設計費應收金額。其計算結果不足百分之五十時，以設計費總金額百分之五十為實際應結算金額。"</f>
        <v>因甲方之違約行為，導致乙方決定中止設計合約時，應依本約第伍條第三項所約定之方式，計算設計費應收金額。其計算結果不足百分之五十時，以設計費總金額百分之五十為實際應結算金額。</v>
      </c>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row>
    <row r="130" spans="1:34" s="64" customFormat="1" ht="20.100000000000001" customHeight="1">
      <c r="B130" s="283"/>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row>
    <row r="131" spans="1:34" s="64" customFormat="1" ht="20.100000000000001" customHeight="1">
      <c r="B131" s="283"/>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row>
    <row r="132" spans="1:34" s="64" customFormat="1" ht="6"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row>
    <row r="133" spans="1:34" s="64" customFormat="1" ht="20.100000000000001" customHeight="1">
      <c r="B133" s="282" t="s">
        <v>327</v>
      </c>
      <c r="C133" s="282"/>
      <c r="D133" s="282" t="str">
        <f>"凡非因不可抗力或可歸責於甲方之原因，乙方於設計合約進行期間，無法繼續提供或拒絕繼續提供本約第"&amp;A75&amp;"條所列載之服務項目時，甲方應以書面通知乙方履約。凡乙方接獲書面後十日內，仍無繼續履行合約之行為時，即為乙方違約。甲方得依本條第"&amp;B126&amp;"項第"&amp;C127&amp;"款之規定結清費用後，逕為中止設計合約之處置。"</f>
        <v>凡非因不可抗力或可歸責於甲方之原因，乙方於設計合約進行期間，無法繼續提供或拒絕繼續提供本約第肆條所列載之服務項目時，甲方應以書面通知乙方履約。凡乙方接獲書面後十日內，仍無繼續履行合約之行為時，即為乙方違約。甲方得依本條第一項第1款之規定結清費用後，逕為中止設計合約之處置。</v>
      </c>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row>
    <row r="134" spans="1:34" s="64" customFormat="1" ht="20.100000000000001" customHeight="1">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row>
    <row r="135" spans="1:34" s="64" customFormat="1" ht="20.100000000000001" customHeight="1">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row>
    <row r="136" spans="1:34" s="64" customFormat="1" ht="20.100000000000001" customHeight="1">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row>
    <row r="137" spans="1:34" s="64" customFormat="1" ht="6"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row>
    <row r="138" spans="1:34" s="64" customFormat="1" ht="20.100000000000001" customHeight="1">
      <c r="B138" s="282" t="s">
        <v>346</v>
      </c>
      <c r="C138" s="282"/>
      <c r="D138" s="282" t="str">
        <f>"乙方應無條件提供甲方所有圖面之使用權於本合約所簽訂之標的建物，並提供甲方未來因施工或監工之必要，向乙方要求索取之紙本圖面、電子圖檔複本。如有因乙方之疏忽或故意，致使甲方無法於需要圖面之時間取得該圖面使用權，即為乙方違約。甲方得依本條第"&amp;B126&amp;"項第"&amp;C127&amp;"款之規定結清費用後，逕為中止設計合約之處置。"</f>
        <v>乙方應無條件提供甲方所有圖面之使用權於本合約所簽訂之標的建物，並提供甲方未來因施工或監工之必要，向乙方要求索取之紙本圖面、電子圖檔複本。如有因乙方之疏忽或故意，致使甲方無法於需要圖面之時間取得該圖面使用權，即為乙方違約。甲方得依本條第一項第1款之規定結清費用後，逕為中止設計合約之處置。</v>
      </c>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row>
    <row r="139" spans="1:34" s="64" customFormat="1" ht="20.100000000000001" customHeight="1">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row>
    <row r="140" spans="1:34" s="64" customFormat="1" ht="20.100000000000001" customHeight="1">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row>
    <row r="141" spans="1:34" s="64" customFormat="1" ht="20.100000000000001" customHeight="1">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row>
    <row r="142" spans="1:34" s="64" customFormat="1" ht="6"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row>
    <row r="143" spans="1:34" s="64" customFormat="1" ht="20.100000000000001" customHeight="1">
      <c r="B143" s="282" t="s">
        <v>371</v>
      </c>
      <c r="C143" s="282"/>
      <c r="D143" s="282" t="str">
        <f>"凡非不可抗力或可歸責於甲方之原因，乙方未能於本約第"&amp;A29&amp;"條第"&amp;B31&amp;"項所約定之時間，完成所有應交付圖面之初稿時，即為乙方違約。甲方得依本條第"&amp;B126&amp;"項第"&amp;C127&amp;"款之規定結清費用後，逕為中止設計合約之處置。"</f>
        <v>凡非不可抗力或可歸責於甲方之原因，乙方未能於本約第貳條第一項所約定之時間，完成所有應交付圖面之初稿時，即為乙方違約。甲方得依本條第一項第1款之規定結清費用後，逕為中止設計合約之處置。</v>
      </c>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row>
    <row r="144" spans="1:34" s="64" customFormat="1" ht="20.100000000000001" customHeight="1">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row>
    <row r="145" spans="1:34" s="64" customFormat="1" ht="20.100000000000001" customHeight="1">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row>
    <row r="146" spans="1:34" s="64" customFormat="1" ht="6"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row>
    <row r="147" spans="1:34" s="64" customFormat="1" ht="20.100000000000001" customHeight="1">
      <c r="B147" s="282" t="s">
        <v>386</v>
      </c>
      <c r="C147" s="282"/>
      <c r="D147" s="282" t="str">
        <f>"設計合約進行中，因甲方無法依第"&amp;A29&amp;"條第"&amp;B43&amp;"項之約定安排會議所需時間，導致設計圖面完稿時間延滯，超出第"&amp;A29&amp;"條第"&amp;B31&amp;"項規定之時間30天以上時，即為甲方違約，乙方得逕為中止設計合約或設計暨工程合約之處置，並要求甲方依本條第"&amp;B126&amp;"項第"&amp;C129&amp;"款之規定結清剩餘費用。"</f>
        <v>設計合約進行中，因甲方無法依第貳條第五項之約定安排會議所需時間，導致設計圖面完稿時間延滯，超出第貳條第一項規定之時間30天以上時，即為甲方違約，乙方得逕為中止設計合約或設計暨工程合約之處置，並要求甲方依本條第一項第2款之規定結清剩餘費用。</v>
      </c>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row>
    <row r="148" spans="1:34" s="64" customFormat="1" ht="20.100000000000001" customHeight="1">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row>
    <row r="149" spans="1:34" s="64" customFormat="1" ht="20.100000000000001" customHeight="1">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row>
    <row r="150" spans="1:34" s="64" customFormat="1" ht="6"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row>
    <row r="151" spans="1:34" s="64" customFormat="1" ht="20.100000000000001" customHeight="1">
      <c r="B151" s="282" t="s">
        <v>397</v>
      </c>
      <c r="C151" s="282"/>
      <c r="D151" s="282" t="str">
        <f>"設計或工程合約進行中，因甲方無法依第"&amp;A107&amp;"條各項所約定之收付款方式支付款項予乙方時，即為甲方違約。乙方得逕為中止設計合約或設計暨工程合約之處置，並要求甲方依本條第"&amp;B126&amp;"項第"&amp;C129&amp;"款之規定結清剩餘費用。"</f>
        <v>設計或工程合約進行中，因甲方無法依第陸條各項所約定之收付款方式支付款項予乙方時，即為甲方違約。乙方得逕為中止設計合約或設計暨工程合約之處置，並要求甲方依本條第一項第2款之規定結清剩餘費用。</v>
      </c>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row>
    <row r="152" spans="1:34" s="64" customFormat="1" ht="20.100000000000001" customHeight="1">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row>
    <row r="153" spans="1:34" s="64" customFormat="1" ht="20.100000000000001" customHeight="1">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row>
    <row r="154" spans="1:34" s="64" customFormat="1" ht="6"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row>
    <row r="155" spans="1:34" s="64" customFormat="1" ht="20.100000000000001" customHeight="1">
      <c r="B155" s="282" t="s">
        <v>402</v>
      </c>
      <c r="C155" s="282"/>
      <c r="D155" s="282" t="s">
        <v>1311</v>
      </c>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row>
    <row r="156" spans="1:34" s="64" customFormat="1" ht="20.100000000000001" customHeight="1">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row>
    <row r="157" spans="1:34" s="64" customFormat="1" ht="20.100000000000001" customHeight="1">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row>
    <row r="158" spans="1:34" s="64" customFormat="1" ht="6"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row>
    <row r="159" spans="1:34" s="64" customFormat="1" ht="20.100000000000001" customHeight="1">
      <c r="B159" s="282" t="s">
        <v>405</v>
      </c>
      <c r="C159" s="282"/>
      <c r="D159" s="282" t="s">
        <v>1348</v>
      </c>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row>
    <row r="160" spans="1:34" s="64" customFormat="1" ht="20.100000000000001" customHeight="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row>
    <row r="161" spans="1:34" s="64" customFormat="1" ht="20.100000000000001" customHeight="1">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row>
    <row r="162" spans="1:34" s="64" customFormat="1" ht="6"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row>
    <row r="163" spans="1:34" s="64" customFormat="1" ht="20.100000000000001" customHeight="1">
      <c r="B163" s="282" t="s">
        <v>420</v>
      </c>
      <c r="C163" s="282"/>
      <c r="D163" s="282" t="str">
        <f>"甲方如有逕行採用或提供他人採用乙方之設計圖面，用於本合約所載之標的建物以外之其他建物或範圍之工程時，乙方得依第"&amp;A87&amp;"條列示之設計費計算方式，向甲方計收他案設計費用，甲方不得拒絕支付。"</f>
        <v>甲方如有逕行採用或提供他人採用乙方之設計圖面，用於本合約所載之標的建物以外之其他建物或範圍之工程時，乙方得依第伍條列示之設計費計算方式，向甲方計收他案設計費用，甲方不得拒絕支付。</v>
      </c>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row>
    <row r="164" spans="1:34" s="64" customFormat="1" ht="20.100000000000001" customHeight="1">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row>
    <row r="165" spans="1:34" s="64" customFormat="1" ht="20.100000000000001" customHeight="1">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row>
    <row r="166" spans="1:34" s="64" customFormat="1" ht="20.100000000000001"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row>
    <row r="167" spans="1:34" s="64" customFormat="1" ht="20.100000000000001" customHeight="1">
      <c r="A167" s="282" t="s">
        <v>1045</v>
      </c>
      <c r="B167" s="282"/>
      <c r="D167" s="282" t="s">
        <v>1334</v>
      </c>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row>
    <row r="168" spans="1:34" s="64" customFormat="1" ht="6"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row>
    <row r="169" spans="1:34" s="64" customFormat="1" ht="20.100000000000001" customHeight="1">
      <c r="B169" s="282" t="s">
        <v>1087</v>
      </c>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row>
    <row r="170" spans="1:34" s="64" customFormat="1" ht="6"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row>
    <row r="171" spans="1:34" s="64" customFormat="1" ht="20.100000000000001" customHeight="1">
      <c r="B171" s="282" t="s">
        <v>260</v>
      </c>
      <c r="C171" s="282"/>
      <c r="D171" s="282" t="s">
        <v>1312</v>
      </c>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row>
    <row r="172" spans="1:34" s="64" customFormat="1" ht="20.100000000000001" customHeight="1">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row>
    <row r="173" spans="1:34" s="64" customFormat="1" ht="6"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row>
    <row r="174" spans="1:34" s="64" customFormat="1" ht="20.100000000000001" customHeight="1">
      <c r="B174" s="282" t="s">
        <v>327</v>
      </c>
      <c r="C174" s="282"/>
      <c r="D174" s="282" t="s">
        <v>1046</v>
      </c>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row>
    <row r="175" spans="1:34" s="64" customFormat="1" ht="6"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row>
    <row r="176" spans="1:34" s="64" customFormat="1" ht="20.100000000000001" customHeight="1">
      <c r="B176" s="282" t="s">
        <v>346</v>
      </c>
      <c r="C176" s="282"/>
      <c r="D176" s="282" t="s">
        <v>1047</v>
      </c>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row>
    <row r="177" spans="1:34" s="64" customFormat="1" ht="20.100000000000001"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row>
    <row r="178" spans="1:34" s="64" customFormat="1" ht="20.100000000000001" customHeight="1">
      <c r="A178" s="282" t="s">
        <v>1048</v>
      </c>
      <c r="B178" s="282"/>
      <c r="D178" s="282" t="s">
        <v>1315</v>
      </c>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row>
    <row r="179" spans="1:34" s="64" customFormat="1" ht="6"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row>
    <row r="180" spans="1:34" s="64" customFormat="1" ht="20.100000000000001" customHeight="1">
      <c r="B180" s="282" t="s">
        <v>260</v>
      </c>
      <c r="C180" s="282"/>
      <c r="D180" s="282" t="s">
        <v>1314</v>
      </c>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row>
    <row r="181" spans="1:34" s="64" customFormat="1" ht="20.100000000000001" customHeight="1">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row>
    <row r="182" spans="1:34" s="64" customFormat="1" ht="20.100000000000001" customHeight="1">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row>
    <row r="183" spans="1:34" s="64" customFormat="1" ht="20.100000000000001" customHeight="1">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row>
    <row r="184" spans="1:34" s="64" customFormat="1" ht="20.100000000000001" customHeight="1">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row>
    <row r="185" spans="1:34" s="64" customFormat="1" ht="20.100000000000001" customHeight="1">
      <c r="B185" s="282" t="s">
        <v>327</v>
      </c>
      <c r="C185" s="282"/>
      <c r="D185" s="282" t="s">
        <v>1313</v>
      </c>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row>
    <row r="186" spans="1:34" s="64" customFormat="1" ht="20.100000000000001" customHeight="1">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row>
    <row r="187" spans="1:34" s="64" customFormat="1" ht="20.100000000000001" customHeight="1">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row>
    <row r="188" spans="1:34" s="64" customFormat="1" ht="6"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row>
    <row r="189" spans="1:34" s="64" customFormat="1" ht="20.100000000000001" customHeight="1">
      <c r="B189" s="282" t="s">
        <v>346</v>
      </c>
      <c r="C189" s="282"/>
      <c r="D189" s="282" t="s">
        <v>1349</v>
      </c>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row>
    <row r="190" spans="1:34" s="64" customFormat="1" ht="20.100000000000001" customHeight="1">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row>
    <row r="191" spans="1:34" s="64" customFormat="1" ht="20.100000000000001" customHeight="1">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row>
    <row r="192" spans="1:34" s="64" customFormat="1" ht="20.100000000000001"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row>
    <row r="193" spans="1:34" s="64" customFormat="1" ht="20.100000000000001" customHeight="1">
      <c r="A193" s="282" t="s">
        <v>1049</v>
      </c>
      <c r="B193" s="282"/>
      <c r="D193" s="282" t="s">
        <v>1088</v>
      </c>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row>
    <row r="194" spans="1:34" s="64" customFormat="1" ht="6"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row>
    <row r="195" spans="1:34" s="64" customFormat="1" ht="20.100000000000001" customHeight="1">
      <c r="A195" s="282" t="s">
        <v>1316</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row>
    <row r="196" spans="1:34" s="64" customFormat="1" ht="20.100000000000001"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row>
    <row r="197" spans="1:34" s="64" customFormat="1" ht="6"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row>
    <row r="198" spans="1:34" s="64" customFormat="1" ht="20.100000000000001" customHeight="1">
      <c r="B198" s="282" t="s">
        <v>260</v>
      </c>
      <c r="C198" s="282"/>
      <c r="D198" s="282" t="s">
        <v>1317</v>
      </c>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row>
    <row r="199" spans="1:34" s="64" customFormat="1" ht="20.100000000000001" customHeight="1">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row>
    <row r="200" spans="1:34" s="64" customFormat="1" ht="20.100000000000001" customHeight="1">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row>
    <row r="201" spans="1:34" s="64" customFormat="1" ht="6"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row>
    <row r="202" spans="1:34" s="64" customFormat="1" ht="20.100000000000001" customHeight="1">
      <c r="B202" s="282" t="s">
        <v>327</v>
      </c>
      <c r="C202" s="282"/>
      <c r="D202" s="282" t="s">
        <v>1318</v>
      </c>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row>
    <row r="203" spans="1:34" s="64" customFormat="1" ht="20.100000000000001" customHeight="1">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row>
    <row r="204" spans="1:34" s="64" customFormat="1" ht="20.100000000000001" customHeight="1">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row>
    <row r="205" spans="1:34" s="64" customFormat="1" ht="20.100000000000001"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row>
    <row r="206" spans="1:34" s="64" customFormat="1" ht="20.100000000000001" customHeight="1">
      <c r="A206" s="282" t="s">
        <v>1050</v>
      </c>
      <c r="B206" s="282"/>
      <c r="D206" s="282" t="s">
        <v>1319</v>
      </c>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row>
    <row r="207" spans="1:34" s="64" customFormat="1" ht="20.100000000000001" customHeight="1">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row>
    <row r="208" spans="1:34" s="64" customFormat="1" ht="20.100000000000001"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row>
    <row r="209" spans="1:34" s="64" customFormat="1" ht="20.100000000000001" customHeight="1">
      <c r="A209" s="282" t="s">
        <v>1051</v>
      </c>
      <c r="B209" s="282"/>
      <c r="D209" s="282" t="s">
        <v>1054</v>
      </c>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row>
    <row r="210" spans="1:34" s="64" customFormat="1" ht="20.100000000000001"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row>
    <row r="211" spans="1:34" s="64" customFormat="1" ht="20.100000000000001" customHeight="1">
      <c r="A211" s="282" t="s">
        <v>1052</v>
      </c>
      <c r="B211" s="282"/>
      <c r="D211" s="282" t="s">
        <v>1055</v>
      </c>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row>
    <row r="212" spans="1:34" s="64" customFormat="1" ht="6"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row>
    <row r="213" spans="1:34" s="64" customFormat="1" ht="20.100000000000001" customHeight="1">
      <c r="B213" s="282" t="s">
        <v>260</v>
      </c>
      <c r="C213" s="282"/>
      <c r="D213" s="282" t="s">
        <v>1089</v>
      </c>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row>
    <row r="214" spans="1:34" s="64" customFormat="1" ht="6"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row>
    <row r="215" spans="1:34" s="64" customFormat="1" ht="20.100000000000001" customHeight="1">
      <c r="B215" s="282" t="s">
        <v>327</v>
      </c>
      <c r="C215" s="282"/>
      <c r="D215" s="282" t="s">
        <v>1090</v>
      </c>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row>
    <row r="216" spans="1:34" s="64" customFormat="1" ht="20.100000000000001"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row>
    <row r="217" spans="1:34" s="64" customFormat="1" ht="20.100000000000001"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row>
    <row r="218" spans="1:34" s="64" customFormat="1" ht="20.100000000000001"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row>
    <row r="219" spans="1:34" s="64" customFormat="1" ht="20.100000000000001"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row>
    <row r="220" spans="1:34" s="64" customFormat="1" ht="20.100000000000001"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row>
    <row r="221" spans="1:34" s="64" customFormat="1" ht="20.100000000000001"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row>
    <row r="222" spans="1:34" s="64" customFormat="1" ht="20.100000000000001"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row>
    <row r="223" spans="1:34" s="64" customFormat="1" ht="20.100000000000001" customHeight="1">
      <c r="A223" s="282" t="s">
        <v>1053</v>
      </c>
      <c r="B223" s="282"/>
      <c r="D223" s="282" t="s">
        <v>1056</v>
      </c>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row>
    <row r="224" spans="1:34" s="64" customFormat="1" ht="20.100000000000001"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row>
    <row r="225" spans="1:34" s="64" customFormat="1" ht="20.100000000000001" customHeight="1">
      <c r="A225" s="283"/>
      <c r="B225" s="283"/>
      <c r="C225" s="283"/>
      <c r="D225" s="283"/>
      <c r="E225" s="283"/>
      <c r="F225" s="283"/>
      <c r="G225" s="284" t="s">
        <v>1057</v>
      </c>
      <c r="H225" s="284"/>
      <c r="I225" s="284"/>
      <c r="J225" s="284"/>
      <c r="K225" s="284"/>
      <c r="L225" s="284"/>
      <c r="M225" s="284"/>
      <c r="N225" s="284"/>
      <c r="O225" s="284"/>
      <c r="P225" s="284"/>
      <c r="Q225" s="284"/>
      <c r="R225" s="282" t="str">
        <f>(基本資料!A8)&amp;(基本資料!B8)</f>
        <v>許勝欽</v>
      </c>
      <c r="S225" s="282"/>
      <c r="T225" s="282"/>
      <c r="U225" s="282"/>
      <c r="V225" s="282"/>
      <c r="W225" s="282"/>
      <c r="X225" s="282"/>
      <c r="Y225" s="282"/>
      <c r="Z225" s="282"/>
      <c r="AA225" s="282"/>
      <c r="AB225" s="282"/>
      <c r="AC225" s="282"/>
      <c r="AD225" s="282"/>
      <c r="AE225" s="282"/>
    </row>
    <row r="226" spans="1:34" s="64" customFormat="1" ht="20.100000000000001" customHeight="1">
      <c r="A226" s="283"/>
      <c r="B226" s="283"/>
      <c r="C226" s="283"/>
      <c r="D226" s="283"/>
      <c r="E226" s="283"/>
      <c r="F226" s="283"/>
      <c r="G226" s="284" t="s">
        <v>1058</v>
      </c>
      <c r="H226" s="284"/>
      <c r="I226" s="284"/>
      <c r="J226" s="284"/>
      <c r="K226" s="284"/>
      <c r="L226" s="284"/>
      <c r="M226" s="284"/>
      <c r="N226" s="284"/>
      <c r="O226" s="284"/>
      <c r="P226" s="284"/>
      <c r="Q226" s="284"/>
      <c r="R226" s="307" t="str">
        <f>基本資料!Q8</f>
        <v>A123456789</v>
      </c>
      <c r="S226" s="307"/>
      <c r="T226" s="307"/>
      <c r="U226" s="307"/>
      <c r="V226" s="307"/>
      <c r="W226" s="307"/>
      <c r="X226" s="307"/>
      <c r="Y226" s="307"/>
      <c r="Z226" s="307"/>
      <c r="AA226" s="307"/>
      <c r="AB226" s="307"/>
      <c r="AC226" s="307"/>
      <c r="AD226" s="307"/>
      <c r="AE226" s="307"/>
    </row>
    <row r="227" spans="1:34" s="64" customFormat="1" ht="20.100000000000001" customHeight="1">
      <c r="A227" s="283"/>
      <c r="B227" s="283"/>
      <c r="C227" s="283"/>
      <c r="D227" s="283"/>
      <c r="E227" s="283"/>
      <c r="F227" s="283"/>
      <c r="G227" s="284" t="s">
        <v>1059</v>
      </c>
      <c r="H227" s="284"/>
      <c r="I227" s="284"/>
      <c r="J227" s="284"/>
      <c r="K227" s="284"/>
      <c r="L227" s="284"/>
      <c r="M227" s="284"/>
      <c r="N227" s="284"/>
      <c r="O227" s="284"/>
      <c r="P227" s="284"/>
      <c r="Q227" s="284"/>
      <c r="R227" s="298" t="str">
        <f>(基本資料!F5)&amp;(基本資料!I5)&amp;(基本資料!J5)&amp;(基本資料!M5)&amp;(基本資料!N5)&amp;(基本資料!T5)&amp;(基本資料!U5)&amp;(基本資料!AE5)&amp;(基本資料!AF5)&amp;(基本資料!AH5)</f>
        <v>台北市松山區民權東路三段160巷22號七樓之2</v>
      </c>
      <c r="S227" s="298"/>
      <c r="T227" s="298"/>
      <c r="U227" s="298"/>
      <c r="V227" s="298"/>
      <c r="W227" s="298"/>
      <c r="X227" s="298"/>
      <c r="Y227" s="298"/>
      <c r="Z227" s="298"/>
      <c r="AA227" s="298"/>
      <c r="AB227" s="298"/>
      <c r="AC227" s="298"/>
      <c r="AD227" s="298"/>
      <c r="AE227" s="298"/>
    </row>
    <row r="228" spans="1:34" s="64" customFormat="1" ht="20.100000000000001" customHeight="1">
      <c r="A228" s="283"/>
      <c r="B228" s="283"/>
      <c r="C228" s="283"/>
      <c r="D228" s="283"/>
      <c r="E228" s="283"/>
      <c r="F228" s="283"/>
      <c r="G228" s="284" t="s">
        <v>1060</v>
      </c>
      <c r="H228" s="284"/>
      <c r="I228" s="284"/>
      <c r="J228" s="284"/>
      <c r="K228" s="284"/>
      <c r="L228" s="284"/>
      <c r="M228" s="284"/>
      <c r="N228" s="284"/>
      <c r="O228" s="284"/>
      <c r="P228" s="284"/>
      <c r="Q228" s="284"/>
      <c r="R228" s="299"/>
      <c r="S228" s="300"/>
      <c r="T228" s="300"/>
      <c r="U228" s="300"/>
      <c r="V228" s="300"/>
      <c r="W228" s="300"/>
      <c r="X228" s="300"/>
      <c r="Y228" s="300"/>
      <c r="Z228" s="300"/>
      <c r="AA228" s="300"/>
      <c r="AB228" s="300"/>
      <c r="AC228" s="300"/>
      <c r="AD228" s="300"/>
      <c r="AE228" s="301"/>
    </row>
    <row r="229" spans="1:34" s="64" customFormat="1" ht="20.100000000000001" customHeight="1">
      <c r="A229" s="283"/>
      <c r="B229" s="283"/>
      <c r="C229" s="283"/>
      <c r="D229" s="283"/>
      <c r="E229" s="283"/>
      <c r="F229" s="283"/>
      <c r="G229" s="284"/>
      <c r="H229" s="284"/>
      <c r="I229" s="284"/>
      <c r="J229" s="284"/>
      <c r="K229" s="284"/>
      <c r="L229" s="284"/>
      <c r="M229" s="284"/>
      <c r="N229" s="284"/>
      <c r="O229" s="284"/>
      <c r="P229" s="284"/>
      <c r="Q229" s="284"/>
      <c r="R229" s="302"/>
      <c r="S229" s="283"/>
      <c r="T229" s="283"/>
      <c r="U229" s="283"/>
      <c r="V229" s="283"/>
      <c r="W229" s="283"/>
      <c r="X229" s="283"/>
      <c r="Y229" s="283"/>
      <c r="Z229" s="283"/>
      <c r="AA229" s="283"/>
      <c r="AB229" s="283"/>
      <c r="AC229" s="283"/>
      <c r="AD229" s="283"/>
      <c r="AE229" s="303"/>
    </row>
    <row r="230" spans="1:34" s="64" customFormat="1" ht="20.100000000000001" customHeight="1">
      <c r="A230" s="283"/>
      <c r="B230" s="283"/>
      <c r="C230" s="283"/>
      <c r="D230" s="283"/>
      <c r="E230" s="283"/>
      <c r="F230" s="283"/>
      <c r="G230" s="284"/>
      <c r="H230" s="284"/>
      <c r="I230" s="284"/>
      <c r="J230" s="284"/>
      <c r="K230" s="284"/>
      <c r="L230" s="284"/>
      <c r="M230" s="284"/>
      <c r="N230" s="284"/>
      <c r="O230" s="284"/>
      <c r="P230" s="284"/>
      <c r="Q230" s="284"/>
      <c r="R230" s="302"/>
      <c r="S230" s="283"/>
      <c r="T230" s="283"/>
      <c r="U230" s="283"/>
      <c r="V230" s="283"/>
      <c r="W230" s="283"/>
      <c r="X230" s="283"/>
      <c r="Y230" s="283"/>
      <c r="Z230" s="283"/>
      <c r="AA230" s="283"/>
      <c r="AB230" s="283"/>
      <c r="AC230" s="283"/>
      <c r="AD230" s="283"/>
      <c r="AE230" s="303"/>
    </row>
    <row r="231" spans="1:34" s="64" customFormat="1" ht="20.100000000000001" customHeight="1">
      <c r="A231" s="283"/>
      <c r="B231" s="283"/>
      <c r="C231" s="283"/>
      <c r="D231" s="283"/>
      <c r="E231" s="283"/>
      <c r="F231" s="283"/>
      <c r="G231" s="284"/>
      <c r="H231" s="284"/>
      <c r="I231" s="284"/>
      <c r="J231" s="284"/>
      <c r="K231" s="284"/>
      <c r="L231" s="284"/>
      <c r="M231" s="284"/>
      <c r="N231" s="284"/>
      <c r="O231" s="284"/>
      <c r="P231" s="284"/>
      <c r="Q231" s="284"/>
      <c r="R231" s="304"/>
      <c r="S231" s="305"/>
      <c r="T231" s="305"/>
      <c r="U231" s="305"/>
      <c r="V231" s="305"/>
      <c r="W231" s="305"/>
      <c r="X231" s="305"/>
      <c r="Y231" s="305"/>
      <c r="Z231" s="305"/>
      <c r="AA231" s="305"/>
      <c r="AB231" s="305"/>
      <c r="AC231" s="305"/>
      <c r="AD231" s="305"/>
      <c r="AE231" s="306"/>
    </row>
    <row r="232" spans="1:34" s="64" customFormat="1" ht="20.100000000000001"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row>
    <row r="233" spans="1:34" s="64" customFormat="1" ht="20.100000000000001" customHeight="1">
      <c r="A233" s="283"/>
      <c r="B233" s="283"/>
      <c r="C233" s="283"/>
      <c r="D233" s="283"/>
      <c r="E233" s="283"/>
      <c r="F233" s="283"/>
      <c r="G233" s="284" t="s">
        <v>1061</v>
      </c>
      <c r="H233" s="284"/>
      <c r="I233" s="284"/>
      <c r="J233" s="284"/>
      <c r="K233" s="284"/>
      <c r="L233" s="284"/>
      <c r="M233" s="284"/>
      <c r="N233" s="284"/>
      <c r="O233" s="284"/>
      <c r="P233" s="284"/>
      <c r="Q233" s="284"/>
      <c r="R233" s="282" t="s">
        <v>1062</v>
      </c>
      <c r="S233" s="282"/>
      <c r="T233" s="282"/>
      <c r="U233" s="282"/>
      <c r="V233" s="282"/>
      <c r="W233" s="282"/>
      <c r="X233" s="282"/>
      <c r="Y233" s="282"/>
      <c r="Z233" s="282"/>
      <c r="AA233" s="282"/>
      <c r="AB233" s="282"/>
      <c r="AC233" s="282"/>
      <c r="AD233" s="282"/>
      <c r="AE233" s="282"/>
    </row>
    <row r="234" spans="1:34" s="64" customFormat="1" ht="20.100000000000001" customHeight="1">
      <c r="A234" s="283"/>
      <c r="B234" s="283"/>
      <c r="C234" s="283"/>
      <c r="D234" s="283"/>
      <c r="E234" s="283"/>
      <c r="F234" s="283"/>
      <c r="G234" s="284" t="s">
        <v>1063</v>
      </c>
      <c r="H234" s="284"/>
      <c r="I234" s="284"/>
      <c r="J234" s="284"/>
      <c r="K234" s="284"/>
      <c r="L234" s="284"/>
      <c r="M234" s="284"/>
      <c r="N234" s="284"/>
      <c r="O234" s="284"/>
      <c r="P234" s="284"/>
      <c r="Q234" s="284"/>
      <c r="R234" s="307" t="s">
        <v>218</v>
      </c>
      <c r="S234" s="307"/>
      <c r="T234" s="307"/>
      <c r="U234" s="307"/>
      <c r="V234" s="307"/>
      <c r="W234" s="307"/>
      <c r="X234" s="307"/>
      <c r="Y234" s="307"/>
      <c r="Z234" s="307"/>
      <c r="AA234" s="307"/>
      <c r="AB234" s="307"/>
      <c r="AC234" s="307"/>
      <c r="AD234" s="307"/>
      <c r="AE234" s="307"/>
    </row>
    <row r="235" spans="1:34" s="64" customFormat="1" ht="20.100000000000001" customHeight="1">
      <c r="A235" s="283"/>
      <c r="B235" s="283"/>
      <c r="C235" s="283"/>
      <c r="D235" s="283"/>
      <c r="E235" s="283"/>
      <c r="F235" s="283"/>
      <c r="G235" s="284" t="s">
        <v>1059</v>
      </c>
      <c r="H235" s="284"/>
      <c r="I235" s="284"/>
      <c r="J235" s="284"/>
      <c r="K235" s="284"/>
      <c r="L235" s="284"/>
      <c r="M235" s="284"/>
      <c r="N235" s="284"/>
      <c r="O235" s="284"/>
      <c r="P235" s="284"/>
      <c r="Q235" s="284"/>
      <c r="R235" s="282" t="s">
        <v>1064</v>
      </c>
      <c r="S235" s="282"/>
      <c r="T235" s="282"/>
      <c r="U235" s="282"/>
      <c r="V235" s="282"/>
      <c r="W235" s="282"/>
      <c r="X235" s="282"/>
      <c r="Y235" s="282"/>
      <c r="Z235" s="282"/>
      <c r="AA235" s="282"/>
      <c r="AB235" s="282"/>
      <c r="AC235" s="282"/>
      <c r="AD235" s="282"/>
      <c r="AE235" s="282"/>
    </row>
    <row r="236" spans="1:34" s="64" customFormat="1" ht="20.100000000000001" customHeight="1">
      <c r="A236" s="283"/>
      <c r="B236" s="283"/>
      <c r="C236" s="283"/>
      <c r="D236" s="283"/>
      <c r="E236" s="283"/>
      <c r="F236" s="283"/>
      <c r="G236" s="284" t="s">
        <v>1065</v>
      </c>
      <c r="H236" s="284"/>
      <c r="I236" s="284"/>
      <c r="J236" s="284"/>
      <c r="K236" s="284"/>
      <c r="L236" s="284"/>
      <c r="M236" s="284"/>
      <c r="N236" s="284"/>
      <c r="O236" s="284"/>
      <c r="P236" s="284"/>
      <c r="Q236" s="284"/>
      <c r="R236" s="282" t="s">
        <v>1066</v>
      </c>
      <c r="S236" s="282"/>
      <c r="T236" s="282"/>
      <c r="U236" s="282"/>
      <c r="V236" s="282"/>
      <c r="W236" s="282"/>
      <c r="X236" s="282"/>
      <c r="Y236" s="282"/>
      <c r="Z236" s="282"/>
      <c r="AA236" s="282"/>
      <c r="AB236" s="282"/>
      <c r="AC236" s="282"/>
      <c r="AD236" s="282"/>
      <c r="AE236" s="282"/>
    </row>
    <row r="237" spans="1:34" s="64" customFormat="1" ht="20.100000000000001" customHeight="1">
      <c r="A237" s="283"/>
      <c r="B237" s="283"/>
      <c r="C237" s="283"/>
      <c r="D237" s="283"/>
      <c r="E237" s="283"/>
      <c r="F237" s="283"/>
      <c r="G237" s="282" t="s">
        <v>1067</v>
      </c>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row>
    <row r="238" spans="1:34" s="64" customFormat="1" ht="20.100000000000001" customHeight="1">
      <c r="A238" s="283"/>
      <c r="B238" s="283"/>
      <c r="C238" s="283"/>
      <c r="D238" s="283"/>
      <c r="E238" s="283"/>
      <c r="F238" s="283"/>
      <c r="G238" s="284" t="s">
        <v>1068</v>
      </c>
      <c r="H238" s="284"/>
      <c r="I238" s="284"/>
      <c r="J238" s="284"/>
      <c r="K238" s="284"/>
      <c r="L238" s="284"/>
      <c r="M238" s="284"/>
      <c r="N238" s="284"/>
      <c r="O238" s="284"/>
      <c r="P238" s="284"/>
      <c r="Q238" s="284"/>
      <c r="R238" s="299"/>
      <c r="S238" s="300"/>
      <c r="T238" s="300"/>
      <c r="U238" s="300"/>
      <c r="V238" s="300"/>
      <c r="W238" s="300"/>
      <c r="X238" s="300"/>
      <c r="Y238" s="300"/>
      <c r="Z238" s="300"/>
      <c r="AA238" s="300"/>
      <c r="AB238" s="300"/>
      <c r="AC238" s="300"/>
      <c r="AD238" s="300"/>
      <c r="AE238" s="301"/>
    </row>
    <row r="239" spans="1:34" s="64" customFormat="1" ht="20.100000000000001" customHeight="1">
      <c r="A239" s="283"/>
      <c r="B239" s="283"/>
      <c r="C239" s="283"/>
      <c r="D239" s="283"/>
      <c r="E239" s="283"/>
      <c r="F239" s="283"/>
      <c r="G239" s="284"/>
      <c r="H239" s="284"/>
      <c r="I239" s="284"/>
      <c r="J239" s="284"/>
      <c r="K239" s="284"/>
      <c r="L239" s="284"/>
      <c r="M239" s="284"/>
      <c r="N239" s="284"/>
      <c r="O239" s="284"/>
      <c r="P239" s="284"/>
      <c r="Q239" s="284"/>
      <c r="R239" s="302"/>
      <c r="S239" s="283"/>
      <c r="T239" s="283"/>
      <c r="U239" s="283"/>
      <c r="V239" s="283"/>
      <c r="W239" s="283"/>
      <c r="X239" s="283"/>
      <c r="Y239" s="283"/>
      <c r="Z239" s="283"/>
      <c r="AA239" s="283"/>
      <c r="AB239" s="283"/>
      <c r="AC239" s="283"/>
      <c r="AD239" s="283"/>
      <c r="AE239" s="303"/>
    </row>
    <row r="240" spans="1:34" s="64" customFormat="1" ht="20.100000000000001" customHeight="1">
      <c r="A240" s="283"/>
      <c r="B240" s="283"/>
      <c r="C240" s="283"/>
      <c r="D240" s="283"/>
      <c r="E240" s="283"/>
      <c r="F240" s="283"/>
      <c r="G240" s="284"/>
      <c r="H240" s="284"/>
      <c r="I240" s="284"/>
      <c r="J240" s="284"/>
      <c r="K240" s="284"/>
      <c r="L240" s="284"/>
      <c r="M240" s="284"/>
      <c r="N240" s="284"/>
      <c r="O240" s="284"/>
      <c r="P240" s="284"/>
      <c r="Q240" s="284"/>
      <c r="R240" s="302"/>
      <c r="S240" s="283"/>
      <c r="T240" s="283"/>
      <c r="U240" s="283"/>
      <c r="V240" s="283"/>
      <c r="W240" s="283"/>
      <c r="X240" s="283"/>
      <c r="Y240" s="283"/>
      <c r="Z240" s="283"/>
      <c r="AA240" s="283"/>
      <c r="AB240" s="283"/>
      <c r="AC240" s="283"/>
      <c r="AD240" s="283"/>
      <c r="AE240" s="303"/>
    </row>
    <row r="241" spans="1:34" s="64" customFormat="1" ht="20.100000000000001" customHeight="1">
      <c r="A241" s="283"/>
      <c r="B241" s="283"/>
      <c r="C241" s="283"/>
      <c r="D241" s="283"/>
      <c r="E241" s="283"/>
      <c r="F241" s="283"/>
      <c r="G241" s="284"/>
      <c r="H241" s="284"/>
      <c r="I241" s="284"/>
      <c r="J241" s="284"/>
      <c r="K241" s="284"/>
      <c r="L241" s="284"/>
      <c r="M241" s="284"/>
      <c r="N241" s="284"/>
      <c r="O241" s="284"/>
      <c r="P241" s="284"/>
      <c r="Q241" s="284"/>
      <c r="R241" s="302"/>
      <c r="S241" s="283"/>
      <c r="T241" s="283"/>
      <c r="U241" s="283"/>
      <c r="V241" s="283"/>
      <c r="W241" s="283"/>
      <c r="X241" s="283"/>
      <c r="Y241" s="283"/>
      <c r="Z241" s="283"/>
      <c r="AA241" s="283"/>
      <c r="AB241" s="283"/>
      <c r="AC241" s="283"/>
      <c r="AD241" s="283"/>
      <c r="AE241" s="303"/>
    </row>
    <row r="242" spans="1:34" s="64" customFormat="1" ht="20.100000000000001" customHeight="1">
      <c r="A242" s="283"/>
      <c r="B242" s="283"/>
      <c r="C242" s="283"/>
      <c r="D242" s="283"/>
      <c r="E242" s="283"/>
      <c r="F242" s="283"/>
      <c r="G242" s="284"/>
      <c r="H242" s="284"/>
      <c r="I242" s="284"/>
      <c r="J242" s="284"/>
      <c r="K242" s="284"/>
      <c r="L242" s="284"/>
      <c r="M242" s="284"/>
      <c r="N242" s="284"/>
      <c r="O242" s="284"/>
      <c r="P242" s="284"/>
      <c r="Q242" s="284"/>
      <c r="R242" s="302"/>
      <c r="S242" s="283"/>
      <c r="T242" s="283"/>
      <c r="U242" s="283"/>
      <c r="V242" s="283"/>
      <c r="W242" s="283"/>
      <c r="X242" s="283"/>
      <c r="Y242" s="283"/>
      <c r="Z242" s="283"/>
      <c r="AA242" s="283"/>
      <c r="AB242" s="283"/>
      <c r="AC242" s="283"/>
      <c r="AD242" s="283"/>
      <c r="AE242" s="303"/>
    </row>
    <row r="243" spans="1:34" s="64" customFormat="1" ht="20.100000000000001" customHeight="1">
      <c r="A243" s="283"/>
      <c r="B243" s="283"/>
      <c r="C243" s="283"/>
      <c r="D243" s="283"/>
      <c r="E243" s="283"/>
      <c r="F243" s="283"/>
      <c r="G243" s="284"/>
      <c r="H243" s="284"/>
      <c r="I243" s="284"/>
      <c r="J243" s="284"/>
      <c r="K243" s="284"/>
      <c r="L243" s="284"/>
      <c r="M243" s="284"/>
      <c r="N243" s="284"/>
      <c r="O243" s="284"/>
      <c r="P243" s="284"/>
      <c r="Q243" s="284"/>
      <c r="R243" s="304"/>
      <c r="S243" s="305"/>
      <c r="T243" s="305"/>
      <c r="U243" s="305"/>
      <c r="V243" s="305"/>
      <c r="W243" s="305"/>
      <c r="X243" s="305"/>
      <c r="Y243" s="305"/>
      <c r="Z243" s="305"/>
      <c r="AA243" s="305"/>
      <c r="AB243" s="305"/>
      <c r="AC243" s="305"/>
      <c r="AD243" s="305"/>
      <c r="AE243" s="306"/>
    </row>
    <row r="244" spans="1:34" s="64" customFormat="1" ht="20.100000000000001"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row>
    <row r="245" spans="1:34" s="64" customFormat="1" ht="20.100000000000001" customHeight="1">
      <c r="A245" s="283"/>
      <c r="B245" s="283"/>
      <c r="C245" s="283"/>
      <c r="D245" s="283"/>
      <c r="E245" s="283"/>
      <c r="F245" s="283"/>
      <c r="G245" s="284" t="s">
        <v>1069</v>
      </c>
      <c r="H245" s="284"/>
      <c r="I245" s="284"/>
      <c r="J245" s="284"/>
      <c r="K245" s="284"/>
      <c r="L245" s="284"/>
      <c r="M245" s="284"/>
      <c r="N245" s="284"/>
      <c r="O245" s="284"/>
      <c r="P245" s="284"/>
      <c r="Q245" s="284"/>
      <c r="R245" s="282" t="s">
        <v>1070</v>
      </c>
      <c r="S245" s="282"/>
      <c r="T245" s="282"/>
      <c r="U245" s="282"/>
      <c r="V245" s="282"/>
      <c r="W245" s="282"/>
      <c r="X245" s="282"/>
      <c r="Y245" s="282"/>
      <c r="Z245" s="282"/>
      <c r="AA245" s="282"/>
      <c r="AB245" s="282"/>
      <c r="AC245" s="282"/>
      <c r="AD245" s="282"/>
      <c r="AE245" s="282"/>
    </row>
    <row r="246" spans="1:34" s="64" customFormat="1" ht="20.100000000000001" customHeight="1">
      <c r="A246" s="283"/>
      <c r="B246" s="283"/>
      <c r="C246" s="283"/>
      <c r="D246" s="283"/>
      <c r="E246" s="283"/>
      <c r="F246" s="283"/>
      <c r="G246" s="284" t="s">
        <v>1058</v>
      </c>
      <c r="H246" s="284"/>
      <c r="I246" s="284"/>
      <c r="J246" s="284"/>
      <c r="K246" s="284"/>
      <c r="L246" s="284"/>
      <c r="M246" s="284"/>
      <c r="N246" s="284"/>
      <c r="O246" s="284"/>
      <c r="P246" s="284"/>
      <c r="Q246" s="284"/>
      <c r="R246" s="307" t="s">
        <v>219</v>
      </c>
      <c r="S246" s="307"/>
      <c r="T246" s="307"/>
      <c r="U246" s="307"/>
      <c r="V246" s="307"/>
      <c r="W246" s="307"/>
      <c r="X246" s="307"/>
      <c r="Y246" s="307"/>
      <c r="Z246" s="307"/>
      <c r="AA246" s="307"/>
      <c r="AB246" s="307"/>
      <c r="AC246" s="307"/>
      <c r="AD246" s="307"/>
      <c r="AE246" s="307"/>
    </row>
    <row r="247" spans="1:34" s="64" customFormat="1" ht="20.100000000000001" customHeight="1">
      <c r="A247" s="283"/>
      <c r="B247" s="283"/>
      <c r="C247" s="283"/>
      <c r="D247" s="283"/>
      <c r="E247" s="283"/>
      <c r="F247" s="283"/>
      <c r="G247" s="284" t="s">
        <v>1059</v>
      </c>
      <c r="H247" s="284"/>
      <c r="I247" s="284"/>
      <c r="J247" s="284"/>
      <c r="K247" s="284"/>
      <c r="L247" s="284"/>
      <c r="M247" s="284"/>
      <c r="N247" s="284"/>
      <c r="O247" s="284"/>
      <c r="P247" s="284"/>
      <c r="Q247" s="284"/>
      <c r="R247" s="282" t="s">
        <v>1064</v>
      </c>
      <c r="S247" s="282"/>
      <c r="T247" s="282"/>
      <c r="U247" s="282"/>
      <c r="V247" s="282"/>
      <c r="W247" s="282"/>
      <c r="X247" s="282"/>
      <c r="Y247" s="282"/>
      <c r="Z247" s="282"/>
      <c r="AA247" s="282"/>
      <c r="AB247" s="282"/>
      <c r="AC247" s="282"/>
      <c r="AD247" s="282"/>
      <c r="AE247" s="282"/>
    </row>
    <row r="248" spans="1:34" s="64" customFormat="1" ht="20.100000000000001" customHeight="1">
      <c r="A248" s="283"/>
      <c r="B248" s="283"/>
      <c r="C248" s="283"/>
      <c r="D248" s="283"/>
      <c r="E248" s="283"/>
      <c r="F248" s="283"/>
      <c r="G248" s="282" t="s">
        <v>1071</v>
      </c>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row>
    <row r="249" spans="1:34" s="64" customFormat="1" ht="20.100000000000001" customHeight="1">
      <c r="A249" s="283"/>
      <c r="B249" s="283"/>
      <c r="C249" s="283"/>
      <c r="D249" s="283"/>
      <c r="E249" s="283"/>
      <c r="F249" s="283"/>
      <c r="G249" s="284" t="s">
        <v>1072</v>
      </c>
      <c r="H249" s="284"/>
      <c r="I249" s="284"/>
      <c r="J249" s="284"/>
      <c r="K249" s="284"/>
      <c r="L249" s="284"/>
      <c r="M249" s="284"/>
      <c r="N249" s="284"/>
      <c r="O249" s="284"/>
      <c r="P249" s="284"/>
      <c r="Q249" s="284"/>
      <c r="R249" s="299"/>
      <c r="S249" s="300"/>
      <c r="T249" s="300"/>
      <c r="U249" s="300"/>
      <c r="V249" s="300"/>
      <c r="W249" s="300"/>
      <c r="X249" s="300"/>
      <c r="Y249" s="300"/>
      <c r="Z249" s="300"/>
      <c r="AA249" s="300"/>
      <c r="AB249" s="300"/>
      <c r="AC249" s="300"/>
      <c r="AD249" s="300"/>
      <c r="AE249" s="301"/>
    </row>
    <row r="250" spans="1:34" s="64" customFormat="1" ht="20.100000000000001" customHeight="1">
      <c r="A250" s="283"/>
      <c r="B250" s="283"/>
      <c r="C250" s="283"/>
      <c r="D250" s="283"/>
      <c r="E250" s="283"/>
      <c r="F250" s="283"/>
      <c r="G250" s="284"/>
      <c r="H250" s="284"/>
      <c r="I250" s="284"/>
      <c r="J250" s="284"/>
      <c r="K250" s="284"/>
      <c r="L250" s="284"/>
      <c r="M250" s="284"/>
      <c r="N250" s="284"/>
      <c r="O250" s="284"/>
      <c r="P250" s="284"/>
      <c r="Q250" s="284"/>
      <c r="R250" s="302"/>
      <c r="S250" s="283"/>
      <c r="T250" s="283"/>
      <c r="U250" s="283"/>
      <c r="V250" s="283"/>
      <c r="W250" s="283"/>
      <c r="X250" s="283"/>
      <c r="Y250" s="283"/>
      <c r="Z250" s="283"/>
      <c r="AA250" s="283"/>
      <c r="AB250" s="283"/>
      <c r="AC250" s="283"/>
      <c r="AD250" s="283"/>
      <c r="AE250" s="303"/>
    </row>
    <row r="251" spans="1:34" s="64" customFormat="1" ht="20.100000000000001" customHeight="1">
      <c r="A251" s="283"/>
      <c r="B251" s="283"/>
      <c r="C251" s="283"/>
      <c r="D251" s="283"/>
      <c r="E251" s="283"/>
      <c r="F251" s="283"/>
      <c r="G251" s="284"/>
      <c r="H251" s="284"/>
      <c r="I251" s="284"/>
      <c r="J251" s="284"/>
      <c r="K251" s="284"/>
      <c r="L251" s="284"/>
      <c r="M251" s="284"/>
      <c r="N251" s="284"/>
      <c r="O251" s="284"/>
      <c r="P251" s="284"/>
      <c r="Q251" s="284"/>
      <c r="R251" s="302"/>
      <c r="S251" s="283"/>
      <c r="T251" s="283"/>
      <c r="U251" s="283"/>
      <c r="V251" s="283"/>
      <c r="W251" s="283"/>
      <c r="X251" s="283"/>
      <c r="Y251" s="283"/>
      <c r="Z251" s="283"/>
      <c r="AA251" s="283"/>
      <c r="AB251" s="283"/>
      <c r="AC251" s="283"/>
      <c r="AD251" s="283"/>
      <c r="AE251" s="303"/>
    </row>
    <row r="252" spans="1:34" s="64" customFormat="1" ht="20.100000000000001" customHeight="1">
      <c r="A252" s="283"/>
      <c r="B252" s="283"/>
      <c r="C252" s="283"/>
      <c r="D252" s="283"/>
      <c r="E252" s="283"/>
      <c r="F252" s="283"/>
      <c r="G252" s="284"/>
      <c r="H252" s="284"/>
      <c r="I252" s="284"/>
      <c r="J252" s="284"/>
      <c r="K252" s="284"/>
      <c r="L252" s="284"/>
      <c r="M252" s="284"/>
      <c r="N252" s="284"/>
      <c r="O252" s="284"/>
      <c r="P252" s="284"/>
      <c r="Q252" s="284"/>
      <c r="R252" s="304"/>
      <c r="S252" s="305"/>
      <c r="T252" s="305"/>
      <c r="U252" s="305"/>
      <c r="V252" s="305"/>
      <c r="W252" s="305"/>
      <c r="X252" s="305"/>
      <c r="Y252" s="305"/>
      <c r="Z252" s="305"/>
      <c r="AA252" s="305"/>
      <c r="AB252" s="305"/>
      <c r="AC252" s="305"/>
      <c r="AD252" s="305"/>
      <c r="AE252" s="306"/>
    </row>
    <row r="253" spans="1:34" s="64" customFormat="1" ht="20.100000000000001"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row>
    <row r="254" spans="1:34" s="64" customFormat="1" ht="20.100000000000001"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row>
    <row r="255" spans="1:34" s="64" customFormat="1" ht="20.100000000000001"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row>
    <row r="256" spans="1:34" s="64" customFormat="1" ht="20.100000000000001" customHeight="1">
      <c r="A256" s="284" t="s">
        <v>1073</v>
      </c>
      <c r="B256" s="284"/>
      <c r="C256" s="284"/>
      <c r="D256" s="284"/>
      <c r="E256" s="284"/>
      <c r="F256" s="284"/>
      <c r="G256" s="284"/>
      <c r="H256" s="284"/>
      <c r="I256" s="284"/>
      <c r="J256" s="284"/>
      <c r="K256" s="284"/>
      <c r="L256" s="284"/>
      <c r="M256" s="283"/>
      <c r="N256" s="283"/>
      <c r="O256" s="284">
        <f>基本資料!F13</f>
        <v>110</v>
      </c>
      <c r="P256" s="284"/>
      <c r="Q256" s="284"/>
      <c r="R256" s="284"/>
      <c r="S256" s="66"/>
      <c r="T256" s="66" t="s">
        <v>1034</v>
      </c>
      <c r="U256" s="283"/>
      <c r="V256" s="283"/>
      <c r="W256" s="284">
        <f>基本資料!I13</f>
        <v>5</v>
      </c>
      <c r="X256" s="284"/>
      <c r="Y256" s="284"/>
      <c r="Z256" s="66"/>
      <c r="AA256" s="66" t="s">
        <v>1035</v>
      </c>
      <c r="AB256" s="283"/>
      <c r="AC256" s="283"/>
      <c r="AD256" s="284">
        <f>基本資料!L13</f>
        <v>1</v>
      </c>
      <c r="AE256" s="284"/>
      <c r="AF256" s="284"/>
      <c r="AG256" s="66"/>
      <c r="AH256" s="66" t="s">
        <v>461</v>
      </c>
    </row>
    <row r="257" spans="1:34" s="64" customFormat="1" ht="20.100000000000001"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row>
    <row r="258" spans="1:34" s="64" customFormat="1" ht="20.100000000000001" customHeight="1"/>
    <row r="259" spans="1:34" s="64" customFormat="1" ht="20.100000000000001" customHeight="1"/>
    <row r="260" spans="1:34" s="64" customFormat="1" ht="20.100000000000001" customHeight="1"/>
    <row r="261" spans="1:34" s="64" customFormat="1" ht="20.100000000000001" customHeight="1"/>
    <row r="262" spans="1:34" s="64" customFormat="1" ht="20.100000000000001" customHeight="1"/>
    <row r="263" spans="1:34" s="64" customFormat="1" ht="20.100000000000001" customHeight="1"/>
    <row r="264" spans="1:34" s="64" customFormat="1" ht="20.100000000000001" customHeight="1"/>
    <row r="265" spans="1:34" s="64" customFormat="1" ht="20.100000000000001" customHeight="1"/>
    <row r="266" spans="1:34" s="64" customFormat="1" ht="20.100000000000001" customHeight="1"/>
    <row r="267" spans="1:34" s="64" customFormat="1" ht="20.100000000000001" customHeight="1"/>
    <row r="268" spans="1:34" s="64" customFormat="1" ht="20.100000000000001" customHeight="1"/>
    <row r="269" spans="1:34" s="64" customFormat="1" ht="20.100000000000001" customHeight="1"/>
    <row r="270" spans="1:34" s="64" customFormat="1" ht="20.100000000000001" customHeight="1"/>
    <row r="271" spans="1:34" s="64" customFormat="1" ht="20.100000000000001" customHeight="1"/>
    <row r="272" spans="1:34" s="64" customFormat="1" ht="20.100000000000001" customHeight="1"/>
    <row r="273" s="64" customFormat="1" ht="20.100000000000001" customHeight="1"/>
    <row r="274" s="64" customFormat="1" ht="20.100000000000001" customHeight="1"/>
    <row r="275" s="64" customFormat="1" ht="20.100000000000001" customHeight="1"/>
    <row r="276" s="64" customFormat="1" ht="20.100000000000001" customHeight="1"/>
    <row r="277" s="64" customFormat="1" ht="20.100000000000001" customHeight="1"/>
    <row r="278" s="64" customFormat="1" ht="20.100000000000001" customHeight="1"/>
    <row r="279" s="64" customFormat="1" ht="20.100000000000001" customHeight="1"/>
    <row r="280" s="64" customFormat="1" ht="20.100000000000001" customHeight="1"/>
    <row r="281" s="64" customFormat="1" ht="20.100000000000001" customHeight="1"/>
    <row r="282" s="64" customFormat="1" ht="20.100000000000001" customHeight="1"/>
    <row r="283" s="64" customFormat="1" ht="20.100000000000001" customHeight="1"/>
    <row r="284" s="64" customFormat="1" ht="20.100000000000001" customHeight="1"/>
    <row r="285" s="64" customFormat="1" ht="20.100000000000001" customHeight="1"/>
    <row r="286" s="64" customFormat="1" ht="20.100000000000001" customHeight="1"/>
    <row r="287" s="64" customFormat="1" ht="20.100000000000001" customHeight="1"/>
    <row r="288" s="64" customFormat="1" ht="20.100000000000001" customHeight="1"/>
    <row r="289" s="64" customFormat="1" ht="20.100000000000001" customHeight="1"/>
    <row r="290" s="64" customFormat="1" ht="20.100000000000001" customHeight="1"/>
    <row r="291" s="64" customFormat="1" ht="20.100000000000001" customHeight="1"/>
    <row r="292" s="64" customFormat="1" ht="20.100000000000001" customHeight="1"/>
    <row r="293" s="64" customFormat="1" ht="20.100000000000001" customHeight="1"/>
    <row r="294" s="64" customFormat="1" ht="20.100000000000001" customHeight="1"/>
    <row r="295" s="64" customFormat="1" ht="20.100000000000001" customHeight="1"/>
    <row r="296" s="64" customFormat="1" ht="20.100000000000001" customHeight="1"/>
    <row r="297" s="64" customFormat="1" ht="20.100000000000001" customHeight="1"/>
    <row r="298" s="64" customFormat="1" ht="20.100000000000001" customHeight="1"/>
    <row r="299" s="64" customFormat="1" ht="20.100000000000001" customHeight="1"/>
    <row r="300" s="64" customFormat="1" ht="20.100000000000001" customHeight="1"/>
    <row r="301" s="64" customFormat="1" ht="20.100000000000001" customHeight="1"/>
    <row r="302" s="64" customFormat="1" ht="20.100000000000001" customHeight="1"/>
    <row r="303" s="64" customFormat="1" ht="20.100000000000001" customHeight="1"/>
    <row r="304" s="64" customFormat="1" ht="20.100000000000001" customHeight="1"/>
    <row r="305" s="64" customFormat="1" ht="20.100000000000001" customHeight="1"/>
    <row r="306" s="64" customFormat="1" ht="20.100000000000001" customHeight="1"/>
    <row r="307" s="64" customFormat="1" ht="20.100000000000001" customHeight="1"/>
    <row r="308" s="64" customFormat="1" ht="20.100000000000001" customHeight="1"/>
    <row r="309" s="64" customFormat="1" ht="20.100000000000001" customHeight="1"/>
    <row r="310" s="64" customFormat="1" ht="20.100000000000001" customHeight="1"/>
    <row r="311" s="64" customFormat="1" ht="20.100000000000001" customHeight="1"/>
    <row r="312" s="64" customFormat="1" ht="20.100000000000001" customHeight="1"/>
    <row r="313" s="64" customFormat="1" ht="20.100000000000001" customHeight="1"/>
    <row r="314" s="64" customFormat="1" ht="20.100000000000001" customHeight="1"/>
    <row r="315" s="64" customFormat="1" ht="20.100000000000001" customHeight="1"/>
    <row r="316" s="64" customFormat="1" ht="20.100000000000001" customHeight="1"/>
    <row r="317" s="64" customFormat="1" ht="20.100000000000001" customHeight="1"/>
    <row r="318" s="64" customFormat="1" ht="20.100000000000001" customHeight="1"/>
    <row r="319" s="64" customFormat="1" ht="20.100000000000001" customHeight="1"/>
    <row r="320" s="64" customFormat="1" ht="20.100000000000001" customHeight="1"/>
    <row r="321" s="64" customFormat="1" ht="20.100000000000001" customHeight="1"/>
    <row r="322" s="64" customFormat="1" ht="20.100000000000001" customHeight="1"/>
    <row r="323" s="64" customFormat="1" ht="20.100000000000001" customHeight="1"/>
    <row r="324" s="64" customFormat="1" ht="20.100000000000001" customHeight="1"/>
    <row r="325" s="64" customFormat="1" ht="20.100000000000001" customHeight="1"/>
    <row r="326" s="64" customFormat="1" ht="20.100000000000001" customHeight="1"/>
    <row r="327" s="64" customFormat="1" ht="20.100000000000001" customHeight="1"/>
    <row r="328" s="64" customFormat="1" ht="20.100000000000001" customHeight="1"/>
    <row r="329" s="64" customFormat="1" ht="20.100000000000001" customHeight="1"/>
    <row r="330" s="64" customFormat="1" ht="20.100000000000001" customHeight="1"/>
    <row r="331" s="64" customFormat="1" ht="20.100000000000001" customHeight="1"/>
    <row r="332" s="64" customFormat="1" ht="20.100000000000001" customHeight="1"/>
    <row r="333" s="64" customFormat="1" ht="20.100000000000001" customHeight="1"/>
    <row r="334" s="64" customFormat="1" ht="20.100000000000001" customHeight="1"/>
    <row r="335" s="64" customFormat="1" ht="20.100000000000001" customHeight="1"/>
    <row r="336" s="64" customFormat="1" ht="20.100000000000001" customHeight="1"/>
    <row r="337" s="64" customFormat="1" ht="20.100000000000001" customHeight="1"/>
    <row r="338" s="64" customFormat="1" ht="20.100000000000001" customHeight="1"/>
    <row r="339" s="64" customFormat="1" ht="20.100000000000001" customHeight="1"/>
    <row r="340" s="64" customFormat="1" ht="20.100000000000001" customHeight="1"/>
    <row r="341" s="64" customFormat="1" ht="20.100000000000001" customHeight="1"/>
    <row r="342" s="64" customFormat="1" ht="20.100000000000001" customHeight="1"/>
    <row r="343" s="64" customFormat="1" ht="20.100000000000001" customHeight="1"/>
    <row r="344" s="64" customFormat="1" ht="20.100000000000001" customHeight="1"/>
    <row r="345" s="64" customFormat="1" ht="20.100000000000001" customHeight="1"/>
    <row r="346" s="64" customFormat="1" ht="20.100000000000001" customHeight="1"/>
    <row r="347" s="64" customFormat="1" ht="20.100000000000001" customHeight="1"/>
    <row r="348" s="64" customFormat="1" ht="20.100000000000001" customHeight="1"/>
    <row r="349" s="64" customFormat="1" ht="20.100000000000001" customHeight="1"/>
    <row r="350" s="64" customFormat="1" ht="20.100000000000001" customHeight="1"/>
    <row r="351" s="64" customFormat="1" ht="20.100000000000001" customHeight="1"/>
    <row r="352" s="64" customFormat="1" ht="20.100000000000001" customHeight="1"/>
    <row r="353" s="64" customFormat="1" ht="20.100000000000001" customHeight="1"/>
    <row r="354" s="64" customFormat="1" ht="20.100000000000001" customHeight="1"/>
    <row r="355" s="64" customFormat="1" ht="20.100000000000001" customHeight="1"/>
    <row r="356" s="64" customFormat="1" ht="20.100000000000001" customHeight="1"/>
    <row r="357" s="64" customFormat="1" ht="20.100000000000001" customHeight="1"/>
    <row r="358" s="64" customFormat="1" ht="20.100000000000001" customHeight="1"/>
    <row r="359" s="64" customFormat="1" ht="20.100000000000001" customHeight="1"/>
    <row r="360" s="64" customFormat="1" ht="20.100000000000001" customHeight="1"/>
    <row r="361" s="64" customFormat="1" ht="20.100000000000001" customHeight="1"/>
    <row r="362" s="64" customFormat="1" ht="20.100000000000001" customHeight="1"/>
    <row r="363" s="64" customFormat="1" ht="20.100000000000001" customHeight="1"/>
    <row r="364" s="64" customFormat="1" ht="20.100000000000001" customHeight="1"/>
    <row r="365" s="64" customFormat="1" ht="20.100000000000001" customHeight="1"/>
    <row r="366" s="64" customFormat="1" ht="20.100000000000001" customHeight="1"/>
    <row r="367" s="64" customFormat="1" ht="20.100000000000001" customHeight="1"/>
    <row r="368" s="64" customFormat="1" ht="20.100000000000001" customHeight="1"/>
    <row r="369" s="64" customFormat="1" ht="20.100000000000001" customHeight="1"/>
    <row r="370" s="64" customFormat="1" ht="20.100000000000001" customHeight="1"/>
    <row r="371" s="64" customFormat="1" ht="20.100000000000001" customHeight="1"/>
    <row r="372" s="64" customFormat="1" ht="20.100000000000001" customHeight="1"/>
    <row r="373" s="64" customFormat="1" ht="20.100000000000001" customHeight="1"/>
    <row r="374" s="64" customFormat="1" ht="20.100000000000001" customHeight="1"/>
    <row r="375" s="64" customFormat="1" ht="20.100000000000001" customHeight="1"/>
    <row r="376" s="64" customFormat="1" ht="20.100000000000001" customHeight="1"/>
    <row r="377" s="64" customFormat="1" ht="20.100000000000001" customHeight="1"/>
    <row r="378" s="64" customFormat="1" ht="20.100000000000001" customHeight="1"/>
    <row r="379" s="64" customFormat="1" ht="20.100000000000001" customHeight="1"/>
    <row r="380" s="64" customFormat="1" ht="20.100000000000001" customHeight="1"/>
    <row r="381" s="64" customFormat="1" ht="20.100000000000001" customHeight="1"/>
    <row r="382" s="64" customFormat="1" ht="20.100000000000001" customHeight="1"/>
    <row r="383" s="64" customFormat="1" ht="20.100000000000001" customHeight="1"/>
    <row r="384" s="64" customFormat="1" ht="20.100000000000001" customHeight="1"/>
    <row r="385" s="64" customFormat="1" ht="20.100000000000001" customHeight="1"/>
    <row r="386" s="64" customFormat="1" ht="20.100000000000001" customHeight="1"/>
    <row r="387" s="64" customFormat="1" ht="20.100000000000001" customHeight="1"/>
    <row r="388" s="64" customFormat="1" ht="20.100000000000001" customHeight="1"/>
    <row r="389" s="64" customFormat="1" ht="20.100000000000001" customHeight="1"/>
    <row r="390" s="64" customFormat="1" ht="20.100000000000001" customHeight="1"/>
    <row r="391" s="64" customFormat="1" ht="20.100000000000001" customHeight="1"/>
    <row r="392" s="64" customFormat="1" ht="20.100000000000001" customHeight="1"/>
    <row r="393" s="64" customFormat="1" ht="20.100000000000001" customHeight="1"/>
    <row r="394" s="64" customFormat="1" ht="20.100000000000001" customHeight="1"/>
    <row r="395" s="64" customFormat="1" ht="20.100000000000001" customHeight="1"/>
    <row r="396" s="64" customFormat="1" ht="20.100000000000001" customHeight="1"/>
    <row r="397" s="64" customFormat="1" ht="20.100000000000001" customHeight="1"/>
    <row r="398" s="64" customFormat="1" ht="20.100000000000001" customHeight="1"/>
    <row r="399" s="64" customFormat="1" ht="20.100000000000001" customHeight="1"/>
    <row r="400" s="64" customFormat="1" ht="20.100000000000001" customHeight="1"/>
    <row r="401" s="64" customFormat="1" ht="20.100000000000001" customHeight="1"/>
    <row r="402" s="64" customFormat="1" ht="20.100000000000001" customHeight="1"/>
    <row r="403" s="64" customFormat="1" ht="20.100000000000001" customHeight="1"/>
    <row r="404" s="64" customFormat="1" ht="20.100000000000001" customHeight="1"/>
    <row r="405" s="64" customFormat="1" ht="20.100000000000001" customHeight="1"/>
    <row r="406" s="64" customFormat="1" ht="20.100000000000001" customHeight="1"/>
    <row r="407" s="64" customFormat="1" ht="20.100000000000001" customHeight="1"/>
    <row r="408" s="64" customFormat="1" ht="20.100000000000001" customHeight="1"/>
    <row r="409" s="64" customFormat="1" ht="20.100000000000001" customHeight="1"/>
    <row r="410" s="64" customFormat="1" ht="20.100000000000001" customHeight="1"/>
    <row r="411" s="64" customFormat="1" ht="20.100000000000001" customHeight="1"/>
    <row r="412" s="64" customFormat="1" ht="20.100000000000001" customHeight="1"/>
    <row r="413" s="64" customFormat="1" ht="20.100000000000001" customHeight="1"/>
    <row r="414" s="64" customFormat="1" ht="20.100000000000001" customHeight="1"/>
    <row r="415" s="64" customFormat="1" ht="20.100000000000001" customHeight="1"/>
    <row r="416" s="64" customFormat="1" ht="20.100000000000001" customHeight="1"/>
    <row r="417" s="64" customFormat="1" ht="20.100000000000001" customHeight="1"/>
    <row r="418" s="64" customFormat="1" ht="20.100000000000001" customHeight="1"/>
    <row r="419" s="64" customFormat="1" ht="20.100000000000001" customHeight="1"/>
    <row r="420" s="64" customFormat="1" ht="20.100000000000001" customHeight="1"/>
    <row r="421" s="64" customFormat="1" ht="20.100000000000001" customHeight="1"/>
    <row r="422" s="64" customFormat="1" ht="20.100000000000001" customHeight="1"/>
    <row r="423" s="64" customFormat="1" ht="20.100000000000001" customHeight="1"/>
    <row r="424" s="64" customFormat="1" ht="20.100000000000001" customHeight="1"/>
    <row r="425" s="64" customFormat="1" ht="20.100000000000001" customHeight="1"/>
    <row r="426" s="64" customFormat="1" ht="20.100000000000001" customHeight="1"/>
    <row r="427" s="64" customFormat="1" ht="20.100000000000001" customHeight="1"/>
    <row r="428" s="64" customFormat="1" ht="20.100000000000001" customHeight="1"/>
    <row r="429" s="64" customFormat="1" ht="20.100000000000001" customHeight="1"/>
    <row r="430" s="64" customFormat="1" ht="20.100000000000001" customHeight="1"/>
    <row r="431" s="64" customFormat="1" ht="20.100000000000001" customHeight="1"/>
    <row r="432" s="64" customFormat="1" ht="20.100000000000001" customHeight="1"/>
    <row r="433" s="64" customFormat="1" ht="20.100000000000001" customHeight="1"/>
    <row r="434" s="64" customFormat="1" ht="20.100000000000001" customHeight="1"/>
    <row r="435" s="64" customFormat="1" ht="20.100000000000001" customHeight="1"/>
    <row r="436" s="64" customFormat="1" ht="20.100000000000001" customHeight="1"/>
    <row r="437" s="64" customFormat="1" ht="20.100000000000001" customHeight="1"/>
    <row r="438" s="64" customFormat="1" ht="20.100000000000001" customHeight="1"/>
    <row r="439" s="64" customFormat="1" ht="20.100000000000001" customHeight="1"/>
    <row r="440" s="64" customFormat="1" ht="20.100000000000001" customHeight="1"/>
    <row r="441" s="64" customFormat="1" ht="20.100000000000001" customHeight="1"/>
    <row r="442" s="64" customFormat="1" ht="20.100000000000001" customHeight="1"/>
    <row r="443" s="64" customFormat="1" ht="20.100000000000001" customHeight="1"/>
    <row r="444" s="64" customFormat="1" ht="20.100000000000001" customHeight="1"/>
    <row r="445" s="64" customFormat="1" ht="20.100000000000001" customHeight="1"/>
    <row r="446" s="64" customFormat="1" ht="20.100000000000001" customHeight="1"/>
    <row r="447" s="64" customFormat="1" ht="20.100000000000001" customHeight="1"/>
    <row r="448" s="64" customFormat="1" ht="20.100000000000001" customHeight="1"/>
    <row r="449" s="64" customFormat="1" ht="20.100000000000001" customHeight="1"/>
    <row r="450" s="64" customFormat="1" ht="20.100000000000001" customHeight="1"/>
    <row r="451" s="64" customFormat="1" ht="20.100000000000001" customHeight="1"/>
    <row r="452" s="64" customFormat="1" ht="20.100000000000001" customHeight="1"/>
    <row r="453" s="64" customFormat="1" ht="20.100000000000001" customHeight="1"/>
    <row r="454" s="64" customFormat="1" ht="20.100000000000001" customHeight="1"/>
    <row r="455" s="64" customFormat="1" ht="20.100000000000001" customHeight="1"/>
    <row r="456" s="64" customFormat="1" ht="20.100000000000001" customHeight="1"/>
    <row r="457" s="64" customFormat="1" ht="20.100000000000001" customHeight="1"/>
    <row r="458" s="64" customFormat="1" ht="20.100000000000001" customHeight="1"/>
    <row r="459" s="64" customFormat="1" ht="20.100000000000001" customHeight="1"/>
    <row r="460" s="64" customFormat="1" ht="20.100000000000001" customHeight="1"/>
    <row r="461" s="64" customFormat="1" ht="20.100000000000001" customHeight="1"/>
    <row r="462" s="64" customFormat="1" ht="20.100000000000001" customHeight="1"/>
    <row r="463" s="64" customFormat="1" ht="20.100000000000001" customHeight="1"/>
    <row r="464" s="64" customFormat="1" ht="20.100000000000001" customHeight="1"/>
    <row r="465" s="64" customFormat="1" ht="20.100000000000001" customHeight="1"/>
    <row r="466" s="64" customFormat="1" ht="20.100000000000001" customHeight="1"/>
    <row r="467" s="64" customFormat="1" ht="20.100000000000001" customHeight="1"/>
    <row r="468" s="64" customFormat="1" ht="20.100000000000001" customHeight="1"/>
    <row r="469" s="64" customFormat="1" ht="20.100000000000001" customHeight="1"/>
    <row r="470" s="64" customFormat="1" ht="20.100000000000001" customHeight="1"/>
    <row r="471" s="64" customFormat="1" ht="20.100000000000001" customHeight="1"/>
    <row r="472" s="64" customFormat="1" ht="20.100000000000001" customHeight="1"/>
    <row r="473" s="64" customFormat="1" ht="20.100000000000001" customHeight="1"/>
    <row r="474" s="64" customFormat="1" ht="20.100000000000001" customHeight="1"/>
    <row r="475" s="64" customFormat="1" ht="20.100000000000001" customHeight="1"/>
    <row r="476" s="64" customFormat="1" ht="20.100000000000001" customHeight="1"/>
    <row r="477" s="64" customFormat="1" ht="20.100000000000001" customHeight="1"/>
    <row r="478" s="64" customFormat="1" ht="20.100000000000001" customHeight="1"/>
    <row r="479" s="64" customFormat="1" ht="20.100000000000001" customHeight="1"/>
    <row r="480" s="64" customFormat="1" ht="20.100000000000001" customHeight="1"/>
    <row r="481" s="64" customFormat="1" ht="20.100000000000001" customHeight="1"/>
    <row r="482" s="64" customFormat="1" ht="20.100000000000001" customHeight="1"/>
    <row r="483" s="64" customFormat="1" ht="20.100000000000001" customHeight="1"/>
    <row r="484" s="64" customFormat="1" ht="20.100000000000001" customHeight="1"/>
    <row r="485" s="64" customFormat="1" ht="20.100000000000001" customHeight="1"/>
    <row r="486" s="64" customFormat="1" ht="20.100000000000001" customHeight="1"/>
    <row r="487" s="64" customFormat="1" ht="20.100000000000001" customHeight="1"/>
    <row r="488" s="64" customFormat="1" ht="20.100000000000001" customHeight="1"/>
    <row r="489" s="64" customFormat="1" ht="20.100000000000001" customHeight="1"/>
    <row r="490" s="64" customFormat="1" ht="20.100000000000001" customHeight="1"/>
    <row r="491" s="64" customFormat="1" ht="20.100000000000001" customHeight="1"/>
    <row r="492" s="64" customFormat="1" ht="20.100000000000001" customHeight="1"/>
    <row r="493" s="64" customFormat="1" ht="20.100000000000001" customHeight="1"/>
    <row r="494" s="64" customFormat="1" ht="20.100000000000001" customHeight="1"/>
    <row r="495" s="64" customFormat="1" ht="20.100000000000001" customHeight="1"/>
    <row r="496" s="64" customFormat="1" ht="20.100000000000001" customHeight="1"/>
    <row r="497" s="64" customFormat="1" ht="20.100000000000001" customHeight="1"/>
    <row r="498" s="64" customFormat="1" ht="20.100000000000001" customHeight="1"/>
    <row r="499" s="64" customFormat="1" ht="20.100000000000001" customHeight="1"/>
    <row r="500" s="64" customFormat="1" ht="20.100000000000001" customHeight="1"/>
    <row r="501" s="64" customFormat="1" ht="20.100000000000001" customHeight="1"/>
    <row r="502" s="64" customFormat="1" ht="20.100000000000001" customHeight="1"/>
    <row r="503" s="64" customFormat="1" ht="20.100000000000001" customHeight="1"/>
    <row r="504" s="64" customFormat="1" ht="20.100000000000001" customHeight="1"/>
    <row r="505" s="64" customFormat="1" ht="20.100000000000001" customHeight="1"/>
    <row r="506" s="64" customFormat="1" ht="20.100000000000001" customHeight="1"/>
    <row r="507" s="64" customFormat="1" ht="20.100000000000001" customHeight="1"/>
    <row r="508" s="64" customFormat="1" ht="20.100000000000001" customHeight="1"/>
    <row r="509" s="64" customFormat="1" ht="20.100000000000001" customHeight="1"/>
    <row r="510" s="64" customFormat="1" ht="20.100000000000001" customHeight="1"/>
    <row r="511" s="64" customFormat="1" ht="20.100000000000001" customHeight="1"/>
    <row r="512" s="64" customFormat="1" ht="20.100000000000001" customHeight="1"/>
    <row r="513" s="64" customFormat="1"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sheetData>
  <mergeCells count="343">
    <mergeCell ref="G233:Q233"/>
    <mergeCell ref="R233:AE233"/>
    <mergeCell ref="A212:AH212"/>
    <mergeCell ref="A4:E4"/>
    <mergeCell ref="F4:AH4"/>
    <mergeCell ref="A205:AH205"/>
    <mergeCell ref="A208:AH208"/>
    <mergeCell ref="A206:B206"/>
    <mergeCell ref="R228:AE231"/>
    <mergeCell ref="R225:AE225"/>
    <mergeCell ref="A233:F243"/>
    <mergeCell ref="A225:F231"/>
    <mergeCell ref="G234:Q234"/>
    <mergeCell ref="R234:AE234"/>
    <mergeCell ref="G235:Q235"/>
    <mergeCell ref="R235:AE235"/>
    <mergeCell ref="G237:AE237"/>
    <mergeCell ref="B128:C128"/>
    <mergeCell ref="B130:C130"/>
    <mergeCell ref="B131:C131"/>
    <mergeCell ref="A178:B178"/>
    <mergeCell ref="D178:AH178"/>
    <mergeCell ref="D174:AH174"/>
    <mergeCell ref="A177:AH177"/>
    <mergeCell ref="A223:B223"/>
    <mergeCell ref="U256:V256"/>
    <mergeCell ref="AB256:AC256"/>
    <mergeCell ref="A255:AH255"/>
    <mergeCell ref="A253:AH253"/>
    <mergeCell ref="G228:Q231"/>
    <mergeCell ref="A232:AH232"/>
    <mergeCell ref="R227:AE227"/>
    <mergeCell ref="G236:Q236"/>
    <mergeCell ref="R236:AE236"/>
    <mergeCell ref="G245:Q245"/>
    <mergeCell ref="R245:AE245"/>
    <mergeCell ref="G246:Q246"/>
    <mergeCell ref="G238:Q243"/>
    <mergeCell ref="R238:AE243"/>
    <mergeCell ref="G249:Q252"/>
    <mergeCell ref="R249:AE252"/>
    <mergeCell ref="G248:AE248"/>
    <mergeCell ref="A245:F252"/>
    <mergeCell ref="R246:AE246"/>
    <mergeCell ref="D223:AH223"/>
    <mergeCell ref="A244:AH244"/>
    <mergeCell ref="R226:AE226"/>
    <mergeCell ref="G227:Q227"/>
    <mergeCell ref="A193:B193"/>
    <mergeCell ref="D193:AH193"/>
    <mergeCell ref="A257:AH257"/>
    <mergeCell ref="G226:Q226"/>
    <mergeCell ref="A210:AH210"/>
    <mergeCell ref="A211:B211"/>
    <mergeCell ref="D211:AH211"/>
    <mergeCell ref="D213:AH213"/>
    <mergeCell ref="D215:AH215"/>
    <mergeCell ref="A209:B209"/>
    <mergeCell ref="B198:C198"/>
    <mergeCell ref="B199:C199"/>
    <mergeCell ref="B200:C200"/>
    <mergeCell ref="B207:C207"/>
    <mergeCell ref="B213:C213"/>
    <mergeCell ref="B215:C215"/>
    <mergeCell ref="D209:AH209"/>
    <mergeCell ref="O256:R256"/>
    <mergeCell ref="W256:Y256"/>
    <mergeCell ref="AD256:AF256"/>
    <mergeCell ref="A256:L256"/>
    <mergeCell ref="M256:N256"/>
    <mergeCell ref="G247:Q247"/>
    <mergeCell ref="R247:AE247"/>
    <mergeCell ref="A192:AH192"/>
    <mergeCell ref="B180:C180"/>
    <mergeCell ref="B181:C181"/>
    <mergeCell ref="B183:C183"/>
    <mergeCell ref="B184:C184"/>
    <mergeCell ref="B185:C185"/>
    <mergeCell ref="B186:C186"/>
    <mergeCell ref="B187:C187"/>
    <mergeCell ref="B189:C189"/>
    <mergeCell ref="B190:C190"/>
    <mergeCell ref="B191:C191"/>
    <mergeCell ref="D180:AH184"/>
    <mergeCell ref="D185:AH187"/>
    <mergeCell ref="D189:AH191"/>
    <mergeCell ref="A188:AH188"/>
    <mergeCell ref="B182:C182"/>
    <mergeCell ref="B165:C165"/>
    <mergeCell ref="B148:C148"/>
    <mergeCell ref="A162:AH162"/>
    <mergeCell ref="B171:C171"/>
    <mergeCell ref="B172:C172"/>
    <mergeCell ref="B174:C174"/>
    <mergeCell ref="B176:C176"/>
    <mergeCell ref="B160:C160"/>
    <mergeCell ref="B161:C161"/>
    <mergeCell ref="D159:AH161"/>
    <mergeCell ref="D147:AH149"/>
    <mergeCell ref="A166:AH166"/>
    <mergeCell ref="A167:B167"/>
    <mergeCell ref="D167:AH167"/>
    <mergeCell ref="B169:AH169"/>
    <mergeCell ref="D171:AH172"/>
    <mergeCell ref="A173:AH173"/>
    <mergeCell ref="A175:AH175"/>
    <mergeCell ref="D176:AH176"/>
    <mergeCell ref="B147:C147"/>
    <mergeCell ref="B152:C152"/>
    <mergeCell ref="B153:C153"/>
    <mergeCell ref="B163:C163"/>
    <mergeCell ref="B164:C164"/>
    <mergeCell ref="B159:C159"/>
    <mergeCell ref="A158:AH158"/>
    <mergeCell ref="B122:C122"/>
    <mergeCell ref="B156:C156"/>
    <mergeCell ref="B157:C157"/>
    <mergeCell ref="B133:C133"/>
    <mergeCell ref="B134:C134"/>
    <mergeCell ref="B135:C135"/>
    <mergeCell ref="B136:C136"/>
    <mergeCell ref="B138:C138"/>
    <mergeCell ref="B139:C139"/>
    <mergeCell ref="A146:AH146"/>
    <mergeCell ref="D151:AH153"/>
    <mergeCell ref="B144:C144"/>
    <mergeCell ref="A150:AH150"/>
    <mergeCell ref="B81:C81"/>
    <mergeCell ref="D111:AH112"/>
    <mergeCell ref="D121:AH122"/>
    <mergeCell ref="A97:AH97"/>
    <mergeCell ref="D83:AH83"/>
    <mergeCell ref="D85:AH85"/>
    <mergeCell ref="A154:AH154"/>
    <mergeCell ref="D127:AH128"/>
    <mergeCell ref="B140:C140"/>
    <mergeCell ref="A84:AH84"/>
    <mergeCell ref="B104:C104"/>
    <mergeCell ref="B118:C118"/>
    <mergeCell ref="B119:C119"/>
    <mergeCell ref="B141:C141"/>
    <mergeCell ref="B143:C143"/>
    <mergeCell ref="A82:AH82"/>
    <mergeCell ref="A103:AH103"/>
    <mergeCell ref="A110:AH110"/>
    <mergeCell ref="A116:AH116"/>
    <mergeCell ref="A120:AH120"/>
    <mergeCell ref="A132:AH132"/>
    <mergeCell ref="A137:AH137"/>
    <mergeCell ref="A142:AH142"/>
    <mergeCell ref="Q2:Y2"/>
    <mergeCell ref="B17:C17"/>
    <mergeCell ref="B18:C18"/>
    <mergeCell ref="B19:C19"/>
    <mergeCell ref="D15:AH15"/>
    <mergeCell ref="A14:AH14"/>
    <mergeCell ref="O1:P1"/>
    <mergeCell ref="O2:P2"/>
    <mergeCell ref="A3:AH3"/>
    <mergeCell ref="K5:AH5"/>
    <mergeCell ref="K6:AH6"/>
    <mergeCell ref="A5:H5"/>
    <mergeCell ref="A6:H6"/>
    <mergeCell ref="I5:J5"/>
    <mergeCell ref="A1:N1"/>
    <mergeCell ref="A2:N2"/>
    <mergeCell ref="Z1:AH1"/>
    <mergeCell ref="Z2:AH2"/>
    <mergeCell ref="Q1:Y1"/>
    <mergeCell ref="I6:J6"/>
    <mergeCell ref="A10:AH10"/>
    <mergeCell ref="A12:AH12"/>
    <mergeCell ref="A7:AH7"/>
    <mergeCell ref="A8:AH9"/>
    <mergeCell ref="A254:AH254"/>
    <mergeCell ref="B32:C32"/>
    <mergeCell ref="B34:C34"/>
    <mergeCell ref="B36:C36"/>
    <mergeCell ref="B37:C37"/>
    <mergeCell ref="B39:C39"/>
    <mergeCell ref="B40:C40"/>
    <mergeCell ref="B41:C41"/>
    <mergeCell ref="B43:C43"/>
    <mergeCell ref="B44:C44"/>
    <mergeCell ref="B46:C46"/>
    <mergeCell ref="B47:C47"/>
    <mergeCell ref="B48:C48"/>
    <mergeCell ref="D54:AH54"/>
    <mergeCell ref="B66:C66"/>
    <mergeCell ref="B67:C67"/>
    <mergeCell ref="D56:AH56"/>
    <mergeCell ref="B111:C111"/>
    <mergeCell ref="B112:C112"/>
    <mergeCell ref="B121:C121"/>
    <mergeCell ref="D71:AH71"/>
    <mergeCell ref="A50:B50"/>
    <mergeCell ref="A224:AH224"/>
    <mergeCell ref="D60:AH60"/>
    <mergeCell ref="G225:Q225"/>
    <mergeCell ref="B52:AH52"/>
    <mergeCell ref="B105:C105"/>
    <mergeCell ref="A86:AH86"/>
    <mergeCell ref="A87:B87"/>
    <mergeCell ref="D87:AH87"/>
    <mergeCell ref="B94:C94"/>
    <mergeCell ref="B95:C95"/>
    <mergeCell ref="B96:C96"/>
    <mergeCell ref="D98:AH98"/>
    <mergeCell ref="D101:AH102"/>
    <mergeCell ref="D89:AH89"/>
    <mergeCell ref="D104:AH105"/>
    <mergeCell ref="D93:AH96"/>
    <mergeCell ref="D90:AH90"/>
    <mergeCell ref="D91:AH91"/>
    <mergeCell ref="B155:C155"/>
    <mergeCell ref="B149:C149"/>
    <mergeCell ref="B151:C151"/>
    <mergeCell ref="B102:C102"/>
    <mergeCell ref="B98:C98"/>
    <mergeCell ref="D99:AH100"/>
    <mergeCell ref="D109:AH109"/>
    <mergeCell ref="A72:AH72"/>
    <mergeCell ref="D62:AH62"/>
    <mergeCell ref="D64:AH64"/>
    <mergeCell ref="A68:AH68"/>
    <mergeCell ref="A70:AH70"/>
    <mergeCell ref="B73:C73"/>
    <mergeCell ref="D73:AH73"/>
    <mergeCell ref="A51:AH51"/>
    <mergeCell ref="A53:AH53"/>
    <mergeCell ref="A75:B75"/>
    <mergeCell ref="D75:AH75"/>
    <mergeCell ref="D58:AH58"/>
    <mergeCell ref="B58:C58"/>
    <mergeCell ref="B69:C69"/>
    <mergeCell ref="B60:C60"/>
    <mergeCell ref="B62:C62"/>
    <mergeCell ref="B64:C64"/>
    <mergeCell ref="A74:AH74"/>
    <mergeCell ref="A76:AH76"/>
    <mergeCell ref="B26:C26"/>
    <mergeCell ref="B27:C27"/>
    <mergeCell ref="A88:AH88"/>
    <mergeCell ref="A108:AH108"/>
    <mergeCell ref="A125:AH125"/>
    <mergeCell ref="B31:C31"/>
    <mergeCell ref="A28:AH28"/>
    <mergeCell ref="A29:B29"/>
    <mergeCell ref="D29:AH29"/>
    <mergeCell ref="D34:AH34"/>
    <mergeCell ref="B54:C54"/>
    <mergeCell ref="B56:C56"/>
    <mergeCell ref="D36:AH37"/>
    <mergeCell ref="D39:AH41"/>
    <mergeCell ref="D43:AH44"/>
    <mergeCell ref="D46:AH48"/>
    <mergeCell ref="A49:AH49"/>
    <mergeCell ref="D66:AH67"/>
    <mergeCell ref="D79:AH79"/>
    <mergeCell ref="A63:AH63"/>
    <mergeCell ref="A65:AH65"/>
    <mergeCell ref="D50:AH50"/>
    <mergeCell ref="D69:AH69"/>
    <mergeCell ref="A11:AH11"/>
    <mergeCell ref="A13:AH13"/>
    <mergeCell ref="D17:AH19"/>
    <mergeCell ref="D23:AH24"/>
    <mergeCell ref="D26:AH27"/>
    <mergeCell ref="D31:AH32"/>
    <mergeCell ref="A20:AH20"/>
    <mergeCell ref="A22:AH22"/>
    <mergeCell ref="A25:AH25"/>
    <mergeCell ref="A15:B15"/>
    <mergeCell ref="A30:AH30"/>
    <mergeCell ref="A16:AH16"/>
    <mergeCell ref="D21:AH21"/>
    <mergeCell ref="B21:C21"/>
    <mergeCell ref="B23:C23"/>
    <mergeCell ref="B24:C24"/>
    <mergeCell ref="A168:AH168"/>
    <mergeCell ref="A170:AH170"/>
    <mergeCell ref="A179:AH179"/>
    <mergeCell ref="B100:C100"/>
    <mergeCell ref="B77:AH77"/>
    <mergeCell ref="B83:C83"/>
    <mergeCell ref="B85:C85"/>
    <mergeCell ref="B79:C79"/>
    <mergeCell ref="B89:C89"/>
    <mergeCell ref="B93:C93"/>
    <mergeCell ref="A92:AH92"/>
    <mergeCell ref="A106:AH106"/>
    <mergeCell ref="A107:B107"/>
    <mergeCell ref="D107:AH107"/>
    <mergeCell ref="B115:C115"/>
    <mergeCell ref="B117:C117"/>
    <mergeCell ref="B109:C109"/>
    <mergeCell ref="B114:C114"/>
    <mergeCell ref="A80:AH80"/>
    <mergeCell ref="D114:AH115"/>
    <mergeCell ref="D117:AH119"/>
    <mergeCell ref="D163:AH165"/>
    <mergeCell ref="A78:AH78"/>
    <mergeCell ref="D81:AH81"/>
    <mergeCell ref="A220:AH220"/>
    <mergeCell ref="A222:AH222"/>
    <mergeCell ref="A221:AH221"/>
    <mergeCell ref="A195:AH196"/>
    <mergeCell ref="D198:AH200"/>
    <mergeCell ref="B202:C202"/>
    <mergeCell ref="D202:AH204"/>
    <mergeCell ref="B203:C203"/>
    <mergeCell ref="B204:C204"/>
    <mergeCell ref="D206:AH207"/>
    <mergeCell ref="A216:AH216"/>
    <mergeCell ref="A217:AH217"/>
    <mergeCell ref="A201:AH201"/>
    <mergeCell ref="A214:AH214"/>
    <mergeCell ref="A218:AH218"/>
    <mergeCell ref="A219:AH219"/>
    <mergeCell ref="A194:AH194"/>
    <mergeCell ref="A197:AH197"/>
    <mergeCell ref="A33:AH33"/>
    <mergeCell ref="A35:AH35"/>
    <mergeCell ref="A38:AH38"/>
    <mergeCell ref="A42:AH42"/>
    <mergeCell ref="A45:AH45"/>
    <mergeCell ref="A55:AH55"/>
    <mergeCell ref="A57:AH57"/>
    <mergeCell ref="B145:C145"/>
    <mergeCell ref="A59:AH59"/>
    <mergeCell ref="A124:B124"/>
    <mergeCell ref="D124:AH124"/>
    <mergeCell ref="D126:AH126"/>
    <mergeCell ref="A123:AH123"/>
    <mergeCell ref="B126:C126"/>
    <mergeCell ref="A113:AH113"/>
    <mergeCell ref="A61:AH61"/>
    <mergeCell ref="D129:AH131"/>
    <mergeCell ref="D155:AH157"/>
    <mergeCell ref="D133:AH136"/>
    <mergeCell ref="D138:AH141"/>
    <mergeCell ref="D143:AH145"/>
    <mergeCell ref="B71:C71"/>
  </mergeCells>
  <phoneticPr fontId="2"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825-7EBD-4B6B-81A1-4F9E55C01D5D}">
  <dimension ref="A1:EF398"/>
  <sheetViews>
    <sheetView topLeftCell="A56" workbookViewId="0">
      <selection activeCell="AZ69" sqref="AZ69"/>
    </sheetView>
  </sheetViews>
  <sheetFormatPr defaultColWidth="1.625" defaultRowHeight="16.5"/>
  <cols>
    <col min="1" max="16384" width="1.625" style="4"/>
  </cols>
  <sheetData>
    <row r="1" spans="1:136" ht="15" customHeight="1"/>
    <row r="2" spans="1:136" ht="20.100000000000001" customHeight="1">
      <c r="DC2" s="279" t="str">
        <f>基本資料!F5&amp;基本資料!I5&amp;"    "&amp;基本資料!J5&amp;基本資料!M5&amp;"    "&amp;基本資料!N5&amp;基本資料!T5&amp;基本資料!A8&amp;"公館"</f>
        <v>台北市    松山區    民權東路許公館</v>
      </c>
      <c r="DD2" s="279"/>
      <c r="DE2" s="279"/>
      <c r="DF2" s="279"/>
      <c r="DG2" s="279"/>
      <c r="DH2" s="279"/>
    </row>
    <row r="3" spans="1:136" ht="20.100000000000001" customHeight="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279"/>
      <c r="DD3" s="279"/>
      <c r="DE3" s="279"/>
      <c r="DF3" s="279"/>
      <c r="DG3" s="279"/>
      <c r="DH3" s="279"/>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row>
    <row r="4" spans="1:136" ht="20.100000000000001" customHeight="1">
      <c r="A4" s="76"/>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279"/>
      <c r="DD4" s="279"/>
      <c r="DE4" s="279"/>
      <c r="DF4" s="279"/>
      <c r="DG4" s="279"/>
      <c r="DH4" s="279"/>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row>
    <row r="5" spans="1:136" ht="20.100000000000001" customHeight="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279"/>
      <c r="DD5" s="279"/>
      <c r="DE5" s="279"/>
      <c r="DF5" s="279"/>
      <c r="DG5" s="279"/>
      <c r="DH5" s="279"/>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row>
    <row r="6" spans="1:136" ht="20.100000000000001" customHeight="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279"/>
      <c r="DD6" s="279"/>
      <c r="DE6" s="279"/>
      <c r="DF6" s="279"/>
      <c r="DG6" s="279"/>
      <c r="DH6" s="279"/>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row>
    <row r="7" spans="1:136" ht="20.100000000000001" customHeight="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279"/>
      <c r="DD7" s="279"/>
      <c r="DE7" s="279"/>
      <c r="DF7" s="279"/>
      <c r="DG7" s="279"/>
      <c r="DH7" s="279"/>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row>
    <row r="8" spans="1:136" ht="20.100000000000001" customHeight="1">
      <c r="J8" s="76"/>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279"/>
      <c r="DD8" s="279"/>
      <c r="DE8" s="279"/>
      <c r="DF8" s="279"/>
      <c r="DG8" s="279"/>
      <c r="DH8" s="279"/>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row>
    <row r="9" spans="1:136" s="2" customFormat="1" ht="20.100000000000001" customHeight="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279"/>
      <c r="DD9" s="279"/>
      <c r="DE9" s="279"/>
      <c r="DF9" s="279"/>
      <c r="DG9" s="279"/>
      <c r="DH9" s="279"/>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row>
    <row r="10" spans="1:136" s="44" customFormat="1" ht="20.100000000000001" customHeight="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279"/>
      <c r="DD10" s="279"/>
      <c r="DE10" s="279"/>
      <c r="DF10" s="279"/>
      <c r="DG10" s="279"/>
      <c r="DH10" s="279"/>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row>
    <row r="11" spans="1:136" ht="20.100000000000001" customHeight="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279"/>
      <c r="DD11" s="279"/>
      <c r="DE11" s="279"/>
      <c r="DF11" s="279"/>
      <c r="DG11" s="279"/>
      <c r="DH11" s="279"/>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row>
    <row r="12" spans="1:136" ht="20.100000000000001" customHeight="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279"/>
      <c r="DD12" s="279"/>
      <c r="DE12" s="279"/>
      <c r="DF12" s="279"/>
      <c r="DG12" s="279"/>
      <c r="DH12" s="279"/>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row>
    <row r="13" spans="1:136" ht="20.100000000000001" customHeight="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279"/>
      <c r="DD13" s="279"/>
      <c r="DE13" s="279"/>
      <c r="DF13" s="279"/>
      <c r="DG13" s="279"/>
      <c r="DH13" s="279"/>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row>
    <row r="14" spans="1:136" ht="20.100000000000001" customHeight="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279"/>
      <c r="DD14" s="279"/>
      <c r="DE14" s="279"/>
      <c r="DF14" s="279"/>
      <c r="DG14" s="279"/>
      <c r="DH14" s="279"/>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row>
    <row r="15" spans="1:136" ht="20.100000000000001" customHeight="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279"/>
      <c r="DD15" s="279"/>
      <c r="DE15" s="279"/>
      <c r="DF15" s="279"/>
      <c r="DG15" s="279"/>
      <c r="DH15" s="279"/>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row>
    <row r="16" spans="1:136" ht="20.100000000000001" customHeight="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279"/>
      <c r="DD16" s="279"/>
      <c r="DE16" s="279"/>
      <c r="DF16" s="279"/>
      <c r="DG16" s="279"/>
      <c r="DH16" s="279"/>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row>
    <row r="17" spans="80:136" s="2" customFormat="1" ht="20.100000000000001" customHeight="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279"/>
      <c r="DD17" s="279"/>
      <c r="DE17" s="279"/>
      <c r="DF17" s="279"/>
      <c r="DG17" s="279"/>
      <c r="DH17" s="279"/>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row>
    <row r="18" spans="80:136" s="44" customFormat="1" ht="20.100000000000001" customHeight="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279"/>
      <c r="DD18" s="279"/>
      <c r="DE18" s="279"/>
      <c r="DF18" s="279"/>
      <c r="DG18" s="279"/>
      <c r="DH18" s="279"/>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row>
    <row r="19" spans="80:136" ht="20.100000000000001" customHeight="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279"/>
      <c r="DD19" s="279"/>
      <c r="DE19" s="279"/>
      <c r="DF19" s="279"/>
      <c r="DG19" s="279"/>
      <c r="DH19" s="279"/>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row>
    <row r="20" spans="80:136" ht="20.100000000000001" customHeight="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279"/>
      <c r="DD20" s="279"/>
      <c r="DE20" s="279"/>
      <c r="DF20" s="279"/>
      <c r="DG20" s="279"/>
      <c r="DH20" s="279"/>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row>
    <row r="21" spans="80:136" ht="20.100000000000001" customHeight="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279"/>
      <c r="DD21" s="279"/>
      <c r="DE21" s="279"/>
      <c r="DF21" s="279"/>
      <c r="DG21" s="279"/>
      <c r="DH21" s="279"/>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row>
    <row r="22" spans="80:136" ht="20.100000000000001" customHeight="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279"/>
      <c r="DD22" s="279"/>
      <c r="DE22" s="279"/>
      <c r="DF22" s="279"/>
      <c r="DG22" s="279"/>
      <c r="DH22" s="279"/>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row>
    <row r="23" spans="80:136" ht="20.100000000000001" customHeight="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279"/>
      <c r="DD23" s="279"/>
      <c r="DE23" s="279"/>
      <c r="DF23" s="279"/>
      <c r="DG23" s="279"/>
      <c r="DH23" s="279"/>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row>
    <row r="24" spans="80:136" ht="20.100000000000001" customHeight="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279"/>
      <c r="DD24" s="279"/>
      <c r="DE24" s="279"/>
      <c r="DF24" s="279"/>
      <c r="DG24" s="279"/>
      <c r="DH24" s="279"/>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row>
    <row r="25" spans="80:136" ht="20.100000000000001" customHeight="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279"/>
      <c r="DD25" s="279"/>
      <c r="DE25" s="279"/>
      <c r="DF25" s="279"/>
      <c r="DG25" s="279"/>
      <c r="DH25" s="279"/>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row>
    <row r="26" spans="80:136" ht="20.100000000000001" customHeight="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279"/>
      <c r="DD26" s="279"/>
      <c r="DE26" s="279"/>
      <c r="DF26" s="279"/>
      <c r="DG26" s="279"/>
      <c r="DH26" s="279"/>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row>
    <row r="27" spans="80:136" s="2" customFormat="1" ht="20.100000000000001" customHeight="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280" t="s">
        <v>301</v>
      </c>
      <c r="DD27" s="280"/>
      <c r="DE27" s="280"/>
      <c r="DF27" s="280"/>
      <c r="DG27" s="280"/>
      <c r="DH27" s="280"/>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row>
    <row r="28" spans="80:136" s="44" customFormat="1" ht="20.100000000000001" customHeight="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280"/>
      <c r="DD28" s="280"/>
      <c r="DE28" s="280"/>
      <c r="DF28" s="280"/>
      <c r="DG28" s="280"/>
      <c r="DH28" s="280"/>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row>
    <row r="29" spans="80:136" ht="20.100000000000001" customHeight="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280"/>
      <c r="DD29" s="280"/>
      <c r="DE29" s="280"/>
      <c r="DF29" s="280"/>
      <c r="DG29" s="280"/>
      <c r="DH29" s="280"/>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row>
    <row r="30" spans="80:136" ht="20.100000000000001" customHeight="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280"/>
      <c r="DD30" s="280"/>
      <c r="DE30" s="280"/>
      <c r="DF30" s="280"/>
      <c r="DG30" s="280"/>
      <c r="DH30" s="280"/>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row>
    <row r="31" spans="80:136" ht="20.100000000000001" customHeight="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280"/>
      <c r="DD31" s="280"/>
      <c r="DE31" s="280"/>
      <c r="DF31" s="280"/>
      <c r="DG31" s="280"/>
      <c r="DH31" s="280"/>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row>
    <row r="32" spans="80:136" ht="20.100000000000001" customHeight="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280"/>
      <c r="DD32" s="280"/>
      <c r="DE32" s="280"/>
      <c r="DF32" s="280"/>
      <c r="DG32" s="280"/>
      <c r="DH32" s="280"/>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row>
    <row r="33" spans="65:136" ht="20.100000000000001" customHeight="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280"/>
      <c r="DD33" s="280"/>
      <c r="DE33" s="280"/>
      <c r="DF33" s="280"/>
      <c r="DG33" s="280"/>
      <c r="DH33" s="280"/>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row>
    <row r="34" spans="65:136" ht="20.100000000000001" customHeight="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280"/>
      <c r="DD34" s="280"/>
      <c r="DE34" s="280"/>
      <c r="DF34" s="280"/>
      <c r="DG34" s="280"/>
      <c r="DH34" s="280"/>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row>
    <row r="35" spans="65:136" ht="20.100000000000001" customHeight="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280"/>
      <c r="DD35" s="280"/>
      <c r="DE35" s="280"/>
      <c r="DF35" s="280"/>
      <c r="DG35" s="280"/>
      <c r="DH35" s="280"/>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row>
    <row r="36" spans="65:136" ht="20.100000000000001" customHeight="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280"/>
      <c r="DD36" s="280"/>
      <c r="DE36" s="280"/>
      <c r="DF36" s="280"/>
      <c r="DG36" s="280"/>
      <c r="DH36" s="280"/>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row>
    <row r="37" spans="65:136" ht="20.100000000000001" customHeight="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280"/>
      <c r="DD37" s="280"/>
      <c r="DE37" s="280"/>
      <c r="DF37" s="280"/>
      <c r="DG37" s="280"/>
      <c r="DH37" s="280"/>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row>
    <row r="38" spans="65:136" s="2" customFormat="1" ht="20.100000000000001" customHeight="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280"/>
      <c r="DD38" s="280"/>
      <c r="DE38" s="280"/>
      <c r="DF38" s="280"/>
      <c r="DG38" s="280"/>
      <c r="DH38" s="280"/>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row>
    <row r="39" spans="65:136" s="44" customFormat="1" ht="20.100000000000001" customHeight="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280"/>
      <c r="DD39" s="280"/>
      <c r="DE39" s="280"/>
      <c r="DF39" s="280"/>
      <c r="DG39" s="280"/>
      <c r="DH39" s="280"/>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row>
    <row r="40" spans="65:136" ht="20.100000000000001" customHeight="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280"/>
      <c r="DD40" s="280"/>
      <c r="DE40" s="280"/>
      <c r="DF40" s="280"/>
      <c r="DG40" s="280"/>
      <c r="DH40" s="280"/>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row>
    <row r="41" spans="65:136" ht="15" customHeight="1">
      <c r="DC41" s="280"/>
      <c r="DD41" s="280"/>
      <c r="DE41" s="280"/>
      <c r="DF41" s="280"/>
      <c r="DG41" s="280"/>
      <c r="DH41" s="280"/>
    </row>
    <row r="42" spans="65:136" ht="20.100000000000001" customHeight="1">
      <c r="CT42" s="281" t="s">
        <v>869</v>
      </c>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row>
    <row r="43" spans="65:136" ht="20.100000000000001" customHeight="1">
      <c r="BM43" s="83"/>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EB43" s="82"/>
    </row>
    <row r="44" spans="65:136" ht="20.100000000000001" customHeight="1">
      <c r="BM44" s="83"/>
      <c r="BR44" s="149" t="s">
        <v>867</v>
      </c>
      <c r="BS44" s="149"/>
      <c r="BT44" s="149"/>
      <c r="BU44" s="149"/>
      <c r="BV44" s="149"/>
      <c r="BW44" s="149"/>
      <c r="BX44" s="149"/>
      <c r="BY44" s="149"/>
      <c r="BZ44" s="149"/>
      <c r="CA44" s="149"/>
      <c r="CB44" s="149"/>
      <c r="CC44" s="149"/>
      <c r="CD44" s="111"/>
      <c r="CE44" s="111"/>
      <c r="CF44" s="149" t="s">
        <v>868</v>
      </c>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EB44" s="82"/>
    </row>
    <row r="45" spans="65:136" ht="20.100000000000001" customHeight="1">
      <c r="BM45" s="83"/>
      <c r="BR45" s="274" t="str">
        <f>基本資料!A8&amp;基本資料!B8</f>
        <v>許勝欽</v>
      </c>
      <c r="BS45" s="274"/>
      <c r="BT45" s="274"/>
      <c r="BU45" s="274"/>
      <c r="BV45" s="274"/>
      <c r="BW45" s="274"/>
      <c r="BX45" s="274"/>
      <c r="BY45" s="274"/>
      <c r="BZ45" s="274" t="s">
        <v>1646</v>
      </c>
      <c r="CA45" s="274"/>
      <c r="CB45" s="274"/>
      <c r="CC45" s="274"/>
      <c r="CD45" s="111"/>
      <c r="CE45" s="111"/>
      <c r="CF45" s="274" t="s">
        <v>869</v>
      </c>
      <c r="CG45" s="274"/>
      <c r="CH45" s="274"/>
      <c r="CI45" s="274"/>
      <c r="CJ45" s="274"/>
      <c r="CK45" s="274"/>
      <c r="CL45" s="274"/>
      <c r="CM45" s="274"/>
      <c r="CN45" s="274"/>
      <c r="CO45" s="274"/>
      <c r="CP45" s="274"/>
      <c r="CQ45" s="274"/>
      <c r="CR45" s="274"/>
      <c r="CS45" s="274"/>
      <c r="CT45" s="274"/>
      <c r="CU45" s="274"/>
      <c r="CV45" s="274"/>
      <c r="CW45" s="274"/>
      <c r="CX45" s="274"/>
      <c r="CY45" s="274"/>
      <c r="CZ45" s="107"/>
      <c r="DA45" s="107"/>
      <c r="DB45" s="274" t="s">
        <v>1611</v>
      </c>
      <c r="DC45" s="274"/>
      <c r="DD45" s="274"/>
      <c r="DE45" s="274"/>
      <c r="DF45" s="274"/>
      <c r="DG45" s="274"/>
      <c r="DH45" s="274"/>
      <c r="DI45" s="274"/>
      <c r="DJ45" s="274"/>
      <c r="DK45" s="274"/>
      <c r="DL45" s="274"/>
      <c r="DM45" s="274"/>
      <c r="DN45" s="274"/>
      <c r="DO45" s="274"/>
      <c r="DP45" s="274"/>
      <c r="DQ45" s="274"/>
      <c r="DR45" s="274"/>
      <c r="DS45" s="274"/>
      <c r="DT45" s="274"/>
      <c r="DU45" s="274"/>
      <c r="DV45" s="274"/>
      <c r="DW45" s="274"/>
      <c r="DX45" s="274"/>
      <c r="EB45" s="82"/>
    </row>
    <row r="46" spans="65:136" ht="20.100000000000001" customHeight="1">
      <c r="BM46" s="83"/>
      <c r="BR46" s="275" t="str">
        <f>基本資料!L8</f>
        <v>0933-234-000</v>
      </c>
      <c r="BS46" s="274"/>
      <c r="BT46" s="274"/>
      <c r="BU46" s="274"/>
      <c r="BV46" s="274"/>
      <c r="BW46" s="274"/>
      <c r="BX46" s="274"/>
      <c r="BY46" s="274"/>
      <c r="BZ46" s="274"/>
      <c r="CA46" s="274"/>
      <c r="CB46" s="274"/>
      <c r="CC46" s="274"/>
      <c r="CD46" s="111"/>
      <c r="CE46" s="111"/>
      <c r="CF46" s="274" t="s">
        <v>1612</v>
      </c>
      <c r="CG46" s="274"/>
      <c r="CH46" s="274"/>
      <c r="CI46" s="274"/>
      <c r="CJ46" s="274"/>
      <c r="CK46" s="274"/>
      <c r="CL46" s="274"/>
      <c r="CM46" s="274"/>
      <c r="CN46" s="274"/>
      <c r="CO46" s="274"/>
      <c r="CP46" s="274"/>
      <c r="CQ46" s="274"/>
      <c r="CR46" s="274"/>
      <c r="CS46" s="274"/>
      <c r="CT46" s="274"/>
      <c r="CU46" s="274"/>
      <c r="CV46" s="274"/>
      <c r="CW46" s="274"/>
      <c r="CX46" s="274"/>
      <c r="CY46" s="274"/>
      <c r="CZ46" s="111"/>
      <c r="DA46" s="111"/>
      <c r="DB46" s="274" t="s">
        <v>1613</v>
      </c>
      <c r="DC46" s="274"/>
      <c r="DD46" s="274"/>
      <c r="DE46" s="274"/>
      <c r="DF46" s="274"/>
      <c r="DG46" s="274"/>
      <c r="DH46" s="274"/>
      <c r="DI46" s="274"/>
      <c r="DJ46" s="274"/>
      <c r="DK46" s="274"/>
      <c r="DM46" s="275" t="s">
        <v>141</v>
      </c>
      <c r="DN46" s="275"/>
      <c r="DO46" s="275"/>
      <c r="DP46" s="275"/>
      <c r="DQ46" s="275"/>
      <c r="DR46" s="275"/>
      <c r="DS46" s="275"/>
      <c r="DT46" s="275"/>
      <c r="DU46" s="275"/>
      <c r="DV46" s="275"/>
      <c r="DW46" s="275"/>
      <c r="DX46" s="275"/>
      <c r="EB46" s="82"/>
    </row>
    <row r="47" spans="65:136" ht="20.100000000000001" customHeight="1">
      <c r="BM47" s="83"/>
      <c r="BR47" s="278" t="str">
        <f>"地址 ：  "&amp;基本資料!F5&amp;基本資料!I5&amp;基本資料!J5&amp;基本資料!M5&amp;基本資料!N5&amp;基本資料!T5&amp;基本資料!U5&amp;基本資料!AE5&amp;基本資料!AF5&amp;基本資料!AH5</f>
        <v>地址 ：  台北市松山區民權東路三段160巷22號七樓之2</v>
      </c>
      <c r="BS47" s="278"/>
      <c r="BT47" s="278"/>
      <c r="BU47" s="278"/>
      <c r="BV47" s="278"/>
      <c r="BW47" s="278"/>
      <c r="BX47" s="278"/>
      <c r="BY47" s="278"/>
      <c r="BZ47" s="278"/>
      <c r="CA47" s="278"/>
      <c r="CB47" s="278"/>
      <c r="CC47" s="278"/>
      <c r="CD47" s="111"/>
      <c r="CE47" s="111"/>
      <c r="CF47" s="278" t="s">
        <v>1614</v>
      </c>
      <c r="CG47" s="278"/>
      <c r="CH47" s="278"/>
      <c r="CI47" s="278"/>
      <c r="CJ47" s="278"/>
      <c r="CK47" s="278"/>
      <c r="CL47" s="278"/>
      <c r="CM47" s="278"/>
      <c r="CN47" s="278"/>
      <c r="CO47" s="278"/>
      <c r="CP47" s="278"/>
      <c r="CQ47" s="278"/>
      <c r="CR47" s="278"/>
      <c r="CS47" s="278"/>
      <c r="CT47" s="278"/>
      <c r="CU47" s="278"/>
      <c r="CV47" s="278"/>
      <c r="CW47" s="278"/>
      <c r="CX47" s="278"/>
      <c r="CY47" s="278"/>
      <c r="CZ47" s="111"/>
      <c r="DA47" s="111"/>
      <c r="DB47" s="274" t="s">
        <v>1615</v>
      </c>
      <c r="DC47" s="274"/>
      <c r="DD47" s="274"/>
      <c r="DE47" s="274"/>
      <c r="DF47" s="274"/>
      <c r="DG47" s="274"/>
      <c r="DH47" s="274"/>
      <c r="DI47" s="274"/>
      <c r="DJ47" s="274"/>
      <c r="DK47" s="274"/>
      <c r="DM47" s="275" t="s">
        <v>153</v>
      </c>
      <c r="DN47" s="275"/>
      <c r="DO47" s="275"/>
      <c r="DP47" s="275"/>
      <c r="DQ47" s="275"/>
      <c r="DR47" s="275"/>
      <c r="DS47" s="275"/>
      <c r="DT47" s="275"/>
      <c r="DU47" s="275"/>
      <c r="DV47" s="275"/>
      <c r="DW47" s="275"/>
      <c r="DX47" s="275"/>
      <c r="EB47" s="82"/>
    </row>
    <row r="48" spans="65:136" ht="20.100000000000001" customHeight="1">
      <c r="BM48" s="83"/>
      <c r="BR48" s="278"/>
      <c r="BS48" s="278"/>
      <c r="BT48" s="278"/>
      <c r="BU48" s="278"/>
      <c r="BV48" s="278"/>
      <c r="BW48" s="278"/>
      <c r="BX48" s="278"/>
      <c r="BY48" s="278"/>
      <c r="BZ48" s="278"/>
      <c r="CA48" s="278"/>
      <c r="CB48" s="278"/>
      <c r="CC48" s="278"/>
      <c r="CD48" s="111"/>
      <c r="CE48" s="111"/>
      <c r="CF48" s="278"/>
      <c r="CG48" s="278"/>
      <c r="CH48" s="278"/>
      <c r="CI48" s="278"/>
      <c r="CJ48" s="278"/>
      <c r="CK48" s="278"/>
      <c r="CL48" s="278"/>
      <c r="CM48" s="278"/>
      <c r="CN48" s="278"/>
      <c r="CO48" s="278"/>
      <c r="CP48" s="278"/>
      <c r="CQ48" s="278"/>
      <c r="CR48" s="278"/>
      <c r="CS48" s="278"/>
      <c r="CT48" s="278"/>
      <c r="CU48" s="278"/>
      <c r="CV48" s="278"/>
      <c r="CW48" s="278"/>
      <c r="CX48" s="278"/>
      <c r="CY48" s="278"/>
      <c r="CZ48" s="111"/>
      <c r="DA48" s="111"/>
      <c r="DB48" s="274" t="s">
        <v>1616</v>
      </c>
      <c r="DC48" s="274"/>
      <c r="DD48" s="274"/>
      <c r="DE48" s="274"/>
      <c r="DF48" s="274"/>
      <c r="DG48" s="274"/>
      <c r="DH48" s="274"/>
      <c r="DI48" s="274"/>
      <c r="DJ48" s="274"/>
      <c r="DK48" s="274"/>
      <c r="DM48" s="275" t="s">
        <v>1390</v>
      </c>
      <c r="DN48" s="275"/>
      <c r="DO48" s="275"/>
      <c r="DP48" s="275"/>
      <c r="DQ48" s="275"/>
      <c r="DR48" s="275"/>
      <c r="DS48" s="275"/>
      <c r="DT48" s="275"/>
      <c r="DU48" s="275"/>
      <c r="DV48" s="275"/>
      <c r="DW48" s="275"/>
      <c r="DX48" s="275"/>
      <c r="EB48" s="82"/>
    </row>
    <row r="49" spans="65:132" ht="20.100000000000001" customHeight="1">
      <c r="BM49" s="83"/>
      <c r="BR49" s="278"/>
      <c r="BS49" s="278"/>
      <c r="BT49" s="278"/>
      <c r="BU49" s="278"/>
      <c r="BV49" s="278"/>
      <c r="BW49" s="278"/>
      <c r="BX49" s="278"/>
      <c r="BY49" s="278"/>
      <c r="BZ49" s="278"/>
      <c r="CA49" s="278"/>
      <c r="CB49" s="278"/>
      <c r="CC49" s="278"/>
      <c r="CD49" s="111"/>
      <c r="CE49" s="111"/>
      <c r="CF49" s="278"/>
      <c r="CG49" s="278"/>
      <c r="CH49" s="278"/>
      <c r="CI49" s="278"/>
      <c r="CJ49" s="278"/>
      <c r="CK49" s="278"/>
      <c r="CL49" s="278"/>
      <c r="CM49" s="278"/>
      <c r="CN49" s="278"/>
      <c r="CO49" s="278"/>
      <c r="CP49" s="278"/>
      <c r="CQ49" s="278"/>
      <c r="CR49" s="278"/>
      <c r="CS49" s="278"/>
      <c r="CT49" s="278"/>
      <c r="CU49" s="278"/>
      <c r="CV49" s="278"/>
      <c r="CW49" s="278"/>
      <c r="CX49" s="278"/>
      <c r="CY49" s="278"/>
      <c r="CZ49" s="111"/>
      <c r="DA49" s="111"/>
      <c r="DB49" s="274"/>
      <c r="DC49" s="274"/>
      <c r="DD49" s="274"/>
      <c r="DE49" s="274"/>
      <c r="DF49" s="274"/>
      <c r="DG49" s="274"/>
      <c r="DH49" s="274"/>
      <c r="DI49" s="274"/>
      <c r="DJ49" s="274"/>
      <c r="DK49" s="274"/>
      <c r="DM49" s="275"/>
      <c r="DN49" s="275"/>
      <c r="DO49" s="275"/>
      <c r="DP49" s="275"/>
      <c r="DQ49" s="275"/>
      <c r="DR49" s="275"/>
      <c r="DS49" s="275"/>
      <c r="DT49" s="275"/>
      <c r="DU49" s="275"/>
      <c r="DV49" s="275"/>
      <c r="DW49" s="275"/>
      <c r="DX49" s="275"/>
      <c r="EB49" s="82"/>
    </row>
    <row r="50" spans="65:132" ht="20.100000000000001" customHeight="1">
      <c r="BM50" s="83"/>
      <c r="BP50" s="76"/>
      <c r="BQ50" s="76"/>
      <c r="BR50" s="274" t="str">
        <f>基本資料!A9&amp;基本資料!B9</f>
        <v>薛冰芸</v>
      </c>
      <c r="BS50" s="274"/>
      <c r="BT50" s="274"/>
      <c r="BU50" s="274"/>
      <c r="BV50" s="274"/>
      <c r="BW50" s="274"/>
      <c r="BX50" s="274"/>
      <c r="BY50" s="274"/>
      <c r="BZ50" s="274" t="s">
        <v>1647</v>
      </c>
      <c r="CA50" s="274"/>
      <c r="CB50" s="274"/>
      <c r="CC50" s="274"/>
      <c r="CD50" s="111"/>
      <c r="CE50" s="111"/>
      <c r="CF50" s="274" t="s">
        <v>1617</v>
      </c>
      <c r="CG50" s="274"/>
      <c r="CH50" s="274"/>
      <c r="CI50" s="274"/>
      <c r="CJ50" s="274"/>
      <c r="CK50" s="274"/>
      <c r="CL50" s="274"/>
      <c r="CM50" s="274"/>
      <c r="CN50" s="274"/>
      <c r="CO50" s="274"/>
      <c r="CP50" s="274"/>
      <c r="CQ50" s="274"/>
      <c r="CR50" s="274"/>
      <c r="CS50" s="274"/>
      <c r="CT50" s="274"/>
      <c r="CU50" s="274"/>
      <c r="CV50" s="274"/>
      <c r="CW50" s="274"/>
      <c r="CX50" s="274"/>
      <c r="CY50" s="274"/>
      <c r="CZ50" s="111"/>
      <c r="DA50" s="111"/>
      <c r="DB50" s="274"/>
      <c r="DC50" s="274"/>
      <c r="DD50" s="274"/>
      <c r="DE50" s="274"/>
      <c r="DF50" s="274"/>
      <c r="DG50" s="274"/>
      <c r="DH50" s="274"/>
      <c r="DI50" s="274"/>
      <c r="DJ50" s="274"/>
      <c r="DK50" s="274"/>
      <c r="DM50" s="275"/>
      <c r="DN50" s="275"/>
      <c r="DO50" s="275"/>
      <c r="DP50" s="275"/>
      <c r="DQ50" s="275"/>
      <c r="DR50" s="275"/>
      <c r="DS50" s="275"/>
      <c r="DT50" s="275"/>
      <c r="DU50" s="275"/>
      <c r="DV50" s="275"/>
      <c r="DW50" s="275"/>
      <c r="DX50" s="275"/>
      <c r="EB50" s="82"/>
    </row>
    <row r="51" spans="65:132" ht="20.100000000000001" customHeight="1">
      <c r="BM51" s="83"/>
      <c r="BR51" s="275" t="str">
        <f>基本資料!L9</f>
        <v>0921-444-777</v>
      </c>
      <c r="BS51" s="274"/>
      <c r="BT51" s="274"/>
      <c r="BU51" s="274"/>
      <c r="BV51" s="274"/>
      <c r="BW51" s="274"/>
      <c r="BX51" s="274"/>
      <c r="BY51" s="274"/>
      <c r="BZ51" s="274"/>
      <c r="CA51" s="274"/>
      <c r="CB51" s="274"/>
      <c r="CC51" s="274"/>
      <c r="CD51" s="111"/>
      <c r="CE51" s="111"/>
      <c r="CF51" s="274" t="s">
        <v>1618</v>
      </c>
      <c r="CG51" s="274"/>
      <c r="CH51" s="274"/>
      <c r="CI51" s="274"/>
      <c r="CJ51" s="274"/>
      <c r="CK51" s="274"/>
      <c r="CL51" s="274"/>
      <c r="CM51" s="274"/>
      <c r="CN51" s="274"/>
      <c r="CO51" s="274"/>
      <c r="CP51" s="274"/>
      <c r="CQ51" s="274"/>
      <c r="CR51" s="274"/>
      <c r="CS51" s="274"/>
      <c r="CT51" s="274"/>
      <c r="CU51" s="274"/>
      <c r="CV51" s="274"/>
      <c r="CW51" s="274"/>
      <c r="CX51" s="274"/>
      <c r="CY51" s="274"/>
      <c r="CZ51" s="111"/>
      <c r="DA51" s="111"/>
      <c r="DB51" s="274"/>
      <c r="DC51" s="274"/>
      <c r="DD51" s="274"/>
      <c r="DE51" s="274"/>
      <c r="DF51" s="274"/>
      <c r="DG51" s="274"/>
      <c r="DH51" s="274"/>
      <c r="DI51" s="274"/>
      <c r="DJ51" s="274"/>
      <c r="DK51" s="274"/>
      <c r="DM51" s="275"/>
      <c r="DN51" s="275"/>
      <c r="DO51" s="275"/>
      <c r="DP51" s="275"/>
      <c r="DQ51" s="275"/>
      <c r="DR51" s="275"/>
      <c r="DS51" s="275"/>
      <c r="DT51" s="275"/>
      <c r="DU51" s="275"/>
      <c r="DV51" s="275"/>
      <c r="DW51" s="275"/>
      <c r="DX51" s="275"/>
      <c r="EB51" s="82"/>
    </row>
    <row r="52" spans="65:132" ht="20.100000000000001" customHeight="1">
      <c r="BM52" s="83"/>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EB52" s="82"/>
    </row>
    <row r="53" spans="65:132" ht="20.100000000000001" customHeight="1">
      <c r="BM53" s="83"/>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EB53" s="82"/>
    </row>
    <row r="54" spans="65:132" ht="20.100000000000001" customHeight="1">
      <c r="BM54" s="83"/>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EB54" s="82"/>
    </row>
    <row r="55" spans="65:132" ht="20.100000000000001" customHeight="1">
      <c r="BM55" s="83"/>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EB55" s="82"/>
    </row>
    <row r="56" spans="65:132" ht="20.100000000000001" customHeight="1">
      <c r="BM56" s="83"/>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EB56" s="82"/>
    </row>
    <row r="57" spans="65:132" ht="20.100000000000001" customHeight="1">
      <c r="BM57" s="83"/>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EB57" s="82"/>
    </row>
    <row r="58" spans="65:132" ht="20.100000000000001" customHeight="1">
      <c r="BM58" s="83"/>
      <c r="BR58" s="111"/>
      <c r="BS58" s="111" t="s">
        <v>1619</v>
      </c>
      <c r="BT58" s="111"/>
      <c r="BU58" s="111"/>
      <c r="BV58" s="111"/>
      <c r="BW58" s="111"/>
      <c r="BX58" s="111"/>
      <c r="BY58" s="111"/>
      <c r="BZ58" s="111"/>
      <c r="CA58" s="111"/>
      <c r="CB58" s="111"/>
      <c r="CC58" s="111"/>
      <c r="CD58" s="111"/>
      <c r="CE58" s="111" t="s">
        <v>1620</v>
      </c>
      <c r="CF58" s="111"/>
      <c r="CG58" s="111"/>
      <c r="CH58" s="111"/>
      <c r="CI58" s="111"/>
      <c r="CJ58" s="111"/>
      <c r="CK58" s="111"/>
      <c r="CL58" s="111"/>
      <c r="CM58" s="111"/>
      <c r="CN58" s="111"/>
      <c r="CO58" s="111"/>
      <c r="CP58" s="111"/>
      <c r="CQ58" s="111" t="s">
        <v>152</v>
      </c>
      <c r="CR58" s="111"/>
      <c r="CS58" s="111"/>
      <c r="CT58" s="111"/>
      <c r="CU58" s="111"/>
      <c r="CV58" s="111"/>
      <c r="CW58" s="111"/>
      <c r="CX58" s="111"/>
      <c r="CY58" s="111"/>
      <c r="CZ58" s="111"/>
      <c r="DA58" s="111"/>
      <c r="DB58" s="111"/>
      <c r="DC58" s="111" t="s">
        <v>154</v>
      </c>
      <c r="DD58" s="111"/>
      <c r="DE58" s="111"/>
      <c r="DF58" s="111"/>
      <c r="DG58" s="111"/>
      <c r="DH58" s="111"/>
      <c r="DI58" s="111"/>
      <c r="DJ58" s="111"/>
      <c r="DK58" s="111"/>
      <c r="DL58" s="111"/>
      <c r="DM58" s="111"/>
      <c r="DN58" s="111"/>
      <c r="DO58" s="111" t="s">
        <v>1391</v>
      </c>
      <c r="DP58" s="111"/>
      <c r="DQ58" s="111"/>
      <c r="DR58" s="111"/>
      <c r="DS58" s="111"/>
      <c r="DT58" s="111"/>
      <c r="DU58" s="111"/>
      <c r="DV58" s="111"/>
      <c r="DW58" s="111"/>
      <c r="DX58" s="111"/>
      <c r="EB58" s="82"/>
    </row>
    <row r="59" spans="65:132" ht="20.100000000000001" customHeight="1">
      <c r="BM59" s="83"/>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EB59" s="82"/>
    </row>
    <row r="60" spans="65:132" ht="20.100000000000001" customHeight="1">
      <c r="BM60" s="83"/>
      <c r="BS60" s="276" t="s">
        <v>870</v>
      </c>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EB60" s="82"/>
    </row>
    <row r="61" spans="65:132" ht="20.100000000000001" customHeight="1">
      <c r="BM61" s="83"/>
      <c r="BV61" s="158" t="s">
        <v>1621</v>
      </c>
      <c r="BW61" s="158"/>
      <c r="BX61" s="158"/>
      <c r="BY61" s="158"/>
      <c r="BZ61" s="158"/>
      <c r="CA61" s="158"/>
      <c r="CB61" s="158"/>
      <c r="CC61" s="158"/>
      <c r="CD61" s="158"/>
      <c r="CE61" s="158"/>
      <c r="CF61" s="158"/>
      <c r="CG61" s="158"/>
      <c r="CH61" s="158"/>
      <c r="CI61" s="158"/>
      <c r="CJ61" s="158"/>
      <c r="CK61" s="158"/>
      <c r="CL61" s="158"/>
      <c r="CM61" s="158"/>
      <c r="CN61" s="158"/>
      <c r="CO61" s="277" t="s">
        <v>142</v>
      </c>
      <c r="CP61" s="277"/>
      <c r="CQ61" s="277"/>
      <c r="CR61" s="277"/>
      <c r="CS61" s="277"/>
      <c r="CT61" s="107"/>
      <c r="CU61" s="107"/>
      <c r="CV61" s="107"/>
      <c r="CW61" s="107"/>
      <c r="DA61" s="158" t="s">
        <v>1622</v>
      </c>
      <c r="DB61" s="158"/>
      <c r="DC61" s="158"/>
      <c r="DD61" s="158"/>
      <c r="DE61" s="158"/>
      <c r="DF61" s="158"/>
      <c r="DG61" s="158"/>
      <c r="DH61" s="158"/>
      <c r="DI61" s="158"/>
      <c r="DJ61" s="158"/>
      <c r="DK61" s="158"/>
      <c r="DL61" s="158"/>
      <c r="DM61" s="158"/>
      <c r="DN61" s="158"/>
      <c r="DO61" s="158"/>
      <c r="DP61" s="158"/>
      <c r="DQ61" s="158"/>
      <c r="DR61" s="158"/>
      <c r="DS61" s="158"/>
      <c r="DT61" s="277" t="s">
        <v>143</v>
      </c>
      <c r="DU61" s="277"/>
      <c r="DV61" s="277"/>
      <c r="DW61" s="277"/>
      <c r="DX61" s="277"/>
      <c r="EB61" s="82"/>
    </row>
    <row r="62" spans="65:132" ht="20.100000000000001" customHeight="1">
      <c r="BM62" s="83"/>
      <c r="BS62" s="121"/>
      <c r="BT62" s="122"/>
      <c r="BV62" s="274" t="s">
        <v>1623</v>
      </c>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111"/>
      <c r="CU62" s="111"/>
      <c r="CV62" s="111"/>
      <c r="CW62" s="111"/>
      <c r="CX62" s="121"/>
      <c r="CY62" s="122"/>
      <c r="DA62" s="274" t="s">
        <v>1624</v>
      </c>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EB62" s="82"/>
    </row>
    <row r="63" spans="65:132" ht="20.100000000000001" customHeight="1">
      <c r="BM63" s="83"/>
      <c r="BV63" s="274" t="s">
        <v>1625</v>
      </c>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111"/>
      <c r="CU63" s="111"/>
      <c r="CV63" s="111"/>
      <c r="CW63" s="111"/>
      <c r="DA63" s="274" t="s">
        <v>1625</v>
      </c>
      <c r="DB63" s="274"/>
      <c r="DC63" s="274"/>
      <c r="DD63" s="274"/>
      <c r="DE63" s="274"/>
      <c r="DF63" s="274"/>
      <c r="DG63" s="274"/>
      <c r="DH63" s="274"/>
      <c r="DI63" s="274"/>
      <c r="DJ63" s="274"/>
      <c r="DK63" s="274"/>
      <c r="DL63" s="274"/>
      <c r="DM63" s="274"/>
      <c r="DN63" s="274"/>
      <c r="DO63" s="274"/>
      <c r="DP63" s="274"/>
      <c r="DQ63" s="274"/>
      <c r="DR63" s="274"/>
      <c r="DS63" s="274"/>
      <c r="DT63" s="274"/>
      <c r="DU63" s="274"/>
      <c r="DV63" s="274"/>
      <c r="DW63" s="274"/>
      <c r="DX63" s="274"/>
      <c r="EB63" s="82"/>
    </row>
    <row r="64" spans="65:132" ht="20.100000000000001" customHeight="1">
      <c r="BM64" s="83"/>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EB64" s="82"/>
    </row>
    <row r="65" spans="65:132" ht="20.100000000000001" customHeight="1">
      <c r="BM65" s="83"/>
      <c r="BV65" s="274" t="s">
        <v>1626</v>
      </c>
      <c r="BW65" s="274"/>
      <c r="BX65" s="274"/>
      <c r="BY65" s="274"/>
      <c r="BZ65" s="274"/>
      <c r="CA65" s="274"/>
      <c r="CB65" s="274"/>
      <c r="CC65" s="274"/>
      <c r="CD65" s="274"/>
      <c r="CE65" s="274"/>
      <c r="CF65" s="274"/>
      <c r="CG65" s="274"/>
      <c r="CH65" s="274"/>
      <c r="CI65" s="274"/>
      <c r="CJ65" s="274"/>
      <c r="CK65" s="274"/>
      <c r="CL65" s="274"/>
      <c r="CM65" s="274"/>
      <c r="CN65" s="274"/>
      <c r="CO65" s="275" t="s">
        <v>146</v>
      </c>
      <c r="CP65" s="275"/>
      <c r="CQ65" s="275"/>
      <c r="CR65" s="275"/>
      <c r="CS65" s="275"/>
      <c r="CT65" s="111"/>
      <c r="CU65" s="111"/>
      <c r="CV65" s="111"/>
      <c r="CW65" s="111"/>
      <c r="DA65" s="274" t="s">
        <v>1627</v>
      </c>
      <c r="DB65" s="274"/>
      <c r="DC65" s="274"/>
      <c r="DD65" s="274"/>
      <c r="DE65" s="274"/>
      <c r="DF65" s="274"/>
      <c r="DG65" s="274"/>
      <c r="DH65" s="274"/>
      <c r="DI65" s="274"/>
      <c r="DJ65" s="274"/>
      <c r="DK65" s="274"/>
      <c r="DL65" s="274"/>
      <c r="DM65" s="274"/>
      <c r="DN65" s="274"/>
      <c r="DO65" s="274"/>
      <c r="DP65" s="274"/>
      <c r="DQ65" s="274"/>
      <c r="DR65" s="274"/>
      <c r="DS65" s="274"/>
      <c r="DT65" s="275" t="s">
        <v>148</v>
      </c>
      <c r="DU65" s="275"/>
      <c r="DV65" s="275"/>
      <c r="DW65" s="275"/>
      <c r="DX65" s="275"/>
      <c r="EB65" s="82"/>
    </row>
    <row r="66" spans="65:132" ht="20.100000000000001" customHeight="1">
      <c r="BM66" s="83"/>
      <c r="BS66" s="121"/>
      <c r="BT66" s="122"/>
      <c r="BV66" s="274" t="s">
        <v>1628</v>
      </c>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111"/>
      <c r="CU66" s="111"/>
      <c r="CV66" s="111"/>
      <c r="CW66" s="111"/>
      <c r="CX66" s="121"/>
      <c r="CY66" s="122"/>
      <c r="DA66" s="274" t="s">
        <v>1629</v>
      </c>
      <c r="DB66" s="274"/>
      <c r="DC66" s="274"/>
      <c r="DD66" s="274"/>
      <c r="DE66" s="274"/>
      <c r="DF66" s="274"/>
      <c r="DG66" s="274"/>
      <c r="DH66" s="274"/>
      <c r="DI66" s="274"/>
      <c r="DJ66" s="274"/>
      <c r="DK66" s="274"/>
      <c r="DL66" s="274"/>
      <c r="DM66" s="274"/>
      <c r="DN66" s="274"/>
      <c r="DO66" s="274"/>
      <c r="DP66" s="274"/>
      <c r="DQ66" s="274"/>
      <c r="DR66" s="274"/>
      <c r="DS66" s="274"/>
      <c r="DT66" s="274"/>
      <c r="DU66" s="274"/>
      <c r="DV66" s="274"/>
      <c r="DW66" s="274"/>
      <c r="DX66" s="274"/>
      <c r="EB66" s="82"/>
    </row>
    <row r="67" spans="65:132" ht="20.100000000000001" customHeight="1">
      <c r="BM67" s="83"/>
      <c r="BV67" s="274" t="s">
        <v>1625</v>
      </c>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111"/>
      <c r="CU67" s="111"/>
      <c r="CV67" s="111"/>
      <c r="CW67" s="111"/>
      <c r="DA67" s="274" t="s">
        <v>1625</v>
      </c>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EB67" s="82"/>
    </row>
    <row r="68" spans="65:132" ht="20.100000000000001" customHeight="1">
      <c r="BM68" s="83"/>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EB68" s="82"/>
    </row>
    <row r="69" spans="65:132" ht="20.100000000000001" customHeight="1">
      <c r="BM69" s="83"/>
      <c r="BV69" s="274" t="s">
        <v>1630</v>
      </c>
      <c r="BW69" s="274"/>
      <c r="BX69" s="274"/>
      <c r="BY69" s="274"/>
      <c r="BZ69" s="274"/>
      <c r="CA69" s="274"/>
      <c r="CB69" s="274"/>
      <c r="CC69" s="274"/>
      <c r="CD69" s="274"/>
      <c r="CE69" s="274"/>
      <c r="CF69" s="274"/>
      <c r="CG69" s="274"/>
      <c r="CH69" s="274"/>
      <c r="CI69" s="274"/>
      <c r="CJ69" s="274"/>
      <c r="CK69" s="274"/>
      <c r="CL69" s="274"/>
      <c r="CM69" s="274"/>
      <c r="CN69" s="274"/>
      <c r="CO69" s="275" t="s">
        <v>149</v>
      </c>
      <c r="CP69" s="275"/>
      <c r="CQ69" s="275"/>
      <c r="CR69" s="275"/>
      <c r="CS69" s="275"/>
      <c r="CT69" s="111"/>
      <c r="CU69" s="111"/>
      <c r="CV69" s="111"/>
      <c r="CW69" s="111"/>
      <c r="DA69" s="274" t="s">
        <v>1631</v>
      </c>
      <c r="DB69" s="274"/>
      <c r="DC69" s="274"/>
      <c r="DD69" s="274"/>
      <c r="DE69" s="274"/>
      <c r="DF69" s="274"/>
      <c r="DG69" s="274"/>
      <c r="DH69" s="274"/>
      <c r="DI69" s="274"/>
      <c r="DJ69" s="274"/>
      <c r="DK69" s="274"/>
      <c r="DL69" s="274"/>
      <c r="DM69" s="274"/>
      <c r="DN69" s="274"/>
      <c r="DO69" s="274"/>
      <c r="DP69" s="274"/>
      <c r="DQ69" s="274"/>
      <c r="DR69" s="274"/>
      <c r="DS69" s="274"/>
      <c r="DT69" s="275" t="s">
        <v>145</v>
      </c>
      <c r="DU69" s="275"/>
      <c r="DV69" s="275"/>
      <c r="DW69" s="275"/>
      <c r="DX69" s="275"/>
      <c r="EB69" s="82"/>
    </row>
    <row r="70" spans="65:132" ht="20.100000000000001" customHeight="1">
      <c r="BM70" s="83"/>
      <c r="BS70" s="121"/>
      <c r="BT70" s="122"/>
      <c r="BV70" s="274" t="s">
        <v>1632</v>
      </c>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111"/>
      <c r="CU70" s="111"/>
      <c r="CV70" s="111"/>
      <c r="CW70" s="111"/>
      <c r="CX70" s="121"/>
      <c r="CY70" s="122"/>
      <c r="DA70" s="274" t="s">
        <v>1633</v>
      </c>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EB70" s="82"/>
    </row>
    <row r="71" spans="65:132" ht="20.100000000000001" customHeight="1">
      <c r="BM71" s="83"/>
      <c r="BV71" s="274" t="s">
        <v>1625</v>
      </c>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111"/>
      <c r="CU71" s="111"/>
      <c r="CV71" s="111"/>
      <c r="CW71" s="111"/>
      <c r="DA71" s="274" t="s">
        <v>1625</v>
      </c>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EB71" s="82"/>
    </row>
    <row r="72" spans="65:132" ht="20.100000000000001" customHeight="1">
      <c r="BM72" s="83"/>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EB72" s="82"/>
    </row>
    <row r="73" spans="65:132" ht="20.100000000000001" customHeight="1">
      <c r="BM73" s="83"/>
      <c r="BV73" s="274" t="s">
        <v>1634</v>
      </c>
      <c r="BW73" s="274"/>
      <c r="BX73" s="274"/>
      <c r="BY73" s="274"/>
      <c r="BZ73" s="274"/>
      <c r="CA73" s="274"/>
      <c r="CB73" s="274"/>
      <c r="CC73" s="274"/>
      <c r="CD73" s="274"/>
      <c r="CE73" s="274"/>
      <c r="CF73" s="274"/>
      <c r="CG73" s="274"/>
      <c r="CH73" s="274"/>
      <c r="CI73" s="274"/>
      <c r="CJ73" s="274"/>
      <c r="CK73" s="274"/>
      <c r="CL73" s="274"/>
      <c r="CM73" s="274"/>
      <c r="CN73" s="274"/>
      <c r="CO73" s="275" t="s">
        <v>144</v>
      </c>
      <c r="CP73" s="275"/>
      <c r="CQ73" s="275"/>
      <c r="CR73" s="275"/>
      <c r="CS73" s="275"/>
      <c r="CT73" s="111"/>
      <c r="CU73" s="111"/>
      <c r="CV73" s="111"/>
      <c r="CW73" s="111"/>
      <c r="DA73" s="274" t="s">
        <v>1635</v>
      </c>
      <c r="DB73" s="274"/>
      <c r="DC73" s="274"/>
      <c r="DD73" s="274"/>
      <c r="DE73" s="274"/>
      <c r="DF73" s="274"/>
      <c r="DG73" s="274"/>
      <c r="DH73" s="274"/>
      <c r="DI73" s="274"/>
      <c r="DJ73" s="274"/>
      <c r="DK73" s="274"/>
      <c r="DL73" s="274"/>
      <c r="DM73" s="274"/>
      <c r="DN73" s="274"/>
      <c r="DO73" s="274"/>
      <c r="DP73" s="274"/>
      <c r="DQ73" s="274"/>
      <c r="DR73" s="274"/>
      <c r="DS73" s="274"/>
      <c r="DT73" s="275" t="s">
        <v>147</v>
      </c>
      <c r="DU73" s="275"/>
      <c r="DV73" s="275"/>
      <c r="DW73" s="275"/>
      <c r="DX73" s="275"/>
      <c r="EB73" s="82"/>
    </row>
    <row r="74" spans="65:132" ht="20.100000000000001" customHeight="1">
      <c r="BM74" s="83"/>
      <c r="BS74" s="121"/>
      <c r="BT74" s="122"/>
      <c r="BV74" s="274" t="s">
        <v>1636</v>
      </c>
      <c r="BW74" s="274"/>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111"/>
      <c r="CU74" s="111"/>
      <c r="CV74" s="111"/>
      <c r="CW74" s="111"/>
      <c r="CX74" s="121"/>
      <c r="CY74" s="122"/>
      <c r="DA74" s="274" t="s">
        <v>1637</v>
      </c>
      <c r="DB74" s="274"/>
      <c r="DC74" s="274"/>
      <c r="DD74" s="274"/>
      <c r="DE74" s="274"/>
      <c r="DF74" s="274"/>
      <c r="DG74" s="274"/>
      <c r="DH74" s="274"/>
      <c r="DI74" s="274"/>
      <c r="DJ74" s="274"/>
      <c r="DK74" s="274"/>
      <c r="DL74" s="274"/>
      <c r="DM74" s="274"/>
      <c r="DN74" s="274"/>
      <c r="DO74" s="274"/>
      <c r="DP74" s="274"/>
      <c r="DQ74" s="274"/>
      <c r="DR74" s="274"/>
      <c r="DS74" s="274"/>
      <c r="DT74" s="274"/>
      <c r="DU74" s="274"/>
      <c r="DV74" s="274"/>
      <c r="DW74" s="274"/>
      <c r="DX74" s="274"/>
      <c r="EB74" s="82"/>
    </row>
    <row r="75" spans="65:132" ht="20.100000000000001" customHeight="1">
      <c r="BM75" s="83"/>
      <c r="BV75" s="274" t="s">
        <v>1625</v>
      </c>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111"/>
      <c r="CU75" s="111"/>
      <c r="CV75" s="111"/>
      <c r="CW75" s="111"/>
      <c r="DA75" s="274" t="s">
        <v>1625</v>
      </c>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EB75" s="82"/>
    </row>
    <row r="76" spans="65:132" ht="20.100000000000001" customHeight="1">
      <c r="BM76" s="83"/>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EB76" s="82"/>
    </row>
    <row r="77" spans="65:132" ht="20.100000000000001" customHeight="1">
      <c r="BM77" s="83"/>
      <c r="BV77" s="274" t="s">
        <v>1638</v>
      </c>
      <c r="BW77" s="274"/>
      <c r="BX77" s="274"/>
      <c r="BY77" s="274"/>
      <c r="BZ77" s="274"/>
      <c r="CA77" s="274"/>
      <c r="CB77" s="274"/>
      <c r="CC77" s="274"/>
      <c r="CD77" s="274"/>
      <c r="CE77" s="274"/>
      <c r="CF77" s="274"/>
      <c r="CG77" s="274"/>
      <c r="CH77" s="274"/>
      <c r="CI77" s="274"/>
      <c r="CJ77" s="274"/>
      <c r="CK77" s="274"/>
      <c r="CL77" s="274"/>
      <c r="CM77" s="274"/>
      <c r="CN77" s="274"/>
      <c r="CO77" s="275" t="s">
        <v>150</v>
      </c>
      <c r="CP77" s="275"/>
      <c r="CQ77" s="275"/>
      <c r="CR77" s="275"/>
      <c r="CS77" s="275"/>
      <c r="CT77" s="111"/>
      <c r="CU77" s="111"/>
      <c r="CV77" s="111"/>
      <c r="CW77" s="111"/>
      <c r="DA77" s="274" t="s">
        <v>1639</v>
      </c>
      <c r="DB77" s="274"/>
      <c r="DC77" s="274"/>
      <c r="DD77" s="274"/>
      <c r="DE77" s="274"/>
      <c r="DF77" s="274"/>
      <c r="DG77" s="274"/>
      <c r="DH77" s="274"/>
      <c r="DI77" s="274"/>
      <c r="DJ77" s="274"/>
      <c r="DK77" s="274"/>
      <c r="DL77" s="274"/>
      <c r="DM77" s="274"/>
      <c r="DN77" s="274"/>
      <c r="DO77" s="274"/>
      <c r="DP77" s="274"/>
      <c r="DQ77" s="274"/>
      <c r="DR77" s="274"/>
      <c r="DS77" s="274"/>
      <c r="DT77" s="275" t="s">
        <v>151</v>
      </c>
      <c r="DU77" s="275"/>
      <c r="DV77" s="275"/>
      <c r="DW77" s="275"/>
      <c r="DX77" s="275"/>
      <c r="EB77" s="82"/>
    </row>
    <row r="78" spans="65:132" ht="20.100000000000001" customHeight="1">
      <c r="BM78" s="83"/>
      <c r="BS78" s="121"/>
      <c r="BT78" s="122"/>
      <c r="BV78" s="274" t="s">
        <v>1640</v>
      </c>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111"/>
      <c r="CU78" s="111"/>
      <c r="CV78" s="111"/>
      <c r="CW78" s="111"/>
      <c r="CX78" s="121"/>
      <c r="CY78" s="122"/>
      <c r="DA78" s="274" t="s">
        <v>1641</v>
      </c>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EB78" s="82"/>
    </row>
    <row r="79" spans="65:132" ht="20.100000000000001" customHeight="1">
      <c r="BM79" s="83"/>
      <c r="BV79" s="274" t="s">
        <v>1625</v>
      </c>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111"/>
      <c r="CU79" s="111"/>
      <c r="CV79" s="111"/>
      <c r="CW79" s="111"/>
      <c r="DA79" s="274" t="s">
        <v>1625</v>
      </c>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EB79" s="82"/>
    </row>
    <row r="80" spans="65:132" ht="20.100000000000001" customHeight="1">
      <c r="BM80" s="83"/>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EB80" s="82"/>
    </row>
    <row r="81" spans="65:132" ht="20.100000000000001" customHeight="1">
      <c r="BM81" s="83"/>
      <c r="BR81" s="273" t="s">
        <v>1642</v>
      </c>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EB81" s="82"/>
    </row>
    <row r="82" spans="65:132" ht="20.100000000000001" customHeight="1">
      <c r="BM82" s="83"/>
      <c r="BR82" s="273" t="s">
        <v>1643</v>
      </c>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EB82" s="82"/>
    </row>
    <row r="83" spans="65:132" ht="20.100000000000001" customHeight="1">
      <c r="BM83" s="83"/>
      <c r="BR83" s="273" t="s">
        <v>1644</v>
      </c>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EB83" s="82"/>
    </row>
    <row r="84" spans="65:132" ht="15" customHeight="1">
      <c r="BM84" s="83"/>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EB84" s="82"/>
    </row>
    <row r="85" spans="65:132" ht="20.100000000000001" customHeight="1"/>
    <row r="86" spans="65:132" ht="20.100000000000001" customHeight="1"/>
    <row r="87" spans="65:132" ht="20.100000000000001" customHeight="1"/>
    <row r="88" spans="65:132" ht="20.100000000000001" customHeight="1"/>
    <row r="89" spans="65:132" ht="20.100000000000001" customHeight="1"/>
    <row r="90" spans="65:132" ht="20.100000000000001" customHeight="1"/>
    <row r="91" spans="65:132" ht="20.100000000000001" customHeight="1"/>
    <row r="92" spans="65:132" ht="20.100000000000001" customHeight="1"/>
    <row r="93" spans="65:132" ht="20.100000000000001" customHeight="1"/>
    <row r="94" spans="65:132" ht="20.100000000000001" customHeight="1"/>
    <row r="95" spans="65:132" ht="20.100000000000001" customHeight="1"/>
    <row r="96" spans="65:132"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sheetData>
  <mergeCells count="118">
    <mergeCell ref="DC2:DH26"/>
    <mergeCell ref="CB3:DB40"/>
    <mergeCell ref="DI3:EF40"/>
    <mergeCell ref="DC27:DH41"/>
    <mergeCell ref="CT42:DQ42"/>
    <mergeCell ref="BR43:DX43"/>
    <mergeCell ref="BR44:CC44"/>
    <mergeCell ref="CD44:CE44"/>
    <mergeCell ref="CF44:DX44"/>
    <mergeCell ref="BR45:BY45"/>
    <mergeCell ref="BZ45:CC45"/>
    <mergeCell ref="CD45:CE51"/>
    <mergeCell ref="CF45:CY45"/>
    <mergeCell ref="CZ45:DA51"/>
    <mergeCell ref="DB45:DX45"/>
    <mergeCell ref="BR46:CC46"/>
    <mergeCell ref="DM49:DX49"/>
    <mergeCell ref="BR50:BY50"/>
    <mergeCell ref="BZ50:CC50"/>
    <mergeCell ref="CF50:CY50"/>
    <mergeCell ref="DB50:DK50"/>
    <mergeCell ref="DM50:DX50"/>
    <mergeCell ref="CF46:CY46"/>
    <mergeCell ref="DB46:DK46"/>
    <mergeCell ref="DM46:DX46"/>
    <mergeCell ref="BR47:CC49"/>
    <mergeCell ref="CF47:CY49"/>
    <mergeCell ref="DB47:DK47"/>
    <mergeCell ref="DM47:DX47"/>
    <mergeCell ref="DB48:DK48"/>
    <mergeCell ref="DM48:DX48"/>
    <mergeCell ref="DB49:DK49"/>
    <mergeCell ref="BR51:CC51"/>
    <mergeCell ref="CF51:CY51"/>
    <mergeCell ref="DB51:DK51"/>
    <mergeCell ref="DM51:DX51"/>
    <mergeCell ref="BR52:DX52"/>
    <mergeCell ref="BR53:BR58"/>
    <mergeCell ref="BS53:CB57"/>
    <mergeCell ref="CC53:CD58"/>
    <mergeCell ref="CE53:CN57"/>
    <mergeCell ref="CO53:CP58"/>
    <mergeCell ref="CQ53:CZ57"/>
    <mergeCell ref="DA53:DB58"/>
    <mergeCell ref="DC53:DL57"/>
    <mergeCell ref="DM53:DN58"/>
    <mergeCell ref="DO53:DX57"/>
    <mergeCell ref="BS58:CB58"/>
    <mergeCell ref="CE58:CN58"/>
    <mergeCell ref="CQ58:CZ58"/>
    <mergeCell ref="DC58:DL58"/>
    <mergeCell ref="DO58:DX58"/>
    <mergeCell ref="BR59:DX59"/>
    <mergeCell ref="BS60:DX60"/>
    <mergeCell ref="BV61:CN61"/>
    <mergeCell ref="CO61:CS61"/>
    <mergeCell ref="CT61:CW63"/>
    <mergeCell ref="DA61:DS61"/>
    <mergeCell ref="DT61:DX61"/>
    <mergeCell ref="BS62:BT62"/>
    <mergeCell ref="BV62:CS62"/>
    <mergeCell ref="CX62:CY62"/>
    <mergeCell ref="BV66:CS66"/>
    <mergeCell ref="CX66:CY66"/>
    <mergeCell ref="DA66:DX66"/>
    <mergeCell ref="BV67:CS67"/>
    <mergeCell ref="DA67:DX67"/>
    <mergeCell ref="BS68:DX68"/>
    <mergeCell ref="DA62:DX62"/>
    <mergeCell ref="BV63:CS63"/>
    <mergeCell ref="DA63:DX63"/>
    <mergeCell ref="BS64:DX64"/>
    <mergeCell ref="BV65:CN65"/>
    <mergeCell ref="CO65:CS65"/>
    <mergeCell ref="CT65:CW67"/>
    <mergeCell ref="DA65:DS65"/>
    <mergeCell ref="DT65:DX65"/>
    <mergeCell ref="BS66:BT66"/>
    <mergeCell ref="BV69:CN69"/>
    <mergeCell ref="CO69:CS69"/>
    <mergeCell ref="CT69:CW71"/>
    <mergeCell ref="DA69:DS69"/>
    <mergeCell ref="DT69:DX69"/>
    <mergeCell ref="BS70:BT70"/>
    <mergeCell ref="BV70:CS70"/>
    <mergeCell ref="CX70:CY70"/>
    <mergeCell ref="DA70:DX70"/>
    <mergeCell ref="BV71:CS71"/>
    <mergeCell ref="DA71:DX71"/>
    <mergeCell ref="BS72:DX72"/>
    <mergeCell ref="BV73:CN73"/>
    <mergeCell ref="CO73:CS73"/>
    <mergeCell ref="CT73:CW75"/>
    <mergeCell ref="DA73:DS73"/>
    <mergeCell ref="DT73:DX73"/>
    <mergeCell ref="BS74:BT74"/>
    <mergeCell ref="BV74:CS74"/>
    <mergeCell ref="CX74:CY74"/>
    <mergeCell ref="DA74:DX74"/>
    <mergeCell ref="BV75:CS75"/>
    <mergeCell ref="DA75:DX75"/>
    <mergeCell ref="BR83:DX83"/>
    <mergeCell ref="BR84:DX84"/>
    <mergeCell ref="BV78:CS78"/>
    <mergeCell ref="CX78:CY78"/>
    <mergeCell ref="DA78:DX78"/>
    <mergeCell ref="BV79:CS79"/>
    <mergeCell ref="DA79:DX79"/>
    <mergeCell ref="BR80:DX80"/>
    <mergeCell ref="BS76:DX76"/>
    <mergeCell ref="BV77:CN77"/>
    <mergeCell ref="CO77:CS77"/>
    <mergeCell ref="CT77:CW79"/>
    <mergeCell ref="DA77:DS77"/>
    <mergeCell ref="DT77:DX77"/>
    <mergeCell ref="BS78:BT78"/>
    <mergeCell ref="BR81:DX81"/>
    <mergeCell ref="BR82:DX82"/>
  </mergeCells>
  <phoneticPr fontId="6" type="noConversion"/>
  <pageMargins left="0.23622047244094491" right="0.23622047244094491" top="0.74803149606299213" bottom="0.74803149606299213" header="0.31496062992125984" footer="0.31496062992125984"/>
  <pageSetup paperSize="2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6344-6786-47B8-B816-630BBADA80E9}">
  <dimension ref="A1:AH744"/>
  <sheetViews>
    <sheetView topLeftCell="A140" zoomScaleNormal="100" workbookViewId="0">
      <selection activeCell="AT148" sqref="AT148"/>
    </sheetView>
  </sheetViews>
  <sheetFormatPr defaultColWidth="2.75" defaultRowHeight="16.5"/>
  <cols>
    <col min="1" max="7" width="2.75" style="59"/>
    <col min="8" max="17" width="2.75" style="59" customWidth="1"/>
    <col min="18" max="34" width="2.75" style="59"/>
    <col min="35" max="65" width="2.75" style="59" customWidth="1"/>
    <col min="66" max="16384" width="2.75" style="59"/>
  </cols>
  <sheetData>
    <row r="1" spans="1:34" s="60" customFormat="1" ht="35.1" customHeight="1">
      <c r="A1" s="279" t="s">
        <v>84</v>
      </c>
      <c r="B1" s="279"/>
      <c r="C1" s="279"/>
      <c r="D1" s="279"/>
      <c r="E1" s="279"/>
      <c r="F1" s="279"/>
      <c r="G1" s="279"/>
      <c r="H1" s="279"/>
      <c r="I1" s="279"/>
      <c r="J1" s="279"/>
      <c r="K1" s="279"/>
      <c r="L1" s="279"/>
      <c r="M1" s="279"/>
      <c r="N1" s="279"/>
      <c r="O1" s="287"/>
      <c r="P1" s="287"/>
      <c r="Q1" s="296" t="s">
        <v>88</v>
      </c>
      <c r="R1" s="296"/>
      <c r="S1" s="296"/>
      <c r="T1" s="296"/>
      <c r="U1" s="296"/>
      <c r="V1" s="296"/>
      <c r="W1" s="296"/>
      <c r="X1" s="296"/>
      <c r="Y1" s="296"/>
      <c r="Z1" s="294" t="s">
        <v>86</v>
      </c>
      <c r="AA1" s="294"/>
      <c r="AB1" s="294"/>
      <c r="AC1" s="294"/>
      <c r="AD1" s="294"/>
      <c r="AE1" s="294"/>
      <c r="AF1" s="294"/>
      <c r="AG1" s="294"/>
      <c r="AH1" s="294"/>
    </row>
    <row r="2" spans="1:34" s="61" customFormat="1" ht="26.1" customHeight="1">
      <c r="A2" s="293" t="s">
        <v>4</v>
      </c>
      <c r="B2" s="293"/>
      <c r="C2" s="293"/>
      <c r="D2" s="293"/>
      <c r="E2" s="293"/>
      <c r="F2" s="293"/>
      <c r="G2" s="293"/>
      <c r="H2" s="293"/>
      <c r="I2" s="293"/>
      <c r="J2" s="293"/>
      <c r="K2" s="293"/>
      <c r="L2" s="293"/>
      <c r="M2" s="293"/>
      <c r="N2" s="293"/>
      <c r="O2" s="288"/>
      <c r="P2" s="288"/>
      <c r="Q2" s="286" t="s">
        <v>5</v>
      </c>
      <c r="R2" s="286"/>
      <c r="S2" s="286"/>
      <c r="T2" s="286"/>
      <c r="U2" s="286"/>
      <c r="V2" s="286"/>
      <c r="W2" s="286"/>
      <c r="X2" s="286"/>
      <c r="Y2" s="286"/>
      <c r="Z2" s="295" t="s">
        <v>48</v>
      </c>
      <c r="AA2" s="295"/>
      <c r="AB2" s="295"/>
      <c r="AC2" s="295"/>
      <c r="AD2" s="295"/>
      <c r="AE2" s="295"/>
      <c r="AF2" s="295"/>
      <c r="AG2" s="295"/>
      <c r="AH2" s="295"/>
    </row>
    <row r="3" spans="1:34" ht="9.9499999999999993" customHeight="1">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row>
    <row r="4" spans="1:34" ht="24.95" customHeight="1" thickBot="1">
      <c r="A4" s="308" t="s">
        <v>89</v>
      </c>
      <c r="B4" s="308"/>
      <c r="C4" s="308"/>
      <c r="D4" s="308"/>
      <c r="E4" s="308"/>
      <c r="F4" s="309" t="str">
        <f>基本資料!F4</f>
        <v>台北市 松山區 民權東路 許公館裝修工程</v>
      </c>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row>
    <row r="5" spans="1:34" s="64" customFormat="1" ht="20.100000000000001" customHeight="1">
      <c r="A5" s="291" t="s">
        <v>1026</v>
      </c>
      <c r="B5" s="291"/>
      <c r="C5" s="291"/>
      <c r="D5" s="291"/>
      <c r="E5" s="291"/>
      <c r="F5" s="291"/>
      <c r="G5" s="291"/>
      <c r="H5" s="291"/>
      <c r="I5" s="292" t="str">
        <f>基本資料!A8</f>
        <v>許</v>
      </c>
      <c r="J5" s="292"/>
      <c r="K5" s="290" t="str">
        <f>基本資料!B8</f>
        <v>勝欽</v>
      </c>
      <c r="L5" s="290"/>
      <c r="M5" s="290"/>
      <c r="N5" s="290"/>
      <c r="O5" s="290"/>
      <c r="P5" s="290"/>
      <c r="Q5" s="290"/>
      <c r="R5" s="290"/>
      <c r="S5" s="290"/>
      <c r="T5" s="290"/>
      <c r="U5" s="290"/>
      <c r="V5" s="290"/>
      <c r="W5" s="290"/>
      <c r="X5" s="290"/>
      <c r="Y5" s="290"/>
      <c r="Z5" s="290"/>
      <c r="AA5" s="290"/>
      <c r="AB5" s="290"/>
      <c r="AC5" s="290"/>
      <c r="AD5" s="290"/>
      <c r="AE5" s="290"/>
      <c r="AF5" s="290"/>
      <c r="AG5" s="290"/>
      <c r="AH5" s="290"/>
    </row>
    <row r="6" spans="1:34" s="64" customFormat="1" ht="20.100000000000001" customHeight="1">
      <c r="A6" s="284" t="s">
        <v>1027</v>
      </c>
      <c r="B6" s="284"/>
      <c r="C6" s="284"/>
      <c r="D6" s="284"/>
      <c r="E6" s="284"/>
      <c r="F6" s="284"/>
      <c r="G6" s="284"/>
      <c r="H6" s="284"/>
      <c r="I6" s="297" t="s">
        <v>1028</v>
      </c>
      <c r="J6" s="297"/>
      <c r="K6" s="282" t="s">
        <v>1029</v>
      </c>
      <c r="L6" s="282"/>
      <c r="M6" s="282"/>
      <c r="N6" s="282"/>
      <c r="O6" s="282"/>
      <c r="P6" s="282"/>
      <c r="Q6" s="282"/>
      <c r="R6" s="282"/>
      <c r="S6" s="282"/>
      <c r="T6" s="282"/>
      <c r="U6" s="282"/>
      <c r="V6" s="282"/>
      <c r="W6" s="282"/>
      <c r="X6" s="282"/>
      <c r="Y6" s="282"/>
      <c r="Z6" s="282"/>
      <c r="AA6" s="282"/>
      <c r="AB6" s="282"/>
      <c r="AC6" s="282"/>
      <c r="AD6" s="282"/>
      <c r="AE6" s="282"/>
      <c r="AF6" s="282"/>
      <c r="AG6" s="282"/>
      <c r="AH6" s="282"/>
    </row>
    <row r="7" spans="1:34" s="64" customFormat="1" ht="20.100000000000001" customHeight="1">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row>
    <row r="8" spans="1:34" s="64" customFormat="1" ht="20.100000000000001" customHeight="1">
      <c r="A8" s="282" t="str">
        <f>"    "&amp;基本資料!A8&amp;基本資料!B8&amp;"(以下簡稱甲方)，茲為委託鋯京室內裝修工程有限公司(以下簡稱乙方)發包、施作地址位於"&amp;(基本資料!F5)&amp;(基本資料!I5)&amp;(基本資料!J5)&amp;(基本資料!M5)&amp;(基本資料!N5)&amp;(基本資料!T5)&amp;(基本資料!U5)&amp;(基本資料!AE5)&amp;(基本資料!AF5)&amp;(基本資料!AH5)&amp;"建物之裝修工程。"</f>
        <v xml:space="preserve">    許勝欽(以下簡稱甲方)，茲為委託鋯京室內裝修工程有限公司(以下簡稱乙方)發包、施作地址位於台北市松山區民權東路三段160巷22號七樓之2建物之裝修工程。</v>
      </c>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row>
    <row r="9" spans="1:34" s="64" customFormat="1" ht="20.100000000000001" customHeight="1">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row>
    <row r="10" spans="1:34" s="64" customFormat="1" ht="20.100000000000001" customHeight="1">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row>
    <row r="11" spans="1:34" s="64" customFormat="1" ht="20.100000000000001" customHeight="1">
      <c r="A11" s="282" t="s">
        <v>1301</v>
      </c>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row>
    <row r="12" spans="1:34" s="64" customFormat="1" ht="20.100000000000001" customHeight="1">
      <c r="A12" s="282"/>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row>
    <row r="13" spans="1:34" s="64" customFormat="1" ht="20.100000000000001" customHeight="1">
      <c r="A13" s="282" t="s">
        <v>1030</v>
      </c>
      <c r="B13" s="282"/>
      <c r="D13" s="282" t="s">
        <v>1367</v>
      </c>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row>
    <row r="14" spans="1:34" s="64" customFormat="1" ht="6" customHeight="1">
      <c r="A14" s="282"/>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row>
    <row r="15" spans="1:34" s="64" customFormat="1" ht="20.100000000000001" customHeight="1">
      <c r="B15" s="282" t="s">
        <v>260</v>
      </c>
      <c r="C15" s="282"/>
      <c r="D15" s="282" t="s">
        <v>1302</v>
      </c>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row>
    <row r="16" spans="1:34" s="64" customFormat="1" ht="20.100000000000001" customHeight="1">
      <c r="B16" s="283"/>
      <c r="C16" s="283"/>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row>
    <row r="17" spans="1:34" s="64" customFormat="1" ht="20.100000000000001" customHeight="1">
      <c r="B17" s="283"/>
      <c r="C17" s="283"/>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row>
    <row r="18" spans="1:34" s="64" customFormat="1" ht="6" customHeight="1">
      <c r="A18" s="282"/>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row>
    <row r="19" spans="1:34" s="64" customFormat="1" ht="20.100000000000001" customHeight="1">
      <c r="B19" s="282" t="s">
        <v>327</v>
      </c>
      <c r="C19" s="282"/>
      <c r="D19" s="282" t="s">
        <v>1032</v>
      </c>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row>
    <row r="20" spans="1:34" s="64" customFormat="1" ht="6" customHeight="1">
      <c r="A20" s="282"/>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row>
    <row r="21" spans="1:34" s="64" customFormat="1" ht="20.100000000000001" customHeight="1">
      <c r="B21" s="282" t="s">
        <v>346</v>
      </c>
      <c r="C21" s="282"/>
      <c r="D21" s="282" t="s">
        <v>1303</v>
      </c>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row>
    <row r="22" spans="1:34" s="64" customFormat="1" ht="20.100000000000001" customHeight="1">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row>
    <row r="23" spans="1:34" s="64" customFormat="1" ht="6" customHeight="1">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row>
    <row r="24" spans="1:34" s="64" customFormat="1" ht="20.100000000000001" customHeight="1">
      <c r="B24" s="282" t="s">
        <v>371</v>
      </c>
      <c r="C24" s="282"/>
      <c r="D24" s="282" t="s">
        <v>1508</v>
      </c>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row>
    <row r="25" spans="1:34" s="64" customFormat="1" ht="20.100000000000001" customHeight="1">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row>
    <row r="26" spans="1:34" s="64" customFormat="1" ht="20.100000000000001" customHeight="1">
      <c r="A26" s="283"/>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row>
    <row r="27" spans="1:34" s="64" customFormat="1" ht="20.100000000000001" customHeight="1">
      <c r="A27" s="282" t="s">
        <v>1033</v>
      </c>
      <c r="B27" s="282"/>
      <c r="D27" s="282" t="s">
        <v>1366</v>
      </c>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row>
    <row r="28" spans="1:34" s="64" customFormat="1" ht="6" customHeight="1">
      <c r="A28" s="282"/>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row>
    <row r="29" spans="1:34" s="64" customFormat="1" ht="20.100000000000001" customHeight="1">
      <c r="B29" s="282" t="s">
        <v>260</v>
      </c>
      <c r="C29" s="282"/>
      <c r="D29" s="282" t="str">
        <f>"本裝修工程之施工日期，約定為中華民國"&amp;基本資料!F16&amp;基本資料!H16&amp;基本資料!I16&amp;基本資料!K16&amp;基本資料!L16&amp;基本資料!N13&amp;"至中華民國"&amp;基本資料!T16&amp;基本資料!V16&amp;基本資料!W16&amp;基本資料!Y16&amp;基本資料!Z16&amp;基本資料!AB16&amp;"，合計工作日共"&amp;基本資料!AL16&amp;"天，非不可抗力或可歸責於甲方之因素，所可以容許延遲時間為"&amp;ROUNDUP(基本資料!AL16/10,0)&amp;"天。"</f>
        <v>本裝修工程之施工日期，約定為中華民國110年8月10日至中華民國110年12月1日，合計工作日共81天，非不可抗力或可歸責於甲方之因素，所可以容許延遲時間為9天。</v>
      </c>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row>
    <row r="30" spans="1:34" s="64" customFormat="1" ht="20.100000000000001" customHeight="1">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row>
    <row r="31" spans="1:34" s="64" customFormat="1" ht="6" customHeight="1">
      <c r="A31" s="282"/>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row>
    <row r="32" spans="1:34" s="64" customFormat="1" ht="20.100000000000001" customHeight="1">
      <c r="B32" s="282" t="s">
        <v>327</v>
      </c>
      <c r="C32" s="282"/>
      <c r="D32" s="282" t="s">
        <v>1335</v>
      </c>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row>
    <row r="33" spans="1:34" s="64" customFormat="1" ht="20.100000000000001" customHeight="1">
      <c r="B33" s="283"/>
      <c r="C33" s="283"/>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row>
    <row r="34" spans="1:34" s="64" customFormat="1" ht="6" customHeight="1">
      <c r="A34" s="282"/>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row>
    <row r="35" spans="1:34" s="64" customFormat="1" ht="20.100000000000001" customHeight="1">
      <c r="B35" s="282" t="s">
        <v>346</v>
      </c>
      <c r="C35" s="282"/>
      <c r="D35" s="282" t="s">
        <v>1336</v>
      </c>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row>
    <row r="36" spans="1:34" s="64" customFormat="1" ht="20.100000000000001" customHeight="1">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row>
    <row r="37" spans="1:34" s="64" customFormat="1" ht="6"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row>
    <row r="38" spans="1:34" s="64" customFormat="1" ht="20.100000000000001" customHeight="1">
      <c r="B38" s="282" t="s">
        <v>371</v>
      </c>
      <c r="C38" s="282"/>
      <c r="D38" s="282" t="s">
        <v>1509</v>
      </c>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row>
    <row r="39" spans="1:34" s="64" customFormat="1" ht="20.100000000000001" customHeight="1">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row>
    <row r="40" spans="1:34" s="64" customFormat="1" ht="20.100000000000001" customHeight="1">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row>
    <row r="41" spans="1:34" s="64" customFormat="1" ht="20.100000000000001" customHeight="1">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row>
    <row r="42" spans="1:34" s="64" customFormat="1" ht="6"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row>
    <row r="43" spans="1:34" s="64" customFormat="1" ht="20.100000000000001" customHeight="1">
      <c r="B43" s="282" t="s">
        <v>386</v>
      </c>
      <c r="C43" s="282"/>
      <c r="D43" s="282" t="str">
        <f>"上二項暫時停止工程之累計日期，俱依工作日計算，展延推遲本條第"&amp;B29&amp;"項所約定之工程完工日期。"</f>
        <v>上二項暫時停止工程之累計日期，俱依工作日計算，展延推遲本條第一項所約定之工程完工日期。</v>
      </c>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row>
    <row r="44" spans="1:34" s="64" customFormat="1" ht="20.100000000000001" customHeight="1">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row>
    <row r="45" spans="1:34" s="64" customFormat="1" ht="20.100000000000001" customHeight="1">
      <c r="A45" s="283"/>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row>
    <row r="46" spans="1:34" s="64" customFormat="1" ht="20.100000000000001" customHeight="1">
      <c r="A46" s="283"/>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row>
    <row r="47" spans="1:34" s="64" customFormat="1" ht="20.100000000000001" customHeight="1">
      <c r="A47" s="282" t="s">
        <v>1036</v>
      </c>
      <c r="B47" s="282"/>
      <c r="D47" s="282" t="s">
        <v>1365</v>
      </c>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row>
    <row r="48" spans="1:34" s="64" customFormat="1" ht="6"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row>
    <row r="49" spans="1:34" s="64" customFormat="1" ht="20.100000000000001" customHeight="1">
      <c r="A49" s="65"/>
      <c r="B49" s="282" t="s">
        <v>1038</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row>
    <row r="50" spans="1:34" s="64" customFormat="1" ht="6"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row>
    <row r="51" spans="1:34" s="64" customFormat="1" ht="20.100000000000001" customHeight="1">
      <c r="B51" s="282" t="s">
        <v>260</v>
      </c>
      <c r="C51" s="282"/>
      <c r="D51" s="282" t="s">
        <v>1337</v>
      </c>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row>
    <row r="52" spans="1:34" s="64" customFormat="1" ht="6"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row>
    <row r="53" spans="1:34" s="64" customFormat="1" ht="20.100000000000001" customHeight="1">
      <c r="B53" s="282" t="s">
        <v>327</v>
      </c>
      <c r="C53" s="282"/>
      <c r="D53" s="282" t="str">
        <f>"於本約"&amp;附錄一!Q1&amp;"所載之"&amp;附錄一!Z1&amp;"內，依甲方已簽核之圖面內容及"&amp;附錄五!Q1&amp;"所規範之"&amp;附錄五!Z1&amp;"，發包、施作、採買、安裝、陳列所有記載於"&amp;附錄二!Q1&amp;"、"&amp;附錄三!Q1&amp;"中之工程、家具、家電。"</f>
        <v>於本約附錄一所載之工程施作範圍內，依甲方已簽核之圖面內容及附錄五所規範之建材規格，發包、施作、採買、安裝、陳列所有記載於附錄二、附錄三中之工程、家具、家電。</v>
      </c>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row>
    <row r="54" spans="1:34" s="64" customFormat="1" ht="20.100000000000001" customHeight="1">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row>
    <row r="55" spans="1:34" s="64" customFormat="1" ht="6"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row>
    <row r="56" spans="1:34" s="64" customFormat="1" ht="20.100000000000001" customHeight="1">
      <c r="B56" s="282" t="s">
        <v>346</v>
      </c>
      <c r="C56" s="282"/>
      <c r="D56" s="282" t="str">
        <f>"甲方經本約第"&amp;A255&amp;"條第"&amp;B257&amp;"項之方式驗收完成，並提出要求改善、調整項目之書面通知後，依本約第"&amp;A255&amp;"條第"&amp;B260&amp;"項之規定，進行改善、維修之工作。"</f>
        <v>甲方經本約第拾條第一項之方式驗收完成，並提出要求改善、調整項目之書面通知後，依本約第拾條第二項之規定，進行改善、維修之工作。</v>
      </c>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row>
    <row r="57" spans="1:34" s="64" customFormat="1" ht="20.100000000000001" customHeight="1">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row>
    <row r="58" spans="1:34" s="64" customFormat="1" ht="6"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row>
    <row r="59" spans="1:34" s="64" customFormat="1" ht="20.100000000000001" customHeight="1">
      <c r="B59" s="282" t="s">
        <v>371</v>
      </c>
      <c r="C59" s="282"/>
      <c r="D59" s="282" t="str">
        <f>"依本約第"&amp;A293&amp;"條之規定，提供完工後免費之保固服務。"</f>
        <v>依本約第拾壹條之規定，提供完工後免費之保固服務。</v>
      </c>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row>
    <row r="60" spans="1:34" s="64" customFormat="1" ht="6"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row>
    <row r="61" spans="1:34" s="64" customFormat="1" ht="20.100000000000001" customHeight="1">
      <c r="B61" s="282" t="s">
        <v>386</v>
      </c>
      <c r="C61" s="282"/>
      <c r="D61" s="282" t="str">
        <f>"依本約第"&amp;A293&amp;"條之規定，提供其他甲方要求的修繕、異動等收費之各項服務。"</f>
        <v>依本約第拾壹條之規定，提供其他甲方要求的修繕、異動等收費之各項服務。</v>
      </c>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row>
    <row r="62" spans="1:34" s="64" customFormat="1" ht="6"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row>
    <row r="63" spans="1:34" s="64" customFormat="1" ht="20.100000000000001" customHeight="1">
      <c r="B63" s="282" t="s">
        <v>397</v>
      </c>
      <c r="C63" s="282"/>
      <c r="D63" s="282" t="s">
        <v>1510</v>
      </c>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row>
    <row r="64" spans="1:34" s="64" customFormat="1" ht="20.100000000000001"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row>
    <row r="65" spans="1:34" s="64" customFormat="1" ht="20.100000000000001" customHeight="1">
      <c r="A65" s="282" t="s">
        <v>1039</v>
      </c>
      <c r="B65" s="282"/>
      <c r="D65" s="282" t="s">
        <v>1364</v>
      </c>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row>
    <row r="66" spans="1:34" s="64" customFormat="1" ht="6"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row>
    <row r="67" spans="1:34" s="64" customFormat="1" ht="20.100000000000001" customHeight="1">
      <c r="A67" s="66"/>
      <c r="B67" s="282" t="s">
        <v>260</v>
      </c>
      <c r="C67" s="282"/>
      <c r="D67" s="285" t="str">
        <f>"工程款：本合約總金額，合計為NT$"&amp;ROUND(附錄二!AQ517,0)&amp;"元，稅後總金額為NT$"&amp;ROUND(附錄二!AQ515,0)&amp;"元："</f>
        <v>工程款：本合約總金額，合計為NT$7927444元，稅後總金額為NT$8052444元：</v>
      </c>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row>
    <row r="68" spans="1:34" s="64" customFormat="1" ht="20.100000000000001" customHeight="1">
      <c r="A68" s="66"/>
      <c r="B68" s="66"/>
      <c r="C68" s="65">
        <v>1</v>
      </c>
      <c r="D68" s="282" t="str">
        <f>"工程款：金額合計NT$"&amp;ROUND(附錄二!W512-附錄二!W500,0)&amp;"元，其明細詳見"&amp;附錄二!Q1&amp;附錄二!Z1&amp;"列表。"</f>
        <v>工程款：金額合計NT$7000052元，其明細詳見附錄二預算明細列表。</v>
      </c>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row>
    <row r="69" spans="1:34" s="64" customFormat="1" ht="20.100000000000001" customHeight="1">
      <c r="A69" s="66"/>
      <c r="B69" s="66"/>
      <c r="C69" s="65">
        <v>2</v>
      </c>
      <c r="D69" s="282" t="str">
        <f>"家具家電代購代墊款：金額合計NT$"&amp;ROUND(附錄三!W114-附錄三!W105,0)&amp;"元，其明細詳見"&amp;附錄三!Q1&amp;附錄三!Z1&amp;"列表。"</f>
        <v>家具家電代購代墊款：金額合計NT$927392元，其明細詳見附錄三家具家電墊付款列表。</v>
      </c>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row>
    <row r="70" spans="1:34" s="64" customFormat="1" ht="6"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row>
    <row r="71" spans="1:34" s="64" customFormat="1" ht="20.100000000000001" customHeight="1">
      <c r="B71" s="282" t="s">
        <v>327</v>
      </c>
      <c r="C71" s="282"/>
      <c r="D71" s="282" t="str">
        <f>"追加減帳：本合約之工程款、代購代墊款如有追加、追減等異動，其變動內容之項目、數量及金額，應經甲、乙雙方核對後，詳細記錄於"&amp;附錄四!Q1&amp;"之"&amp;附錄四!Z1&amp;"列表。非經"&amp;附錄四!Q1&amp;"之記載及雙方簽認，其金額不得變更。"</f>
        <v>追加減帳：本合約之工程款、代購代墊款如有追加、追減等異動，其變動內容之項目、數量及金額，應經甲、乙雙方核對後，詳細記錄於附錄四之追加減帳列表。非經附錄四之記載及雙方簽認，其金額不得變更。</v>
      </c>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row>
    <row r="72" spans="1:34" s="64" customFormat="1" ht="20.100000000000001" customHeight="1">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row>
    <row r="73" spans="1:34" s="64" customFormat="1" ht="20.100000000000001" customHeight="1">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row>
    <row r="74" spans="1:34" s="64" customFormat="1" ht="6"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row>
    <row r="75" spans="1:34" s="64" customFormat="1" ht="20.100000000000001" customHeight="1">
      <c r="B75" s="282" t="s">
        <v>346</v>
      </c>
      <c r="C75" s="282"/>
      <c r="D75" s="282" t="s">
        <v>1342</v>
      </c>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row>
    <row r="76" spans="1:34" s="64" customFormat="1" ht="20.100000000000001" customHeight="1">
      <c r="B76" s="65"/>
      <c r="C76" s="65">
        <v>1</v>
      </c>
      <c r="D76" s="282" t="s">
        <v>1338</v>
      </c>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row>
    <row r="77" spans="1:34" s="64" customFormat="1" ht="20.100000000000001" customHeight="1">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row>
    <row r="78" spans="1:34" s="64" customFormat="1" ht="20.100000000000001" customHeight="1">
      <c r="B78" s="65"/>
      <c r="C78" s="65">
        <v>2</v>
      </c>
      <c r="D78" s="282" t="s">
        <v>1511</v>
      </c>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row>
    <row r="79" spans="1:34" s="64" customFormat="1" ht="20.100000000000001" customHeight="1">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row>
    <row r="80" spans="1:34" s="64" customFormat="1" ht="20.100000000000001" customHeight="1">
      <c r="B80" s="65"/>
      <c r="C80" s="65">
        <v>3</v>
      </c>
      <c r="D80" s="282" t="s">
        <v>1512</v>
      </c>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row>
    <row r="81" spans="1:34" s="64" customFormat="1" ht="20.100000000000001" customHeight="1">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row>
    <row r="82" spans="1:34" s="64" customFormat="1" ht="20.100000000000001" customHeight="1">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row>
    <row r="83" spans="1:34" s="64" customFormat="1" ht="6"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row>
    <row r="84" spans="1:34" s="64" customFormat="1" ht="20.100000000000001" customHeight="1">
      <c r="A84" s="66"/>
      <c r="B84" s="282" t="s">
        <v>371</v>
      </c>
      <c r="C84" s="282"/>
      <c r="D84" s="282" t="str">
        <f>"工程延誤補償扣罰款：凡非不可抗力或可歸責於甲方之因素，發生工程完工時間延誤，超過本約第"&amp;A27&amp;"條第"&amp;B29&amp;"項之約定日期加可容許延遲時間時，甲方得對乙方處以工程延誤之補償扣罰款。扣罰金額計算方式為每日扣罰合約總金額千分之一，即為NT$"&amp;ROUND((附錄二!W512+附錄三!W114)/1000,0)&amp;"元，扣罰款總金額上限為本合約總金額十分之一，即為NT$"&amp;ROUND((附錄二!W512+附錄三!W114)/10,0)&amp;"元。"</f>
        <v>工程延誤補償扣罰款：凡非不可抗力或可歸責於甲方之因素，發生工程完工時間延誤，超過本約第貳條第一項之約定日期加可容許延遲時間時，甲方得對乙方處以工程延誤之補償扣罰款。扣罰金額計算方式為每日扣罰合約總金額千分之一，即為NT$8052元，扣罰款總金額上限為本合約總金額十分之一，即為NT$805244元。</v>
      </c>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row>
    <row r="85" spans="1:34" s="64" customFormat="1" ht="20.100000000000001" customHeight="1">
      <c r="A85" s="66"/>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row>
    <row r="86" spans="1:34" s="64" customFormat="1" ht="20.100000000000001" customHeight="1">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row>
    <row r="87" spans="1:34" s="64" customFormat="1" ht="20.100000000000001" customHeight="1">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row>
    <row r="88" spans="1:34" s="64" customFormat="1" ht="20.100000000000001"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row>
    <row r="89" spans="1:34" s="64" customFormat="1" ht="20.100000000000001"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row>
    <row r="90" spans="1:34" s="64" customFormat="1" ht="20.100000000000001" customHeight="1">
      <c r="B90" s="282" t="s">
        <v>386</v>
      </c>
      <c r="C90" s="282"/>
      <c r="D90" s="282" t="s">
        <v>1339</v>
      </c>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row>
    <row r="91" spans="1:34" s="64" customFormat="1" ht="20.100000000000001" customHeight="1">
      <c r="B91" s="65"/>
      <c r="C91" s="65">
        <v>1</v>
      </c>
      <c r="D91" s="282" t="str">
        <f>"已履約項目：提前中止工程合約時，應依已進場之工程建材暨已完成工程之比例，依"&amp;附錄二!Q1&amp;"與"&amp;附錄三!Q1&amp;"之各項金額詳細結算，為已履約工程項目之應結算金額。"</f>
        <v>已履約項目：提前中止工程合約時，應依已進場之工程建材暨已完成工程之比例，依附錄二與附錄三之各項金額詳細結算，為已履約工程項目之應結算金額。</v>
      </c>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row>
    <row r="92" spans="1:34" s="64" customFormat="1" ht="20.100000000000001" customHeight="1">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row>
    <row r="93" spans="1:34" s="64" customFormat="1" ht="20.100000000000001" customHeight="1">
      <c r="B93" s="65"/>
      <c r="C93" s="65">
        <v>2</v>
      </c>
      <c r="D93" s="282" t="s">
        <v>1513</v>
      </c>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row>
    <row r="94" spans="1:34" s="64" customFormat="1" ht="20.100000000000001" customHeight="1">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row>
    <row r="95" spans="1:34" s="64" customFormat="1" ht="20.100000000000001" customHeight="1">
      <c r="B95" s="65"/>
      <c r="C95" s="65">
        <v>3</v>
      </c>
      <c r="D95" s="282" t="str">
        <f>"協議提前中止合約：如因甲、乙雙方之協議，於合約未結束前提前中止本合約，則甲、乙雙方應依本項第"&amp;C91&amp;"款、第"&amp;C93&amp;"款之規定，結算已履約暨未履約之工程款。甲方應支付(已履約工程款之全額+未履約工程款之70%)作為結案之金額。"</f>
        <v>協議提前中止合約：如因甲、乙雙方之協議，於合約未結束前提前中止本合約，則甲、乙雙方應依本項第1款、第2款之規定，結算已履約暨未履約之工程款。甲方應支付(已履約工程款之全額+未履約工程款之70%)作為結案之金額。</v>
      </c>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row>
    <row r="96" spans="1:34" s="64" customFormat="1" ht="20.100000000000001" customHeight="1">
      <c r="B96" s="65"/>
      <c r="C96" s="65"/>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row>
    <row r="97" spans="1:34" s="64" customFormat="1" ht="20.100000000000001" customHeight="1">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row>
    <row r="98" spans="1:34" s="64" customFormat="1" ht="20.100000000000001" customHeight="1">
      <c r="B98" s="65"/>
      <c r="C98" s="65">
        <v>4</v>
      </c>
      <c r="D98" s="282" t="str">
        <f>"乙方違約之中止合約：如因乙方違約，甲方依第"&amp;A148&amp;"條之規定於合約未結束前提前中止本合約，則甲、乙雙方應依本項第"&amp;C91&amp;"款、第"&amp;C93&amp;"款之規定，結算已履約暨未履約之工程款。甲方應支付(已履約工程款之全額+未履約工程款之40%)作為結案之金額。"</f>
        <v>乙方違約之中止合約：如因乙方違約，甲方依第柒條之規定於合約未結束前提前中止本合約，則甲、乙雙方應依本項第1款、第2款之規定，結算已履約暨未履約之工程款。甲方應支付(已履約工程款之全額+未履約工程款之40%)作為結案之金額。</v>
      </c>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row>
    <row r="99" spans="1:34" s="64" customFormat="1" ht="20.100000000000001" customHeight="1">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row>
    <row r="100" spans="1:34" s="64" customFormat="1" ht="20.100000000000001" customHeight="1">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row>
    <row r="101" spans="1:34" s="64" customFormat="1" ht="20.100000000000001" customHeight="1">
      <c r="B101" s="65"/>
      <c r="C101" s="65">
        <v>5</v>
      </c>
      <c r="D101" s="282" t="str">
        <f>"甲方違約之中止合約：如因甲方違約，乙方依第"&amp;A148&amp;"條之規定於合約未結束前提前中止本合約，則甲、乙雙方應依本項第"&amp;C91&amp;"款、第"&amp;C93&amp;"款之規定，結算所有已履約、未履約之工程款，並由甲方全額支付所有金額。"</f>
        <v>甲方違約之中止合約：如因甲方違約，乙方依第柒條之規定於合約未結束前提前中止本合約，則甲、乙雙方應依本項第1款、第2款之規定，結算所有已履約、未履約之工程款，並由甲方全額支付所有金額。</v>
      </c>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row>
    <row r="102" spans="1:34" s="64" customFormat="1" ht="20.100000000000001" customHeight="1">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row>
    <row r="103" spans="1:34" s="64" customFormat="1" ht="20.100000000000001" customHeight="1">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row>
    <row r="104" spans="1:34" s="64" customFormat="1" ht="6"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row>
    <row r="105" spans="1:34" s="64" customFormat="1" ht="20.100000000000001" customHeight="1">
      <c r="B105" s="282" t="s">
        <v>397</v>
      </c>
      <c r="C105" s="282"/>
      <c r="D105" s="282" t="s">
        <v>1340</v>
      </c>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row>
    <row r="106" spans="1:34" s="64" customFormat="1" ht="20.100000000000001" customHeight="1">
      <c r="B106" s="65"/>
      <c r="C106" s="65">
        <v>1</v>
      </c>
      <c r="D106" s="282" t="str">
        <f>"本案進行過程中任何時期，甲方仍有提出修改工程或設計內容之權利，乙方應配合甲方之需求，規劃、安排適當的修改工程。該修改內容如涉及已全部完成或部份完成之工程，需有部份拆除或作廢時，甲乙雙方應依本條第"&amp;B90&amp;"項第"&amp;C101&amp;"款之方式，計算甲方應補貼之金額，並依本條第"&amp;B71&amp;"項之方式，載入追加減帳。"</f>
        <v>本案進行過程中任何時期，甲方仍有提出修改工程或設計內容之權利，乙方應配合甲方之需求，規劃、安排適當的修改工程。該修改內容如涉及已全部完成或部份完成之工程，需有部份拆除或作廢時，甲乙雙方應依本條第五項第5款之方式，計算甲方應補貼之金額，並依本條第二項之方式，載入追加減帳。</v>
      </c>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row>
    <row r="107" spans="1:34" s="64" customFormat="1" ht="20.100000000000001" customHeight="1">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row>
    <row r="108" spans="1:34" s="64" customFormat="1" ht="20.100000000000001" customHeight="1">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row>
    <row r="109" spans="1:34" s="64" customFormat="1" ht="20.100000000000001" customHeight="1">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row>
    <row r="110" spans="1:34" s="64" customFormat="1" ht="20.100000000000001" customHeight="1">
      <c r="B110" s="65"/>
      <c r="C110" s="65">
        <v>2</v>
      </c>
      <c r="D110" s="282" t="s">
        <v>1603</v>
      </c>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row>
    <row r="111" spans="1:34" s="64" customFormat="1" ht="20.100000000000001" customHeight="1">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row>
    <row r="112" spans="1:34" s="64" customFormat="1" ht="20.100000000000001"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row>
    <row r="113" spans="1:34" s="64" customFormat="1" ht="20.100000000000001" customHeight="1">
      <c r="A113" s="282" t="s">
        <v>1041</v>
      </c>
      <c r="B113" s="282"/>
      <c r="D113" s="282" t="s">
        <v>1514</v>
      </c>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row>
    <row r="114" spans="1:34" s="64" customFormat="1" ht="6"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row>
    <row r="115" spans="1:34" s="64" customFormat="1" ht="20.100000000000001" customHeight="1">
      <c r="A115" s="66"/>
      <c r="B115" s="282" t="s">
        <v>260</v>
      </c>
      <c r="C115" s="282"/>
      <c r="D115" s="285" t="str">
        <f>"本案工程所採用之建材規格、型號、顏色詳見"&amp;附錄五!Q1&amp;"，除非經甲、乙雙方同意並於"&amp;附錄六!Q1&amp;"詳細記錄簽認，或甲方經由書面通知授意乙方改用其他建材規格、型號、顏色，否則其建材規格、型號、顏色均不得變更。"</f>
        <v>本案工程所採用之建材規格、型號、顏色詳見附錄五，除非經甲、乙雙方同意並於附錄六詳細記錄簽認，或甲方經由書面通知授意乙方改用其他建材規格、型號、顏色，否則其建材規格、型號、顏色均不得變更。</v>
      </c>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row>
    <row r="116" spans="1:34" s="64" customFormat="1" ht="20.100000000000001" customHeight="1">
      <c r="B116" s="282"/>
      <c r="C116" s="282"/>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row>
    <row r="117" spans="1:34" s="64" customFormat="1" ht="20.100000000000001" customHeight="1">
      <c r="B117" s="282"/>
      <c r="C117" s="282"/>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row>
    <row r="118" spans="1:34" s="64" customFormat="1" ht="6"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row>
    <row r="119" spans="1:34" s="64" customFormat="1" ht="20.100000000000001" customHeight="1">
      <c r="A119" s="66"/>
      <c r="B119" s="282" t="s">
        <v>327</v>
      </c>
      <c r="C119" s="282"/>
      <c r="D119" s="285" t="s">
        <v>1604</v>
      </c>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row>
    <row r="120" spans="1:34" s="64" customFormat="1" ht="20.100000000000001" customHeight="1">
      <c r="A120" s="66"/>
      <c r="B120" s="282"/>
      <c r="C120" s="282"/>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row>
    <row r="121" spans="1:34" s="64" customFormat="1" ht="20.100000000000001" customHeight="1">
      <c r="B121" s="282"/>
      <c r="C121" s="282"/>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row>
    <row r="122" spans="1:34" s="64" customFormat="1" ht="6"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row>
    <row r="123" spans="1:34" s="64" customFormat="1" ht="20.100000000000001" customHeight="1">
      <c r="A123" s="66"/>
      <c r="B123" s="282" t="s">
        <v>346</v>
      </c>
      <c r="C123" s="282"/>
      <c r="D123" s="285" t="str">
        <f>"凡合約"&amp;附錄五!Q1&amp;"所未載入之建材或圖面未說明之工法，俱依國內一般工程施工之習慣常用建材、工法為之。"</f>
        <v>凡合約附錄五所未載入之建材或圖面未說明之工法，俱依國內一般工程施工之習慣常用建材、工法為之。</v>
      </c>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row>
    <row r="124" spans="1:34" s="64" customFormat="1" ht="20.100000000000001" customHeight="1">
      <c r="B124" s="282"/>
      <c r="C124" s="282"/>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row>
    <row r="125" spans="1:34" s="64" customFormat="1" ht="20.100000000000001"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row>
    <row r="126" spans="1:34" s="64" customFormat="1" ht="20.100000000000001"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row>
    <row r="127" spans="1:34" s="64" customFormat="1" ht="20.100000000000001"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row>
    <row r="128" spans="1:34" s="64" customFormat="1" ht="20.100000000000001" customHeight="1">
      <c r="A128" s="282" t="s">
        <v>1042</v>
      </c>
      <c r="B128" s="282"/>
      <c r="D128" s="282" t="s">
        <v>1363</v>
      </c>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row>
    <row r="129" spans="1:34" s="64" customFormat="1" ht="6"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row>
    <row r="130" spans="1:34" s="64" customFormat="1" ht="20.100000000000001" customHeight="1">
      <c r="B130" s="282" t="s">
        <v>260</v>
      </c>
      <c r="C130" s="282"/>
      <c r="D130" s="282" t="str">
        <f>"第一期工程款：甲方應於本合約簽立後3日內，給付乙方總金額之30%作為第一期工程款，即為金額NT$"&amp;ROUND((附錄二!AQ517)*0.3,-3)&amp;"元。"</f>
        <v>第一期工程款：甲方應於本合約簽立後3日內，給付乙方總金額之30%作為第一期工程款，即為金額NT$2378000元。</v>
      </c>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row>
    <row r="131" spans="1:34" s="64" customFormat="1" ht="20.100000000000001" customHeight="1">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row>
    <row r="132" spans="1:34" s="64" customFormat="1" ht="6"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row>
    <row r="133" spans="1:34" s="64" customFormat="1" ht="20.100000000000001" customHeight="1">
      <c r="B133" s="282" t="s">
        <v>327</v>
      </c>
      <c r="C133" s="282"/>
      <c r="D133" s="282" t="str">
        <f>"第二期工程款：甲方應於乙方之木作材料進場(約為中華民國"&amp;基本資料!F17&amp;"年"&amp;基本資料!I17+1&amp;"月"&amp;基本資料!L17&amp;"日)時，給付乙方總金額之30%作為第二期工程款，即為金額NT$"&amp;ROUND((附錄二!AQ517)*0.3,-3)&amp;"元。"</f>
        <v>第二期工程款：甲方應於乙方之木作材料進場(約為中華民國110年9月10日)時，給付乙方總金額之30%作為第二期工程款，即為金額NT$2378000元。</v>
      </c>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row>
    <row r="134" spans="1:34" s="64" customFormat="1" ht="20.100000000000001" customHeight="1">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row>
    <row r="135" spans="1:34" s="64" customFormat="1" ht="6"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row>
    <row r="136" spans="1:34" s="64" customFormat="1" ht="20.100000000000001" customHeight="1">
      <c r="B136" s="282" t="s">
        <v>346</v>
      </c>
      <c r="C136" s="282"/>
      <c r="D136" s="282" t="str">
        <f>"第三期工程款：甲方應於乙方之廚具材料進場(約為中華民國"&amp;基本資料!F17&amp;"年"&amp;基本資料!I17+3&amp;"月"&amp;基本資料!L17&amp;"日)時，給付乙方總金額之30%作為第三期工程款，即為金額NT$"&amp;ROUND((附錄二!AQ517)*0.3,-3)&amp;"元。"</f>
        <v>第三期工程款：甲方應於乙方之廚具材料進場(約為中華民國110年11月10日)時，給付乙方總金額之30%作為第三期工程款，即為金額NT$2378000元。</v>
      </c>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row>
    <row r="137" spans="1:34" s="64" customFormat="1" ht="20.100000000000001" customHeight="1">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row>
    <row r="138" spans="1:34" s="64" customFormat="1" ht="6"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row>
    <row r="139" spans="1:34" s="64" customFormat="1" ht="20.100000000000001" customHeight="1">
      <c r="B139" s="282" t="s">
        <v>371</v>
      </c>
      <c r="C139" s="282"/>
      <c r="D139" s="282" t="str">
        <f>"完工尾款：甲方應於本工程依第"&amp;A255&amp;"條之規定驗收通過之日起，3日內一次結清合約內容所有剩餘之價款予乙方。"</f>
        <v>完工尾款：甲方應於本工程依第拾條之規定驗收通過之日起，3日內一次結清合約內容所有剩餘之價款予乙方。</v>
      </c>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row>
    <row r="140" spans="1:34" s="64" customFormat="1" ht="20.100000000000001" customHeight="1">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row>
    <row r="141" spans="1:34" s="64" customFormat="1" ht="6"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row>
    <row r="142" spans="1:34" s="64" customFormat="1" ht="20.100000000000001" customHeight="1">
      <c r="B142" s="282" t="s">
        <v>386</v>
      </c>
      <c r="C142" s="282"/>
      <c r="D142" s="282" t="str">
        <f>"追加減帳：本合約之所有追加減內容，應於追加減金額成立並載於"&amp;附錄四!Q1&amp;"之日起，3日內依本條第"&amp;工程合約!B130&amp;"項至第"&amp;工程合約!B139&amp;"項之付款比例規定，補足或扣除追加減帳款之相同比例金額。"</f>
        <v>追加減帳：本合約之所有追加減內容，應於追加減金額成立並載於附錄四之日起，3日內依本條第一項至第四項之付款比例規定，補足或扣除追加減帳款之相同比例金額。</v>
      </c>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row>
    <row r="143" spans="1:34" s="64" customFormat="1" ht="20.100000000000001" customHeight="1">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row>
    <row r="144" spans="1:34" s="64" customFormat="1" ht="6"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row>
    <row r="145" spans="1:34" s="64" customFormat="1" ht="20.100000000000001" customHeight="1">
      <c r="B145" s="282" t="s">
        <v>397</v>
      </c>
      <c r="C145" s="282"/>
      <c r="D145" s="282" t="s">
        <v>1310</v>
      </c>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row>
    <row r="146" spans="1:34" s="64" customFormat="1" ht="20.100000000000001" customHeight="1">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row>
    <row r="147" spans="1:34" s="64" customFormat="1" ht="20.100000000000001"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row>
    <row r="148" spans="1:34" s="64" customFormat="1" ht="20.100000000000001" customHeight="1">
      <c r="A148" s="282" t="s">
        <v>1043</v>
      </c>
      <c r="B148" s="282"/>
      <c r="D148" s="282" t="s">
        <v>1362</v>
      </c>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row>
    <row r="149" spans="1:34" s="64" customFormat="1" ht="6"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row>
    <row r="150" spans="1:34" s="64" customFormat="1" ht="20.100000000000001" customHeight="1">
      <c r="B150" s="282" t="s">
        <v>260</v>
      </c>
      <c r="C150" s="282"/>
      <c r="D150" s="282" t="str">
        <f>"本合約工程項目施工期間，乙方對現場建材、成品、半成品，具有保管、維護之責任。非因不可抗力或可歸責於甲方之事由，任何項目在施工期間內發現有異常故障或毀損時，乙方應負責改善修復。如乙方拒絕或逃避修復時，甲方應以書面通知乙方處理。凡乙方接獲通知後10個工作日內仍無處理之行為，或甲方無法通知乙方時，甲方應以存證信函催促乙方改善。凡乙方接獲存證信函10個工作日內仍無處理之行為時，即為乙方違約。甲方得聘任善意之第三人依適當價款逕為維修工程施作，並檢附單據，依第"&amp;A65&amp;"條第"&amp;B90&amp;"項第"&amp;C98&amp;"款之規定，計算並結清結案之金額，依該金額扣除上述維修之單據金額，結清剩餘款項後，逕為中止工程合約之處置。"</f>
        <v>本合約工程項目施工期間，乙方對現場建材、成品、半成品，具有保管、維護之責任。非因不可抗力或可歸責於甲方之事由，任何項目在施工期間內發現有異常故障或毀損時，乙方應負責改善修復。如乙方拒絕或逃避修復時，甲方應以書面通知乙方處理。凡乙方接獲通知後10個工作日內仍無處理之行為，或甲方無法通知乙方時，甲方應以存證信函催促乙方改善。凡乙方接獲存證信函10個工作日內仍無處理之行為時，即為乙方違約。甲方得聘任善意之第三人依適當價款逕為維修工程施作，並檢附單據，依第肆條第五項第4款之規定，計算並結清結案之金額，依該金額扣除上述維修之單據金額，結清剩餘款項後，逕為中止工程合約之處置。</v>
      </c>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row>
    <row r="151" spans="1:34" s="64" customFormat="1" ht="20.100000000000001" customHeight="1">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row>
    <row r="152" spans="1:34" s="64" customFormat="1" ht="20.100000000000001" customHeight="1">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row>
    <row r="153" spans="1:34" s="64" customFormat="1" ht="20.100000000000001" customHeight="1">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row>
    <row r="154" spans="1:34" s="64" customFormat="1" ht="20.100000000000001" customHeight="1">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row>
    <row r="155" spans="1:34" s="64" customFormat="1" ht="20.100000000000001" customHeight="1">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row>
    <row r="156" spans="1:34" s="64" customFormat="1" ht="20.100000000000001" customHeight="1">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row>
    <row r="157" spans="1:34" s="64" customFormat="1" ht="20.100000000000001" customHeight="1">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row>
    <row r="158" spans="1:34" s="64" customFormat="1" ht="6"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row>
    <row r="159" spans="1:34" s="64" customFormat="1" ht="20.100000000000001" customHeight="1">
      <c r="B159" s="282" t="s">
        <v>327</v>
      </c>
      <c r="C159" s="282"/>
      <c r="D159" s="282" t="str">
        <f>"乙方於工程完工前任何時期，非因不可抗力或可歸責於甲方之因素，無法繼續提供或拒絕繼續提供本約第"&amp;A47&amp;"條所列載之服務項目時，甲方應以書面通知乙方履約。凡乙方接獲書面通知後十日內，仍無繼續合約之行為時，即為乙方違約。甲方得依第"&amp;A65&amp;"條第"&amp;B90&amp;"項第"&amp;C98&amp;"款之規定，計算並結清結案之金額後，逕為中止工程合約之處置。"</f>
        <v>乙方於工程完工前任何時期，非因不可抗力或可歸責於甲方之因素，無法繼續提供或拒絕繼續提供本約第參條所列載之服務項目時，甲方應以書面通知乙方履約。凡乙方接獲書面通知後十日內，仍無繼續合約之行為時，即為乙方違約。甲方得依第肆條第五項第4款之規定，計算並結清結案之金額後，逕為中止工程合約之處置。</v>
      </c>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row>
    <row r="160" spans="1:34" s="64" customFormat="1" ht="20.100000000000001" customHeight="1">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row>
    <row r="161" spans="1:34" s="64" customFormat="1" ht="20.100000000000001" customHeight="1">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row>
    <row r="162" spans="1:34" s="64" customFormat="1" ht="20.100000000000001" customHeight="1">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row>
    <row r="163" spans="1:34" s="64" customFormat="1" ht="6"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row>
    <row r="164" spans="1:34" s="64" customFormat="1" ht="20.100000000000001" customHeight="1">
      <c r="B164" s="282" t="s">
        <v>346</v>
      </c>
      <c r="C164" s="282"/>
      <c r="D164" s="282" t="str">
        <f>"非因不可抗力或可歸責於甲方之因素，乙方發生第一次：未依第"&amp;A27&amp;"條第"&amp;B38&amp;"項所載之方式通知甲方，而逕行停止工程施作，其停止施工連續5個工作天以上時，甲方應以書面通知乙方履約。凡乙方接獲書面通知後5個工作天內仍無繼續工程之行為時，即為乙方違約。甲方得依第"&amp;A65&amp;"條第"&amp;B90&amp;"項第"&amp;C98&amp;"款之規定，計算並結清結案之金額後，逕為中止工程合約之處置。"</f>
        <v>非因不可抗力或可歸責於甲方之因素，乙方發生第一次：未依第貳條第四項所載之方式通知甲方，而逕行停止工程施作，其停止施工連續5個工作天以上時，甲方應以書面通知乙方履約。凡乙方接獲書面通知後5個工作天內仍無繼續工程之行為時，即為乙方違約。甲方得依第肆條第五項第4款之規定，計算並結清結案之金額後，逕為中止工程合約之處置。</v>
      </c>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row>
    <row r="165" spans="1:34" s="64" customFormat="1" ht="20.100000000000001" customHeight="1">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row>
    <row r="166" spans="1:34" s="64" customFormat="1" ht="20.100000000000001" customHeight="1">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row>
    <row r="167" spans="1:34" s="64" customFormat="1" ht="20.100000000000001" customHeight="1">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row>
    <row r="168" spans="1:34" s="64" customFormat="1" ht="6"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row>
    <row r="169" spans="1:34" s="64" customFormat="1" ht="20.100000000000001" customHeight="1">
      <c r="B169" s="282" t="s">
        <v>371</v>
      </c>
      <c r="C169" s="282"/>
      <c r="D169" s="282" t="str">
        <f>"非因不可抗力或可歸責於甲方之因素，乙方發生第二次：未依第"&amp;A27&amp;"條第"&amp;B38&amp;"項所載之方式通知甲方，而逕行停止工程施作，其停止施工連續5個工作天以上時，即為乙方違約。甲方得依第"&amp;A65&amp;"條第"&amp;B90&amp;"項第"&amp;C98&amp;"款之規定，計算並結清結案之金額後，逕為中止工程合約之處置。"</f>
        <v>非因不可抗力或可歸責於甲方之因素，乙方發生第二次：未依第貳條第四項所載之方式通知甲方，而逕行停止工程施作，其停止施工連續5個工作天以上時，即為乙方違約。甲方得依第肆條第五項第4款之規定，計算並結清結案之金額後，逕為中止工程合約之處置。</v>
      </c>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row>
    <row r="170" spans="1:34" s="64" customFormat="1" ht="20.100000000000001" customHeight="1">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row>
    <row r="171" spans="1:34" s="64" customFormat="1" ht="20.100000000000001" customHeight="1">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row>
    <row r="172" spans="1:34" s="64" customFormat="1" ht="6"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row>
    <row r="173" spans="1:34" s="64" customFormat="1" ht="20.100000000000001" customHeight="1">
      <c r="B173" s="282" t="s">
        <v>386</v>
      </c>
      <c r="C173" s="282"/>
      <c r="D173" s="282" t="str">
        <f>"凡乙方未依本約第"&amp;A113&amp;"條所規定方式修改建材規格、尺寸，而逕為採用相異之材料、尺寸施工時，甲方應以書面通知乙方改善。凡乙方接獲書面通知後10個工作日內仍無改善之行為時，即為乙方違約。甲方得依第"&amp;A65&amp;"條第"&amp;B90&amp;"項第"&amp;C98&amp;"款之規定，計算並結清結案之金額後，逕為中止工程合約之處置。"</f>
        <v>凡乙方未依本約第伍條所規定方式修改建材規格、尺寸，而逕為採用相異之材料、尺寸施工時，甲方應以書面通知乙方改善。凡乙方接獲書面通知後10個工作日內仍無改善之行為時，即為乙方違約。甲方得依第肆條第五項第4款之規定，計算並結清結案之金額後，逕為中止工程合約之處置。</v>
      </c>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row>
    <row r="174" spans="1:34" s="64" customFormat="1" ht="20.100000000000001" customHeight="1">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row>
    <row r="175" spans="1:34" s="64" customFormat="1" ht="20.100000000000001" customHeight="1">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row>
    <row r="176" spans="1:34" s="64" customFormat="1" ht="20.100000000000001" customHeight="1">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row>
    <row r="177" spans="1:34" s="64" customFormat="1" ht="6"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row>
    <row r="178" spans="1:34" s="64" customFormat="1" ht="20.100000000000001" customHeight="1">
      <c r="B178" s="282" t="s">
        <v>397</v>
      </c>
      <c r="C178" s="282"/>
      <c r="D178" s="282" t="str">
        <f>"非因不可抗力或可歸責於甲方之因素，乙方未能於第"&amp;A27&amp;"條第"&amp;B29&amp;"項所約定之時間完工，其延誤時間超過100個工作天以上時，即為乙方違約。甲方得依第"&amp;A65&amp;"條第"&amp;B90&amp;"項第"&amp;C98&amp;"款之規定，計算並結清結案之金額後，逕為中止工程合約之處置。"</f>
        <v>非因不可抗力或可歸責於甲方之因素，乙方未能於第貳條第一項所約定之時間完工，其延誤時間超過100個工作天以上時，即為乙方違約。甲方得依第肆條第五項第4款之規定，計算並結清結案之金額後，逕為中止工程合約之處置。</v>
      </c>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row>
    <row r="179" spans="1:34" s="64" customFormat="1" ht="20.100000000000001" customHeight="1">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row>
    <row r="180" spans="1:34" s="64" customFormat="1" ht="20.100000000000001" customHeight="1">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row>
    <row r="181" spans="1:34" s="64" customFormat="1" ht="6"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row>
    <row r="182" spans="1:34" s="64" customFormat="1" ht="20.100000000000001" customHeight="1">
      <c r="B182" s="282" t="s">
        <v>402</v>
      </c>
      <c r="C182" s="282"/>
      <c r="D182" s="282" t="str">
        <f>"本工程如因可歸責於乙方之事由，涉及損鄰、破壞公共設備或結構損壞等糾紛時，乙方應全權負責該糾紛之溝通、協調、賠償、修復等處理。如乙方逃避或拒絕處理時，處理方式同本條第"&amp;B150&amp;"項。"</f>
        <v>本工程如因可歸責於乙方之事由，涉及損鄰、破壞公共設備或結構損壞等糾紛時，乙方應全權負責該糾紛之溝通、協調、賠償、修復等處理。如乙方逃避或拒絕處理時，處理方式同本條第一項。</v>
      </c>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row>
    <row r="183" spans="1:34" s="64" customFormat="1" ht="20.100000000000001" customHeight="1">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row>
    <row r="184" spans="1:34" s="64" customFormat="1" ht="20.100000000000001" customHeight="1">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row>
    <row r="185" spans="1:34" s="64" customFormat="1" ht="6"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row>
    <row r="186" spans="1:34" s="64" customFormat="1" ht="20.100000000000001" customHeight="1">
      <c r="B186" s="282" t="s">
        <v>405</v>
      </c>
      <c r="C186" s="282"/>
      <c r="D186" s="282" t="s">
        <v>1352</v>
      </c>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row>
    <row r="187" spans="1:34" s="64" customFormat="1" ht="20.100000000000001" customHeight="1">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row>
    <row r="188" spans="1:34" s="64" customFormat="1" ht="6"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row>
    <row r="189" spans="1:34" s="64" customFormat="1" ht="20.100000000000001" customHeight="1">
      <c r="B189" s="282" t="s">
        <v>420</v>
      </c>
      <c r="C189" s="282"/>
      <c r="D189" s="282" t="s">
        <v>1354</v>
      </c>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row>
    <row r="190" spans="1:34" s="64" customFormat="1" ht="20.100000000000001" customHeight="1">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row>
    <row r="191" spans="1:34" s="64" customFormat="1" ht="6" customHeight="1">
      <c r="A191" s="283"/>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row>
    <row r="192" spans="1:34" s="64" customFormat="1" ht="20.100000000000001" customHeight="1">
      <c r="B192" s="282" t="s">
        <v>422</v>
      </c>
      <c r="C192" s="282"/>
      <c r="D192" s="282" t="s">
        <v>1348</v>
      </c>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row>
    <row r="193" spans="1:34" s="64" customFormat="1" ht="20.100000000000001" customHeight="1">
      <c r="B193" s="283"/>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row>
    <row r="194" spans="1:34" s="64" customFormat="1" ht="20.100000000000001" customHeight="1">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row>
    <row r="195" spans="1:34" s="64" customFormat="1" ht="6" customHeight="1">
      <c r="A195" s="283"/>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row>
    <row r="196" spans="1:34" s="64" customFormat="1" ht="20.100000000000001" customHeight="1">
      <c r="B196" s="282" t="s">
        <v>447</v>
      </c>
      <c r="C196" s="282"/>
      <c r="D196" s="282" t="str">
        <f>"設計合約或工程合約進行中，因甲方無法依第"&amp;A128&amp;"條各項所約定之收付款時間暨方式支付款項予乙方時，即為甲方違約。乙方得逕為中止工程合約或設計暨工程合約之處置，甲方應依第"&amp;A65&amp;"條第"&amp;B90&amp;"項第"&amp;C101&amp;"款之規定結清剩餘費用。"</f>
        <v>設計合約或工程合約進行中，因甲方無法依第陸條各項所約定之收付款時間暨方式支付款項予乙方時，即為甲方違約。乙方得逕為中止工程合約或設計暨工程合約之處置，甲方應依第肆條第五項第5款之規定結清剩餘費用。</v>
      </c>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row>
    <row r="197" spans="1:34" s="64" customFormat="1" ht="20.100000000000001" customHeight="1">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row>
    <row r="198" spans="1:34" s="64" customFormat="1" ht="20.100000000000001" customHeight="1">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row>
    <row r="199" spans="1:34" s="64" customFormat="1" ht="6" customHeight="1">
      <c r="A199" s="283"/>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row>
    <row r="200" spans="1:34" s="64" customFormat="1" ht="20.100000000000001" customHeight="1">
      <c r="B200" s="282" t="s">
        <v>456</v>
      </c>
      <c r="C200" s="282"/>
      <c r="D200" s="282" t="s">
        <v>1353</v>
      </c>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row>
    <row r="201" spans="1:34" s="64" customFormat="1" ht="20.100000000000001" customHeight="1">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row>
    <row r="202" spans="1:34" s="64" customFormat="1" ht="20.100000000000001" customHeight="1">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row>
    <row r="203" spans="1:34" s="64" customFormat="1" ht="20.100000000000001" customHeight="1">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row>
    <row r="204" spans="1:34" s="64" customFormat="1" ht="6" customHeight="1">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row>
    <row r="205" spans="1:34" s="64" customFormat="1" ht="20.100000000000001" customHeight="1">
      <c r="B205" s="282" t="s">
        <v>462</v>
      </c>
      <c r="C205" s="282"/>
      <c r="D205" s="282" t="str">
        <f>"本合約工程進行期間，如因甲方之疏忽或故意或授意，導致乙方之施工人員或材料、工具、設備有進入施工現場之困難，經乙方書面通知後5個工作天內仍未改善時，即為甲方違約。乙方得逕為中止工程合約之處置，除要求甲方依第"&amp;A65&amp;"條第"&amp;B90&amp;"項第"&amp;C101&amp;"款之規定結清剩餘費用，同時加計施工人員、材料、工具、設備因延誤所耗費之工資、車馬費、運費等相關費用。"</f>
        <v>本合約工程進行期間，如因甲方之疏忽或故意或授意，導致乙方之施工人員或材料、工具、設備有進入施工現場之困難，經乙方書面通知後5個工作天內仍未改善時，即為甲方違約。乙方得逕為中止工程合約之處置，除要求甲方依第肆條第五項第5款之規定結清剩餘費用，同時加計施工人員、材料、工具、設備因延誤所耗費之工資、車馬費、運費等相關費用。</v>
      </c>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row>
    <row r="206" spans="1:34" s="64" customFormat="1" ht="20.100000000000001" customHeight="1">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row>
    <row r="207" spans="1:34" s="64" customFormat="1" ht="20.100000000000001" customHeight="1">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row>
    <row r="208" spans="1:34" s="64" customFormat="1" ht="20.100000000000001" customHeight="1">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row>
    <row r="209" spans="1:34" s="64" customFormat="1" ht="20.100000000000001" customHeight="1">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row>
    <row r="210" spans="1:34" s="64" customFormat="1" ht="6" customHeight="1">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row>
    <row r="211" spans="1:34" s="64" customFormat="1" ht="20.100000000000001" customHeight="1">
      <c r="B211" s="282" t="s">
        <v>471</v>
      </c>
      <c r="C211" s="282"/>
      <c r="D211" s="282" t="s">
        <v>1351</v>
      </c>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row>
    <row r="212" spans="1:34" s="64" customFormat="1" ht="20.100000000000001" customHeight="1">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row>
    <row r="213" spans="1:34" s="64" customFormat="1" ht="6" customHeight="1">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row>
    <row r="214" spans="1:34" s="64" customFormat="1" ht="20.100000000000001" customHeight="1">
      <c r="B214" s="282" t="s">
        <v>480</v>
      </c>
      <c r="C214" s="282"/>
      <c r="D214" s="282" t="str">
        <f>"本合約工程進行期間，凡雙方約定應由甲方提供之機具、工具、設備、材料、水、電、瓦斯、升降機、施工架等資源，甲方應按需用時間供乙方領用。倘因甲方之疏忽或故意或授意，導致乙方無法取得需用資源而延誤施工進度時，乙方得詳細記錄受延誤之時間，依此記錄推遲第"&amp;A27&amp;"條第"&amp;B29&amp;"項所規定之完工日期。如情節嚴重導致工程延誤超過原預計工期之三分之一(含)以上時，即為甲方違約。乙方得逕為中止工程合約之處置，除要求甲方依第"&amp;A65&amp;"條第"&amp;B90&amp;"項第"&amp;C101&amp;"款之規定結清剩餘費用，同時加計施工人員、材料、工具、設備因延誤所耗費之工資、車馬費、運費等相關費用。"</f>
        <v>本合約工程進行期間，凡雙方約定應由甲方提供之機具、工具、設備、材料、水、電、瓦斯、升降機、施工架等資源，甲方應按需用時間供乙方領用。倘因甲方之疏忽或故意或授意，導致乙方無法取得需用資源而延誤施工進度時，乙方得詳細記錄受延誤之時間，依此記錄推遲第貳條第一項所規定之完工日期。如情節嚴重導致工程延誤超過原預計工期之三分之一(含)以上時，即為甲方違約。乙方得逕為中止工程合約之處置，除要求甲方依第肆條第五項第5款之規定結清剩餘費用，同時加計施工人員、材料、工具、設備因延誤所耗費之工資、車馬費、運費等相關費用。</v>
      </c>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row>
    <row r="215" spans="1:34" s="64" customFormat="1" ht="20.100000000000001" customHeight="1">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row>
    <row r="216" spans="1:34" s="64" customFormat="1" ht="20.100000000000001" customHeight="1">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row>
    <row r="217" spans="1:34" s="64" customFormat="1" ht="20.100000000000001" customHeight="1">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row>
    <row r="218" spans="1:34" s="64" customFormat="1" ht="20.100000000000001" customHeight="1">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row>
    <row r="219" spans="1:34" s="64" customFormat="1" ht="20.100000000000001" customHeight="1">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row>
    <row r="220" spans="1:34" s="64" customFormat="1" ht="20.100000000000001" customHeight="1">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row>
    <row r="221" spans="1:34" s="64" customFormat="1" ht="6" customHeight="1">
      <c r="A221" s="283"/>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row>
    <row r="222" spans="1:34" s="64" customFormat="1" ht="20.100000000000001" customHeight="1">
      <c r="B222" s="282" t="s">
        <v>498</v>
      </c>
      <c r="C222" s="282"/>
      <c r="D222" s="282" t="str">
        <f>"本合約工程進行期間，凡甲、乙任一方所提出暫時停止工程施作之次數或累計時間超過第"&amp;A27&amp;"條第"&amp;B35&amp;"項與第"&amp;B38&amp;"項之限制時，另一方得強制中止工程合約，並依第"&amp;A65&amp;"條第"&amp;B90&amp;"項第"&amp;C95&amp;"款之規定結清剩餘費用後結案。"</f>
        <v>本合約工程進行期間，凡甲、乙任一方所提出暫時停止工程施作之次數或累計時間超過第貳條第三項與第四項之限制時，另一方得強制中止工程合約，並依第肆條第五項第3款之規定結清剩餘費用後結案。</v>
      </c>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row>
    <row r="223" spans="1:34" s="64" customFormat="1" ht="20.100000000000001" customHeight="1">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row>
    <row r="224" spans="1:34" s="64" customFormat="1" ht="20.100000000000001" customHeight="1">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row>
    <row r="225" spans="1:34" s="64" customFormat="1" ht="20.100000000000001"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row>
    <row r="226" spans="1:34" s="64" customFormat="1" ht="20.100000000000001" customHeight="1">
      <c r="A226" s="282" t="s">
        <v>1045</v>
      </c>
      <c r="B226" s="282"/>
      <c r="D226" s="282" t="s">
        <v>1361</v>
      </c>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row>
    <row r="227" spans="1:34" s="64" customFormat="1" ht="6"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row>
    <row r="228" spans="1:34" s="64" customFormat="1" ht="20.100000000000001" customHeight="1">
      <c r="B228" s="282" t="s">
        <v>1087</v>
      </c>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row>
    <row r="229" spans="1:34" s="64" customFormat="1" ht="6"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row>
    <row r="230" spans="1:34" s="64" customFormat="1" ht="20.100000000000001" customHeight="1">
      <c r="B230" s="282" t="s">
        <v>260</v>
      </c>
      <c r="C230" s="282"/>
      <c r="D230" s="282" t="s">
        <v>1605</v>
      </c>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row>
    <row r="231" spans="1:34" s="64" customFormat="1" ht="20.100000000000001" customHeight="1">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row>
    <row r="232" spans="1:34" s="64" customFormat="1" ht="6"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row>
    <row r="233" spans="1:34" s="64" customFormat="1" ht="20.100000000000001" customHeight="1">
      <c r="B233" s="282" t="s">
        <v>327</v>
      </c>
      <c r="C233" s="282"/>
      <c r="D233" s="282" t="s">
        <v>1515</v>
      </c>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row>
    <row r="234" spans="1:34" s="64" customFormat="1" ht="6"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row>
    <row r="235" spans="1:34" s="64" customFormat="1" ht="20.100000000000001" customHeight="1">
      <c r="B235" s="282" t="s">
        <v>346</v>
      </c>
      <c r="C235" s="282"/>
      <c r="D235" s="282" t="s">
        <v>1516</v>
      </c>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row>
    <row r="236" spans="1:34" s="64" customFormat="1" ht="6"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row>
    <row r="237" spans="1:34" s="64" customFormat="1" ht="20.100000000000001" customHeight="1">
      <c r="B237" s="282" t="s">
        <v>371</v>
      </c>
      <c r="C237" s="282"/>
      <c r="D237" s="282" t="s">
        <v>1355</v>
      </c>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row>
    <row r="238" spans="1:34" s="64" customFormat="1" ht="20.100000000000001"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row>
    <row r="239" spans="1:34" s="64" customFormat="1" ht="20.100000000000001" customHeight="1">
      <c r="A239" s="282" t="s">
        <v>1048</v>
      </c>
      <c r="B239" s="282"/>
      <c r="D239" s="282" t="s">
        <v>1360</v>
      </c>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row>
    <row r="240" spans="1:34" s="64" customFormat="1" ht="6"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row>
    <row r="241" spans="1:34" s="64" customFormat="1" ht="20.100000000000001" customHeight="1">
      <c r="B241" s="282" t="s">
        <v>260</v>
      </c>
      <c r="C241" s="282"/>
      <c r="D241" s="282" t="s">
        <v>1606</v>
      </c>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row>
    <row r="242" spans="1:34" s="64" customFormat="1" ht="20.100000000000001" customHeight="1">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row>
    <row r="243" spans="1:34" s="64" customFormat="1" ht="20.100000000000001" customHeight="1">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row>
    <row r="244" spans="1:34" s="64" customFormat="1" ht="20.100000000000001" customHeight="1">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row>
    <row r="245" spans="1:34" s="64" customFormat="1" ht="20.100000000000001" customHeight="1">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row>
    <row r="246" spans="1:34" s="64" customFormat="1" ht="20.100000000000001" customHeight="1">
      <c r="B246" s="282" t="s">
        <v>327</v>
      </c>
      <c r="C246" s="282"/>
      <c r="D246" s="282" t="s">
        <v>1517</v>
      </c>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row>
    <row r="247" spans="1:34" s="64" customFormat="1" ht="20.100000000000001" customHeight="1">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row>
    <row r="248" spans="1:34" s="64" customFormat="1" ht="20.100000000000001" customHeight="1">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row>
    <row r="249" spans="1:34" s="64" customFormat="1" ht="6"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row>
    <row r="250" spans="1:34" s="64" customFormat="1" ht="20.100000000000001" customHeight="1">
      <c r="B250" s="282" t="s">
        <v>346</v>
      </c>
      <c r="C250" s="282"/>
      <c r="D250" s="282" t="s">
        <v>1607</v>
      </c>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row>
    <row r="251" spans="1:34" s="64" customFormat="1" ht="20.100000000000001" customHeight="1">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row>
    <row r="252" spans="1:34" s="64" customFormat="1" ht="20.100000000000001" customHeight="1">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row>
    <row r="253" spans="1:34" s="64" customFormat="1" ht="20.100000000000001"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row>
    <row r="254" spans="1:34" s="64" customFormat="1" ht="20.100000000000001"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row>
    <row r="255" spans="1:34" s="64" customFormat="1" ht="20.100000000000001" customHeight="1">
      <c r="A255" s="282" t="s">
        <v>1049</v>
      </c>
      <c r="B255" s="282"/>
      <c r="D255" s="282" t="s">
        <v>1356</v>
      </c>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row>
    <row r="256" spans="1:34" s="64" customFormat="1" ht="6"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row>
    <row r="257" spans="1:34" s="64" customFormat="1" ht="20.100000000000001" customHeight="1">
      <c r="B257" s="282" t="s">
        <v>260</v>
      </c>
      <c r="C257" s="282"/>
      <c r="D257" s="282" t="s">
        <v>1357</v>
      </c>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row>
    <row r="258" spans="1:34" s="64" customFormat="1" ht="20.100000000000001" customHeight="1">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row>
    <row r="259" spans="1:34" s="64" customFormat="1" ht="6"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row>
    <row r="260" spans="1:34" s="64" customFormat="1" ht="20.100000000000001" customHeight="1">
      <c r="B260" s="282" t="s">
        <v>327</v>
      </c>
      <c r="C260" s="282"/>
      <c r="D260" s="282" t="s">
        <v>1608</v>
      </c>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row>
    <row r="261" spans="1:34" s="64" customFormat="1" ht="20.100000000000001" customHeight="1">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row>
    <row r="262" spans="1:34" s="64" customFormat="1" ht="6"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row>
    <row r="263" spans="1:34" s="64" customFormat="1" ht="20.100000000000001" customHeight="1">
      <c r="B263" s="282" t="s">
        <v>346</v>
      </c>
      <c r="C263" s="282"/>
      <c r="D263" s="282" t="str">
        <f>"乙方完成所有第"&amp;B241&amp;"項驗收清單內容之維修、改善後，甲方應在3日內就未改善完全之項目提出異議，並以書面資料要求乙方再次安排改善維修。3日內甲方無提出異議時，即視為甲方驗收通過。甲方應依第"&amp;A128&amp;"條第"&amp;B139&amp;"項、第"&amp;B142&amp;"項之約定，結清工程尾款暨所有追加減款項。"</f>
        <v>乙方完成所有第一項驗收清單內容之維修、改善後，甲方應在3日內就未改善完全之項目提出異議，並以書面資料要求乙方再次安排改善維修。3日內甲方無提出異議時，即視為甲方驗收通過。甲方應依第陸條第四項、第五項之約定，結清工程尾款暨所有追加減款項。</v>
      </c>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row>
    <row r="264" spans="1:34" s="64" customFormat="1" ht="20.100000000000001" customHeight="1">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row>
    <row r="265" spans="1:34" s="64" customFormat="1" ht="20.100000000000001" customHeight="1">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row>
    <row r="266" spans="1:34" s="64" customFormat="1" ht="6"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row>
    <row r="267" spans="1:34" s="64" customFormat="1" ht="20.100000000000001" customHeight="1">
      <c r="B267" s="282" t="s">
        <v>371</v>
      </c>
      <c r="C267" s="282"/>
      <c r="D267" s="282" t="s">
        <v>1518</v>
      </c>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row>
    <row r="268" spans="1:34" s="64" customFormat="1" ht="20.100000000000001" customHeight="1">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row>
    <row r="269" spans="1:34" s="64" customFormat="1" ht="20.100000000000001" customHeight="1">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row>
    <row r="270" spans="1:34" s="64" customFormat="1" ht="6"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row>
    <row r="271" spans="1:34" s="64" customFormat="1" ht="20.100000000000001" customHeight="1">
      <c r="B271" s="282" t="s">
        <v>386</v>
      </c>
      <c r="C271" s="282"/>
      <c r="D271" s="282" t="s">
        <v>1358</v>
      </c>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row>
    <row r="272" spans="1:34" s="64" customFormat="1" ht="6"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row>
    <row r="273" spans="1:34" s="64" customFormat="1" ht="20.100000000000001" customHeight="1">
      <c r="B273" s="282" t="s">
        <v>397</v>
      </c>
      <c r="C273" s="282"/>
      <c r="D273" s="282" t="s">
        <v>1610</v>
      </c>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row>
    <row r="274" spans="1:34" s="64" customFormat="1" ht="20.100000000000001" customHeight="1">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row>
    <row r="275" spans="1:34" s="64" customFormat="1" ht="6"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row>
    <row r="276" spans="1:34" s="64" customFormat="1" ht="20.100000000000001" customHeight="1">
      <c r="B276" s="282" t="s">
        <v>402</v>
      </c>
      <c r="C276" s="282"/>
      <c r="D276" s="282" t="str">
        <f>"甲方在必要時得經過乙方同意後，在不妨礙乙方施工之原則下，提前使用局部或全部已完成之空間、設備。唯甲方在使用前均需仔細驗收。凡甲方已提前使用之空間、設備，均視為甲方完全驗收通過。同時乙方除依第"&amp;A293&amp;"條之規定提供保固服務外，該空間、設備乙方不再負有第"&amp;A148&amp;"條第"&amp;B150&amp;"項所規定之保管維護責任。"</f>
        <v>甲方在必要時得經過乙方同意後，在不妨礙乙方施工之原則下，提前使用局部或全部已完成之空間、設備。唯甲方在使用前均需仔細驗收。凡甲方已提前使用之空間、設備，均視為甲方完全驗收通過。同時乙方除依第拾壹條之規定提供保固服務外，該空間、設備乙方不再負有第柒條第一項所規定之保管維護責任。</v>
      </c>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row>
    <row r="277" spans="1:34" s="64" customFormat="1" ht="20.100000000000001" customHeight="1">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row>
    <row r="278" spans="1:34" s="64" customFormat="1" ht="20.100000000000001" customHeight="1">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row>
    <row r="279" spans="1:34" s="64" customFormat="1" ht="20.100000000000001" customHeight="1">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row>
    <row r="280" spans="1:34" s="64" customFormat="1" ht="6"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row>
    <row r="281" spans="1:34" s="64" customFormat="1" ht="20.100000000000001" customHeight="1">
      <c r="B281" s="282" t="s">
        <v>405</v>
      </c>
      <c r="C281" s="282"/>
      <c r="D281" s="282" t="s">
        <v>1609</v>
      </c>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row>
    <row r="282" spans="1:34" s="64" customFormat="1" ht="20.100000000000001" customHeight="1">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row>
    <row r="283" spans="1:34" s="64" customFormat="1" ht="20.100000000000001" customHeight="1">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row>
    <row r="284" spans="1:34" s="64" customFormat="1" ht="6"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row>
    <row r="285" spans="1:34" s="64" customFormat="1" ht="20.100000000000001" customHeight="1">
      <c r="B285" s="282" t="s">
        <v>420</v>
      </c>
      <c r="C285" s="282"/>
      <c r="D285" s="282" t="str">
        <f>"本工程完工交屋前，甲方凡有將任何已完成、半完成之設備或建材、工具，轉讓或借用給第三者或丟棄，或以上述項目為抵押品或擔保品，或其他令乙方與以上物品隔絕之行為，均視為甲方完成點交、驗收。同時乙方除依第"&amp;A293&amp;"條之規定提供保固服務外，該設備、建材、工具乙方不再負有第"&amp;A148&amp;"條第"&amp;B150&amp;"項所規定之保管維護責任。"</f>
        <v>本工程完工交屋前，甲方凡有將任何已完成、半完成之設備或建材、工具，轉讓或借用給第三者或丟棄，或以上述項目為抵押品或擔保品，或其他令乙方與以上物品隔絕之行為，均視為甲方完成點交、驗收。同時乙方除依第拾壹條之規定提供保固服務外，該設備、建材、工具乙方不再負有第柒條第一項所規定之保管維護責任。</v>
      </c>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row>
    <row r="286" spans="1:34" s="64" customFormat="1" ht="20.100000000000001" customHeight="1">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row>
    <row r="287" spans="1:34" s="64" customFormat="1" ht="20.100000000000001" customHeight="1">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row>
    <row r="288" spans="1:34" s="64" customFormat="1" ht="20.100000000000001" customHeight="1">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row>
    <row r="289" spans="1:34" s="64" customFormat="1" ht="6"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row>
    <row r="290" spans="1:34" s="64" customFormat="1" ht="20.100000000000001" customHeight="1">
      <c r="B290" s="282" t="s">
        <v>422</v>
      </c>
      <c r="C290" s="282"/>
      <c r="D290" s="282" t="str">
        <f>"自本工程完工交屋，依本條第"&amp;B281&amp;"項之方式完成鑰匙之移交後，現場所有工程已完成、未完成之項目、建材、設備、材料、工具，概轉由甲方負責保管。"</f>
        <v>自本工程完工交屋，依本條第八項之方式完成鑰匙之移交後，現場所有工程已完成、未完成之項目、建材、設備、材料、工具，概轉由甲方負責保管。</v>
      </c>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row>
    <row r="291" spans="1:34" s="64" customFormat="1" ht="20.100000000000001" customHeight="1">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row>
    <row r="292" spans="1:34" s="64" customFormat="1" ht="20.100000000000001"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row>
    <row r="293" spans="1:34" s="64" customFormat="1" ht="20.100000000000001" customHeight="1">
      <c r="A293" s="282" t="s">
        <v>1050</v>
      </c>
      <c r="B293" s="282"/>
      <c r="D293" s="282" t="s">
        <v>1359</v>
      </c>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row>
    <row r="294" spans="1:34" s="64" customFormat="1" ht="6"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row>
    <row r="295" spans="1:34" s="64" customFormat="1" ht="20.100000000000001" customHeight="1">
      <c r="B295" s="282" t="s">
        <v>260</v>
      </c>
      <c r="C295" s="282"/>
      <c r="D295" s="310" t="s">
        <v>1519</v>
      </c>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c r="AA295" s="310"/>
      <c r="AB295" s="310"/>
      <c r="AC295" s="310"/>
      <c r="AD295" s="310"/>
      <c r="AE295" s="310"/>
      <c r="AF295" s="310"/>
      <c r="AG295" s="310"/>
      <c r="AH295" s="310"/>
    </row>
    <row r="296" spans="1:34" s="64" customFormat="1" ht="20.100000000000001" customHeight="1">
      <c r="B296" s="282"/>
      <c r="C296" s="282"/>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c r="AA296" s="310"/>
      <c r="AB296" s="310"/>
      <c r="AC296" s="310"/>
      <c r="AD296" s="310"/>
      <c r="AE296" s="310"/>
      <c r="AF296" s="310"/>
      <c r="AG296" s="310"/>
      <c r="AH296" s="310"/>
    </row>
    <row r="297" spans="1:34" s="64" customFormat="1" ht="20.100000000000001" customHeight="1">
      <c r="B297" s="282"/>
      <c r="C297" s="282"/>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row>
    <row r="298" spans="1:34" s="64" customFormat="1" ht="20.100000000000001" customHeight="1">
      <c r="B298" s="282"/>
      <c r="C298" s="282"/>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row>
    <row r="299" spans="1:34" s="64" customFormat="1" ht="6"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row>
    <row r="300" spans="1:34" s="64" customFormat="1" ht="20.100000000000001" customHeight="1">
      <c r="B300" s="282" t="s">
        <v>327</v>
      </c>
      <c r="C300" s="282"/>
      <c r="D300" s="282" t="s">
        <v>1368</v>
      </c>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row>
    <row r="301" spans="1:34" s="64" customFormat="1" ht="20.100000000000001" customHeight="1">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row>
    <row r="302" spans="1:34" s="64" customFormat="1" ht="6"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row>
    <row r="303" spans="1:34" s="64" customFormat="1" ht="20.100000000000001" customHeight="1">
      <c r="B303" s="282" t="s">
        <v>346</v>
      </c>
      <c r="C303" s="282"/>
      <c r="D303" s="282" t="str">
        <f>"乙方在每次接獲甲方書面通知保固維修之內容起10日內，應開始備料並聯絡、安排適當之技術人員，依適當之時間前往維修。如有發生乙方逃避或拒絕保固服務時，甲方得依本約第"&amp;A148&amp;"條第"&amp;B150&amp;"項之相同方式處理。"</f>
        <v>乙方在每次接獲甲方書面通知保固維修之內容起10日內，應開始備料並聯絡、安排適當之技術人員，依適當之時間前往維修。如有發生乙方逃避或拒絕保固服務時，甲方得依本約第柒條第一項之相同方式處理。</v>
      </c>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row>
    <row r="304" spans="1:34" s="64" customFormat="1" ht="20.100000000000001" customHeight="1">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row>
    <row r="305" spans="1:34" s="64" customFormat="1" ht="20.100000000000001" customHeight="1">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row>
    <row r="306" spans="1:34" s="64" customFormat="1" ht="6"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row>
    <row r="307" spans="1:34" s="64" customFormat="1" ht="20.100000000000001" customHeight="1">
      <c r="B307" s="282" t="s">
        <v>371</v>
      </c>
      <c r="C307" s="282"/>
      <c r="D307" s="310" t="s">
        <v>1602</v>
      </c>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c r="AF307" s="310"/>
      <c r="AG307" s="310"/>
      <c r="AH307" s="310"/>
    </row>
    <row r="308" spans="1:34" s="64" customFormat="1" ht="20.100000000000001" customHeight="1">
      <c r="B308" s="282"/>
      <c r="C308" s="282"/>
      <c r="D308" s="310"/>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c r="AA308" s="310"/>
      <c r="AB308" s="310"/>
      <c r="AC308" s="310"/>
      <c r="AD308" s="310"/>
      <c r="AE308" s="310"/>
      <c r="AF308" s="310"/>
      <c r="AG308" s="310"/>
      <c r="AH308" s="310"/>
    </row>
    <row r="309" spans="1:34" s="64" customFormat="1" ht="20.100000000000001"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row>
    <row r="310" spans="1:34" s="64" customFormat="1" ht="20.100000000000001" customHeight="1">
      <c r="A310" s="282" t="s">
        <v>1051</v>
      </c>
      <c r="B310" s="282"/>
      <c r="D310" s="282" t="s">
        <v>1369</v>
      </c>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row>
    <row r="311" spans="1:34" s="64" customFormat="1" ht="6"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row>
    <row r="312" spans="1:34" s="64" customFormat="1" ht="20.100000000000001" customHeight="1">
      <c r="B312" s="282" t="s">
        <v>1370</v>
      </c>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row>
    <row r="313" spans="1:34" s="64" customFormat="1" ht="20.100000000000001" customHeight="1">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row>
    <row r="314" spans="1:34" s="64" customFormat="1" ht="6"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row>
    <row r="315" spans="1:34" s="64" customFormat="1" ht="20.100000000000001" customHeight="1">
      <c r="B315" s="282" t="s">
        <v>260</v>
      </c>
      <c r="C315" s="282"/>
      <c r="D315" s="282" t="s">
        <v>1371</v>
      </c>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row>
    <row r="316" spans="1:34" s="64" customFormat="1" ht="20.100000000000001" customHeight="1">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row>
    <row r="317" spans="1:34" s="64" customFormat="1" ht="6"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row>
    <row r="318" spans="1:34" s="64" customFormat="1" ht="20.100000000000001" customHeight="1">
      <c r="B318" s="282" t="s">
        <v>327</v>
      </c>
      <c r="C318" s="282"/>
      <c r="D318" s="282" t="s">
        <v>1520</v>
      </c>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row>
    <row r="319" spans="1:34" s="64" customFormat="1" ht="20.100000000000001" customHeight="1">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row>
    <row r="320" spans="1:34" s="64" customFormat="1" ht="20.100000000000001" customHeight="1">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row>
    <row r="321" spans="1:34" s="64" customFormat="1" ht="6"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row>
    <row r="322" spans="1:34" s="64" customFormat="1" ht="20.100000000000001" customHeight="1">
      <c r="B322" s="282" t="s">
        <v>346</v>
      </c>
      <c r="C322" s="282"/>
      <c r="D322" s="282" t="s">
        <v>1372</v>
      </c>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row>
    <row r="323" spans="1:34" s="64" customFormat="1" ht="20.100000000000001" customHeight="1">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row>
    <row r="324" spans="1:34" s="64" customFormat="1" ht="6"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row>
    <row r="325" spans="1:34" s="64" customFormat="1" ht="20.100000000000001" customHeight="1">
      <c r="B325" s="282" t="s">
        <v>371</v>
      </c>
      <c r="C325" s="282"/>
      <c r="D325" s="282" t="s">
        <v>1521</v>
      </c>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row>
    <row r="326" spans="1:34" s="64" customFormat="1" ht="20.100000000000001" customHeight="1">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row>
    <row r="327" spans="1:34" s="64" customFormat="1" ht="20.100000000000001"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row>
    <row r="328" spans="1:34" s="64" customFormat="1" ht="20.100000000000001" customHeight="1">
      <c r="A328" s="282" t="s">
        <v>1052</v>
      </c>
      <c r="B328" s="282"/>
      <c r="D328" s="282" t="s">
        <v>1319</v>
      </c>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row>
    <row r="329" spans="1:34" s="64" customFormat="1" ht="20.100000000000001" customHeight="1">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row>
    <row r="330" spans="1:34" s="64" customFormat="1" ht="20.100000000000001"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row>
    <row r="331" spans="1:34" s="64" customFormat="1" ht="20.100000000000001" customHeight="1">
      <c r="A331" s="282" t="s">
        <v>1053</v>
      </c>
      <c r="B331" s="282"/>
      <c r="D331" s="282" t="s">
        <v>1054</v>
      </c>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row>
    <row r="332" spans="1:34" s="64" customFormat="1" ht="20.100000000000001"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row>
    <row r="333" spans="1:34" s="64" customFormat="1" ht="20.100000000000001" customHeight="1">
      <c r="A333" s="282" t="s">
        <v>1373</v>
      </c>
      <c r="B333" s="282"/>
      <c r="D333" s="282" t="s">
        <v>1374</v>
      </c>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row>
    <row r="334" spans="1:34" s="64" customFormat="1" ht="6"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row>
    <row r="335" spans="1:34" s="64" customFormat="1" ht="20.100000000000001" customHeight="1">
      <c r="B335" s="282" t="s">
        <v>260</v>
      </c>
      <c r="C335" s="282"/>
      <c r="D335" s="282" t="s">
        <v>1089</v>
      </c>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row>
    <row r="336" spans="1:34" s="64" customFormat="1" ht="6"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row>
    <row r="337" spans="1:34" s="64" customFormat="1" ht="20.100000000000001" customHeight="1">
      <c r="B337" s="282" t="s">
        <v>327</v>
      </c>
      <c r="C337" s="282"/>
      <c r="D337" s="282" t="s">
        <v>1375</v>
      </c>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row>
    <row r="338" spans="1:34" s="64" customFormat="1" ht="20.100000000000001" customHeight="1">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row>
    <row r="339" spans="1:34" s="64" customFormat="1" ht="20.100000000000001" customHeight="1">
      <c r="A339" s="66"/>
      <c r="B339" s="66"/>
      <c r="C339" s="65">
        <v>1</v>
      </c>
      <c r="D339" s="282" t="str">
        <f>附錄一!Q1&amp;"："&amp;附錄一!Z1</f>
        <v>附錄一：工程施作範圍</v>
      </c>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row>
    <row r="340" spans="1:34" s="64" customFormat="1" ht="20.100000000000001" customHeight="1">
      <c r="A340" s="66"/>
      <c r="B340" s="66"/>
      <c r="C340" s="65">
        <v>2</v>
      </c>
      <c r="D340" s="282" t="str">
        <f>附錄二!Q1&amp;"："&amp;附錄二!Z1</f>
        <v>附錄二：預算明細</v>
      </c>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row>
    <row r="341" spans="1:34" s="64" customFormat="1" ht="20.100000000000001" customHeight="1">
      <c r="A341" s="66"/>
      <c r="B341" s="66"/>
      <c r="C341" s="65">
        <v>3</v>
      </c>
      <c r="D341" s="282" t="str">
        <f>附錄三!Q1&amp;"："&amp;附錄三!Z1</f>
        <v>附錄三：家具家電墊付款</v>
      </c>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row>
    <row r="342" spans="1:34" s="64" customFormat="1" ht="20.100000000000001" customHeight="1">
      <c r="A342" s="66"/>
      <c r="B342" s="66"/>
      <c r="C342" s="65">
        <v>4</v>
      </c>
      <c r="D342" s="282" t="str">
        <f>附錄四!Q1&amp;"："&amp;附錄四!Z1</f>
        <v>附錄四：追加減帳</v>
      </c>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row>
    <row r="343" spans="1:34" s="64" customFormat="1" ht="20.100000000000001" customHeight="1">
      <c r="A343" s="66"/>
      <c r="B343" s="66"/>
      <c r="C343" s="65">
        <v>5</v>
      </c>
      <c r="D343" s="282" t="str">
        <f>附錄五!Q1&amp;"："&amp;附錄五!Z1</f>
        <v>附錄五：建材規格</v>
      </c>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row>
    <row r="344" spans="1:34" s="64" customFormat="1" ht="20.100000000000001" customHeight="1">
      <c r="A344" s="66"/>
      <c r="B344" s="66"/>
      <c r="C344" s="65">
        <v>6</v>
      </c>
      <c r="D344" s="282" t="str">
        <f>附錄六!Q1&amp;"："&amp;附錄六!Z1</f>
        <v>附錄六：建材異動清單</v>
      </c>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row>
    <row r="345" spans="1:34" s="64" customFormat="1" ht="20.100000000000001"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row>
    <row r="346" spans="1:34" s="64" customFormat="1" ht="20.100000000000001"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row>
    <row r="347" spans="1:34" s="64" customFormat="1" ht="20.100000000000001"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row>
    <row r="348" spans="1:34" s="64" customFormat="1" ht="20.100000000000001"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row>
    <row r="349" spans="1:34" s="64" customFormat="1" ht="20.100000000000001"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row>
    <row r="350" spans="1:34" s="64" customFormat="1" ht="20.100000000000001"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row>
    <row r="351" spans="1:34" s="64" customFormat="1" ht="20.100000000000001"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row>
    <row r="352" spans="1:34" s="64" customFormat="1" ht="20.100000000000001"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row>
    <row r="353" spans="1:34" s="64" customFormat="1" ht="20.100000000000001"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row>
    <row r="354" spans="1:34" s="64" customFormat="1" ht="20.100000000000001"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row>
    <row r="355" spans="1:34" s="64" customFormat="1" ht="20.100000000000001"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row>
    <row r="356" spans="1:34" s="64" customFormat="1" ht="20.100000000000001"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row>
    <row r="357" spans="1:34" s="64" customFormat="1" ht="20.100000000000001"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row>
    <row r="358" spans="1:34" s="64" customFormat="1" ht="20.100000000000001"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row>
    <row r="359" spans="1:34" s="64" customFormat="1" ht="20.100000000000001"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row>
    <row r="360" spans="1:34" s="64" customFormat="1" ht="20.100000000000001"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row>
    <row r="361" spans="1:34" s="64" customFormat="1" ht="20.100000000000001"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row>
    <row r="362" spans="1:34" s="64" customFormat="1" ht="20.100000000000001"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row>
    <row r="363" spans="1:34" s="64" customFormat="1" ht="20.100000000000001"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row>
    <row r="364" spans="1:34" s="64" customFormat="1" ht="20.100000000000001"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row>
    <row r="365" spans="1:34" s="64" customFormat="1" ht="20.100000000000001"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row>
    <row r="366" spans="1:34" s="64" customFormat="1" ht="20.100000000000001"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row>
    <row r="367" spans="1:34" s="64" customFormat="1" ht="20.100000000000001"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row>
    <row r="368" spans="1:34" s="64" customFormat="1" ht="20.100000000000001"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row>
    <row r="369" spans="1:34" s="64" customFormat="1" ht="20.100000000000001"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row>
    <row r="370" spans="1:34" s="64" customFormat="1" ht="20.100000000000001"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row>
    <row r="371" spans="1:34" s="64" customFormat="1" ht="20.100000000000001"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row>
    <row r="372" spans="1:34" s="64" customFormat="1" ht="20.100000000000001"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row>
    <row r="373" spans="1:34" s="64" customFormat="1" ht="20.100000000000001"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row>
    <row r="374" spans="1:34" s="64" customFormat="1" ht="20.100000000000001"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row>
    <row r="375" spans="1:34" s="64" customFormat="1" ht="20.100000000000001"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row>
    <row r="376" spans="1:34" s="64" customFormat="1" ht="20.100000000000001" customHeight="1">
      <c r="A376" s="282" t="s">
        <v>1376</v>
      </c>
      <c r="B376" s="282"/>
      <c r="D376" s="282" t="s">
        <v>1056</v>
      </c>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row>
    <row r="377" spans="1:34" s="64" customFormat="1" ht="20.100000000000001"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row>
    <row r="378" spans="1:34" s="64" customFormat="1" ht="20.100000000000001" customHeight="1">
      <c r="A378" s="283"/>
      <c r="B378" s="283"/>
      <c r="C378" s="283"/>
      <c r="D378" s="283"/>
      <c r="E378" s="283"/>
      <c r="F378" s="283"/>
      <c r="G378" s="284" t="s">
        <v>1057</v>
      </c>
      <c r="H378" s="284"/>
      <c r="I378" s="284"/>
      <c r="J378" s="284"/>
      <c r="K378" s="284"/>
      <c r="L378" s="284"/>
      <c r="M378" s="284"/>
      <c r="N378" s="284"/>
      <c r="O378" s="284"/>
      <c r="P378" s="284"/>
      <c r="Q378" s="284"/>
      <c r="R378" s="282" t="str">
        <f>(基本資料!A8)&amp;(基本資料!B8)</f>
        <v>許勝欽</v>
      </c>
      <c r="S378" s="282"/>
      <c r="T378" s="282"/>
      <c r="U378" s="282"/>
      <c r="V378" s="282"/>
      <c r="W378" s="282"/>
      <c r="X378" s="282"/>
      <c r="Y378" s="282"/>
      <c r="Z378" s="282"/>
      <c r="AA378" s="282"/>
      <c r="AB378" s="282"/>
      <c r="AC378" s="282"/>
      <c r="AD378" s="282"/>
      <c r="AE378" s="282"/>
      <c r="AF378" s="283"/>
      <c r="AG378" s="283"/>
      <c r="AH378" s="283"/>
    </row>
    <row r="379" spans="1:34" s="64" customFormat="1" ht="20.100000000000001" customHeight="1">
      <c r="A379" s="283"/>
      <c r="B379" s="283"/>
      <c r="C379" s="283"/>
      <c r="D379" s="283"/>
      <c r="E379" s="283"/>
      <c r="F379" s="283"/>
      <c r="G379" s="284" t="s">
        <v>1058</v>
      </c>
      <c r="H379" s="284"/>
      <c r="I379" s="284"/>
      <c r="J379" s="284"/>
      <c r="K379" s="284"/>
      <c r="L379" s="284"/>
      <c r="M379" s="284"/>
      <c r="N379" s="284"/>
      <c r="O379" s="284"/>
      <c r="P379" s="284"/>
      <c r="Q379" s="284"/>
      <c r="R379" s="307" t="str">
        <f>基本資料!Q8</f>
        <v>A123456789</v>
      </c>
      <c r="S379" s="307"/>
      <c r="T379" s="307"/>
      <c r="U379" s="307"/>
      <c r="V379" s="307"/>
      <c r="W379" s="307"/>
      <c r="X379" s="307"/>
      <c r="Y379" s="307"/>
      <c r="Z379" s="307"/>
      <c r="AA379" s="307"/>
      <c r="AB379" s="307"/>
      <c r="AC379" s="307"/>
      <c r="AD379" s="307"/>
      <c r="AE379" s="307"/>
      <c r="AF379" s="283"/>
      <c r="AG379" s="283"/>
      <c r="AH379" s="283"/>
    </row>
    <row r="380" spans="1:34" s="64" customFormat="1" ht="20.100000000000001" customHeight="1">
      <c r="A380" s="283"/>
      <c r="B380" s="283"/>
      <c r="C380" s="283"/>
      <c r="D380" s="283"/>
      <c r="E380" s="283"/>
      <c r="F380" s="283"/>
      <c r="G380" s="284" t="s">
        <v>1059</v>
      </c>
      <c r="H380" s="284"/>
      <c r="I380" s="284"/>
      <c r="J380" s="284"/>
      <c r="K380" s="284"/>
      <c r="L380" s="284"/>
      <c r="M380" s="284"/>
      <c r="N380" s="284"/>
      <c r="O380" s="284"/>
      <c r="P380" s="284"/>
      <c r="Q380" s="284"/>
      <c r="R380" s="298" t="str">
        <f>設計合約!R227</f>
        <v>台北市松山區民權東路三段160巷22號七樓之2</v>
      </c>
      <c r="S380" s="298"/>
      <c r="T380" s="298"/>
      <c r="U380" s="298"/>
      <c r="V380" s="298"/>
      <c r="W380" s="298"/>
      <c r="X380" s="298"/>
      <c r="Y380" s="298"/>
      <c r="Z380" s="298"/>
      <c r="AA380" s="298"/>
      <c r="AB380" s="298"/>
      <c r="AC380" s="298"/>
      <c r="AD380" s="298"/>
      <c r="AE380" s="298"/>
      <c r="AF380" s="283"/>
      <c r="AG380" s="283"/>
      <c r="AH380" s="283"/>
    </row>
    <row r="381" spans="1:34" s="64" customFormat="1" ht="20.100000000000001" customHeight="1">
      <c r="A381" s="283"/>
      <c r="B381" s="283"/>
      <c r="C381" s="283"/>
      <c r="D381" s="283"/>
      <c r="E381" s="283"/>
      <c r="F381" s="283"/>
      <c r="G381" s="284" t="s">
        <v>1060</v>
      </c>
      <c r="H381" s="284"/>
      <c r="I381" s="284"/>
      <c r="J381" s="284"/>
      <c r="K381" s="284"/>
      <c r="L381" s="284"/>
      <c r="M381" s="284"/>
      <c r="N381" s="284"/>
      <c r="O381" s="284"/>
      <c r="P381" s="284"/>
      <c r="Q381" s="284"/>
      <c r="R381" s="299"/>
      <c r="S381" s="300"/>
      <c r="T381" s="300"/>
      <c r="U381" s="300"/>
      <c r="V381" s="300"/>
      <c r="W381" s="300"/>
      <c r="X381" s="300"/>
      <c r="Y381" s="300"/>
      <c r="Z381" s="300"/>
      <c r="AA381" s="300"/>
      <c r="AB381" s="300"/>
      <c r="AC381" s="300"/>
      <c r="AD381" s="300"/>
      <c r="AE381" s="301"/>
      <c r="AF381" s="283"/>
      <c r="AG381" s="283"/>
      <c r="AH381" s="283"/>
    </row>
    <row r="382" spans="1:34" s="64" customFormat="1" ht="20.100000000000001" customHeight="1">
      <c r="A382" s="283"/>
      <c r="B382" s="283"/>
      <c r="C382" s="283"/>
      <c r="D382" s="283"/>
      <c r="E382" s="283"/>
      <c r="F382" s="283"/>
      <c r="G382" s="284"/>
      <c r="H382" s="284"/>
      <c r="I382" s="284"/>
      <c r="J382" s="284"/>
      <c r="K382" s="284"/>
      <c r="L382" s="284"/>
      <c r="M382" s="284"/>
      <c r="N382" s="284"/>
      <c r="O382" s="284"/>
      <c r="P382" s="284"/>
      <c r="Q382" s="284"/>
      <c r="R382" s="302"/>
      <c r="S382" s="283"/>
      <c r="T382" s="283"/>
      <c r="U382" s="283"/>
      <c r="V382" s="283"/>
      <c r="W382" s="283"/>
      <c r="X382" s="283"/>
      <c r="Y382" s="283"/>
      <c r="Z382" s="283"/>
      <c r="AA382" s="283"/>
      <c r="AB382" s="283"/>
      <c r="AC382" s="283"/>
      <c r="AD382" s="283"/>
      <c r="AE382" s="303"/>
      <c r="AF382" s="67"/>
      <c r="AG382" s="67"/>
      <c r="AH382" s="67"/>
    </row>
    <row r="383" spans="1:34" s="64" customFormat="1" ht="20.100000000000001" customHeight="1">
      <c r="A383" s="283"/>
      <c r="B383" s="283"/>
      <c r="C383" s="283"/>
      <c r="D383" s="283"/>
      <c r="E383" s="283"/>
      <c r="F383" s="283"/>
      <c r="G383" s="284"/>
      <c r="H383" s="284"/>
      <c r="I383" s="284"/>
      <c r="J383" s="284"/>
      <c r="K383" s="284"/>
      <c r="L383" s="284"/>
      <c r="M383" s="284"/>
      <c r="N383" s="284"/>
      <c r="O383" s="284"/>
      <c r="P383" s="284"/>
      <c r="Q383" s="284"/>
      <c r="R383" s="302"/>
      <c r="S383" s="283"/>
      <c r="T383" s="283"/>
      <c r="U383" s="283"/>
      <c r="V383" s="283"/>
      <c r="W383" s="283"/>
      <c r="X383" s="283"/>
      <c r="Y383" s="283"/>
      <c r="Z383" s="283"/>
      <c r="AA383" s="283"/>
      <c r="AB383" s="283"/>
      <c r="AC383" s="283"/>
      <c r="AD383" s="283"/>
      <c r="AE383" s="303"/>
      <c r="AF383" s="283"/>
      <c r="AG383" s="283"/>
      <c r="AH383" s="283"/>
    </row>
    <row r="384" spans="1:34" s="64" customFormat="1" ht="20.100000000000001" customHeight="1">
      <c r="A384" s="283"/>
      <c r="B384" s="283"/>
      <c r="C384" s="283"/>
      <c r="D384" s="283"/>
      <c r="E384" s="283"/>
      <c r="F384" s="283"/>
      <c r="G384" s="284"/>
      <c r="H384" s="284"/>
      <c r="I384" s="284"/>
      <c r="J384" s="284"/>
      <c r="K384" s="284"/>
      <c r="L384" s="284"/>
      <c r="M384" s="284"/>
      <c r="N384" s="284"/>
      <c r="O384" s="284"/>
      <c r="P384" s="284"/>
      <c r="Q384" s="284"/>
      <c r="R384" s="304"/>
      <c r="S384" s="305"/>
      <c r="T384" s="305"/>
      <c r="U384" s="305"/>
      <c r="V384" s="305"/>
      <c r="W384" s="305"/>
      <c r="X384" s="305"/>
      <c r="Y384" s="305"/>
      <c r="Z384" s="305"/>
      <c r="AA384" s="305"/>
      <c r="AB384" s="305"/>
      <c r="AC384" s="305"/>
      <c r="AD384" s="305"/>
      <c r="AE384" s="306"/>
      <c r="AF384" s="283"/>
      <c r="AG384" s="283"/>
      <c r="AH384" s="283"/>
    </row>
    <row r="385" spans="1:34" s="64" customFormat="1" ht="20.100000000000001"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row>
    <row r="386" spans="1:34" s="64" customFormat="1" ht="20.100000000000001" customHeight="1">
      <c r="A386" s="283"/>
      <c r="B386" s="283"/>
      <c r="C386" s="283"/>
      <c r="D386" s="283"/>
      <c r="E386" s="283"/>
      <c r="F386" s="283"/>
      <c r="G386" s="284" t="s">
        <v>1061</v>
      </c>
      <c r="H386" s="284"/>
      <c r="I386" s="284"/>
      <c r="J386" s="284"/>
      <c r="K386" s="284"/>
      <c r="L386" s="284"/>
      <c r="M386" s="284"/>
      <c r="N386" s="284"/>
      <c r="O386" s="284"/>
      <c r="P386" s="284"/>
      <c r="Q386" s="284"/>
      <c r="R386" s="282" t="s">
        <v>1062</v>
      </c>
      <c r="S386" s="282"/>
      <c r="T386" s="282"/>
      <c r="U386" s="282"/>
      <c r="V386" s="282"/>
      <c r="W386" s="282"/>
      <c r="X386" s="282"/>
      <c r="Y386" s="282"/>
      <c r="Z386" s="282"/>
      <c r="AA386" s="282"/>
      <c r="AB386" s="282"/>
      <c r="AC386" s="282"/>
      <c r="AD386" s="282"/>
      <c r="AE386" s="282"/>
      <c r="AF386" s="283"/>
      <c r="AG386" s="283"/>
      <c r="AH386" s="283"/>
    </row>
    <row r="387" spans="1:34" s="64" customFormat="1" ht="20.100000000000001" customHeight="1">
      <c r="A387" s="283"/>
      <c r="B387" s="283"/>
      <c r="C387" s="283"/>
      <c r="D387" s="283"/>
      <c r="E387" s="283"/>
      <c r="F387" s="283"/>
      <c r="G387" s="284" t="s">
        <v>1063</v>
      </c>
      <c r="H387" s="284"/>
      <c r="I387" s="284"/>
      <c r="J387" s="284"/>
      <c r="K387" s="284"/>
      <c r="L387" s="284"/>
      <c r="M387" s="284"/>
      <c r="N387" s="284"/>
      <c r="O387" s="284"/>
      <c r="P387" s="284"/>
      <c r="Q387" s="284"/>
      <c r="R387" s="307" t="s">
        <v>218</v>
      </c>
      <c r="S387" s="307"/>
      <c r="T387" s="307"/>
      <c r="U387" s="307"/>
      <c r="V387" s="307"/>
      <c r="W387" s="307"/>
      <c r="X387" s="307"/>
      <c r="Y387" s="307"/>
      <c r="Z387" s="307"/>
      <c r="AA387" s="307"/>
      <c r="AB387" s="307"/>
      <c r="AC387" s="307"/>
      <c r="AD387" s="307"/>
      <c r="AE387" s="307"/>
      <c r="AF387" s="283"/>
      <c r="AG387" s="283"/>
      <c r="AH387" s="283"/>
    </row>
    <row r="388" spans="1:34" s="64" customFormat="1" ht="20.100000000000001" customHeight="1">
      <c r="A388" s="283"/>
      <c r="B388" s="283"/>
      <c r="C388" s="283"/>
      <c r="D388" s="283"/>
      <c r="E388" s="283"/>
      <c r="F388" s="283"/>
      <c r="G388" s="284" t="s">
        <v>1059</v>
      </c>
      <c r="H388" s="284"/>
      <c r="I388" s="284"/>
      <c r="J388" s="284"/>
      <c r="K388" s="284"/>
      <c r="L388" s="284"/>
      <c r="M388" s="284"/>
      <c r="N388" s="284"/>
      <c r="O388" s="284"/>
      <c r="P388" s="284"/>
      <c r="Q388" s="284"/>
      <c r="R388" s="282" t="s">
        <v>1064</v>
      </c>
      <c r="S388" s="282"/>
      <c r="T388" s="282"/>
      <c r="U388" s="282"/>
      <c r="V388" s="282"/>
      <c r="W388" s="282"/>
      <c r="X388" s="282"/>
      <c r="Y388" s="282"/>
      <c r="Z388" s="282"/>
      <c r="AA388" s="282"/>
      <c r="AB388" s="282"/>
      <c r="AC388" s="282"/>
      <c r="AD388" s="282"/>
      <c r="AE388" s="282"/>
      <c r="AF388" s="283"/>
      <c r="AG388" s="283"/>
      <c r="AH388" s="283"/>
    </row>
    <row r="389" spans="1:34" s="64" customFormat="1" ht="20.100000000000001" customHeight="1">
      <c r="A389" s="283"/>
      <c r="B389" s="283"/>
      <c r="C389" s="283"/>
      <c r="D389" s="283"/>
      <c r="E389" s="283"/>
      <c r="F389" s="283"/>
      <c r="G389" s="284" t="s">
        <v>1065</v>
      </c>
      <c r="H389" s="284"/>
      <c r="I389" s="284"/>
      <c r="J389" s="284"/>
      <c r="K389" s="284"/>
      <c r="L389" s="284"/>
      <c r="M389" s="284"/>
      <c r="N389" s="284"/>
      <c r="O389" s="284"/>
      <c r="P389" s="284"/>
      <c r="Q389" s="284"/>
      <c r="R389" s="282" t="s">
        <v>1066</v>
      </c>
      <c r="S389" s="282"/>
      <c r="T389" s="282"/>
      <c r="U389" s="282"/>
      <c r="V389" s="282"/>
      <c r="W389" s="282"/>
      <c r="X389" s="282"/>
      <c r="Y389" s="282"/>
      <c r="Z389" s="282"/>
      <c r="AA389" s="282"/>
      <c r="AB389" s="282"/>
      <c r="AC389" s="282"/>
      <c r="AD389" s="282"/>
      <c r="AE389" s="282"/>
      <c r="AF389" s="283"/>
      <c r="AG389" s="283"/>
      <c r="AH389" s="283"/>
    </row>
    <row r="390" spans="1:34" s="64" customFormat="1" ht="20.100000000000001" customHeight="1">
      <c r="A390" s="283"/>
      <c r="B390" s="283"/>
      <c r="C390" s="283"/>
      <c r="D390" s="283"/>
      <c r="E390" s="283"/>
      <c r="F390" s="283"/>
      <c r="G390" s="282" t="s">
        <v>1067</v>
      </c>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3"/>
      <c r="AG390" s="283"/>
      <c r="AH390" s="283"/>
    </row>
    <row r="391" spans="1:34" s="64" customFormat="1" ht="20.100000000000001" customHeight="1">
      <c r="A391" s="283"/>
      <c r="B391" s="283"/>
      <c r="C391" s="283"/>
      <c r="D391" s="283"/>
      <c r="E391" s="283"/>
      <c r="F391" s="283"/>
      <c r="G391" s="284" t="s">
        <v>1068</v>
      </c>
      <c r="H391" s="284"/>
      <c r="I391" s="284"/>
      <c r="J391" s="284"/>
      <c r="K391" s="284"/>
      <c r="L391" s="284"/>
      <c r="M391" s="284"/>
      <c r="N391" s="284"/>
      <c r="O391" s="284"/>
      <c r="P391" s="284"/>
      <c r="Q391" s="284"/>
      <c r="R391" s="299"/>
      <c r="S391" s="300"/>
      <c r="T391" s="300"/>
      <c r="U391" s="300"/>
      <c r="V391" s="300"/>
      <c r="W391" s="300"/>
      <c r="X391" s="300"/>
      <c r="Y391" s="300"/>
      <c r="Z391" s="300"/>
      <c r="AA391" s="300"/>
      <c r="AB391" s="300"/>
      <c r="AC391" s="300"/>
      <c r="AD391" s="300"/>
      <c r="AE391" s="301"/>
      <c r="AF391" s="283"/>
      <c r="AG391" s="283"/>
      <c r="AH391" s="283"/>
    </row>
    <row r="392" spans="1:34" s="64" customFormat="1" ht="20.100000000000001" customHeight="1">
      <c r="A392" s="283"/>
      <c r="B392" s="283"/>
      <c r="C392" s="283"/>
      <c r="D392" s="283"/>
      <c r="E392" s="283"/>
      <c r="F392" s="283"/>
      <c r="G392" s="284"/>
      <c r="H392" s="284"/>
      <c r="I392" s="284"/>
      <c r="J392" s="284"/>
      <c r="K392" s="284"/>
      <c r="L392" s="284"/>
      <c r="M392" s="284"/>
      <c r="N392" s="284"/>
      <c r="O392" s="284"/>
      <c r="P392" s="284"/>
      <c r="Q392" s="284"/>
      <c r="R392" s="302"/>
      <c r="S392" s="283"/>
      <c r="T392" s="283"/>
      <c r="U392" s="283"/>
      <c r="V392" s="283"/>
      <c r="W392" s="283"/>
      <c r="X392" s="283"/>
      <c r="Y392" s="283"/>
      <c r="Z392" s="283"/>
      <c r="AA392" s="283"/>
      <c r="AB392" s="283"/>
      <c r="AC392" s="283"/>
      <c r="AD392" s="283"/>
      <c r="AE392" s="303"/>
      <c r="AF392" s="283"/>
      <c r="AG392" s="283"/>
      <c r="AH392" s="283"/>
    </row>
    <row r="393" spans="1:34" s="64" customFormat="1" ht="20.100000000000001" customHeight="1">
      <c r="A393" s="283"/>
      <c r="B393" s="283"/>
      <c r="C393" s="283"/>
      <c r="D393" s="283"/>
      <c r="E393" s="283"/>
      <c r="F393" s="283"/>
      <c r="G393" s="284"/>
      <c r="H393" s="284"/>
      <c r="I393" s="284"/>
      <c r="J393" s="284"/>
      <c r="K393" s="284"/>
      <c r="L393" s="284"/>
      <c r="M393" s="284"/>
      <c r="N393" s="284"/>
      <c r="O393" s="284"/>
      <c r="P393" s="284"/>
      <c r="Q393" s="284"/>
      <c r="R393" s="302"/>
      <c r="S393" s="283"/>
      <c r="T393" s="283"/>
      <c r="U393" s="283"/>
      <c r="V393" s="283"/>
      <c r="W393" s="283"/>
      <c r="X393" s="283"/>
      <c r="Y393" s="283"/>
      <c r="Z393" s="283"/>
      <c r="AA393" s="283"/>
      <c r="AB393" s="283"/>
      <c r="AC393" s="283"/>
      <c r="AD393" s="283"/>
      <c r="AE393" s="303"/>
      <c r="AF393" s="67"/>
      <c r="AG393" s="67"/>
      <c r="AH393" s="67"/>
    </row>
    <row r="394" spans="1:34" s="64" customFormat="1" ht="20.100000000000001" customHeight="1">
      <c r="A394" s="283"/>
      <c r="B394" s="283"/>
      <c r="C394" s="283"/>
      <c r="D394" s="283"/>
      <c r="E394" s="283"/>
      <c r="F394" s="283"/>
      <c r="G394" s="284"/>
      <c r="H394" s="284"/>
      <c r="I394" s="284"/>
      <c r="J394" s="284"/>
      <c r="K394" s="284"/>
      <c r="L394" s="284"/>
      <c r="M394" s="284"/>
      <c r="N394" s="284"/>
      <c r="O394" s="284"/>
      <c r="P394" s="284"/>
      <c r="Q394" s="284"/>
      <c r="R394" s="302"/>
      <c r="S394" s="283"/>
      <c r="T394" s="283"/>
      <c r="U394" s="283"/>
      <c r="V394" s="283"/>
      <c r="W394" s="283"/>
      <c r="X394" s="283"/>
      <c r="Y394" s="283"/>
      <c r="Z394" s="283"/>
      <c r="AA394" s="283"/>
      <c r="AB394" s="283"/>
      <c r="AC394" s="283"/>
      <c r="AD394" s="283"/>
      <c r="AE394" s="303"/>
      <c r="AF394" s="283"/>
      <c r="AG394" s="283"/>
      <c r="AH394" s="283"/>
    </row>
    <row r="395" spans="1:34" s="64" customFormat="1" ht="20.100000000000001" customHeight="1">
      <c r="A395" s="283"/>
      <c r="B395" s="283"/>
      <c r="C395" s="283"/>
      <c r="D395" s="283"/>
      <c r="E395" s="283"/>
      <c r="F395" s="283"/>
      <c r="G395" s="284"/>
      <c r="H395" s="284"/>
      <c r="I395" s="284"/>
      <c r="J395" s="284"/>
      <c r="K395" s="284"/>
      <c r="L395" s="284"/>
      <c r="M395" s="284"/>
      <c r="N395" s="284"/>
      <c r="O395" s="284"/>
      <c r="P395" s="284"/>
      <c r="Q395" s="284"/>
      <c r="R395" s="302"/>
      <c r="S395" s="283"/>
      <c r="T395" s="283"/>
      <c r="U395" s="283"/>
      <c r="V395" s="283"/>
      <c r="W395" s="283"/>
      <c r="X395" s="283"/>
      <c r="Y395" s="283"/>
      <c r="Z395" s="283"/>
      <c r="AA395" s="283"/>
      <c r="AB395" s="283"/>
      <c r="AC395" s="283"/>
      <c r="AD395" s="283"/>
      <c r="AE395" s="303"/>
      <c r="AF395" s="283"/>
      <c r="AG395" s="283"/>
      <c r="AH395" s="283"/>
    </row>
    <row r="396" spans="1:34" s="64" customFormat="1" ht="20.100000000000001" customHeight="1">
      <c r="A396" s="283"/>
      <c r="B396" s="283"/>
      <c r="C396" s="283"/>
      <c r="D396" s="283"/>
      <c r="E396" s="283"/>
      <c r="F396" s="283"/>
      <c r="G396" s="284"/>
      <c r="H396" s="284"/>
      <c r="I396" s="284"/>
      <c r="J396" s="284"/>
      <c r="K396" s="284"/>
      <c r="L396" s="284"/>
      <c r="M396" s="284"/>
      <c r="N396" s="284"/>
      <c r="O396" s="284"/>
      <c r="P396" s="284"/>
      <c r="Q396" s="284"/>
      <c r="R396" s="304"/>
      <c r="S396" s="305"/>
      <c r="T396" s="305"/>
      <c r="U396" s="305"/>
      <c r="V396" s="305"/>
      <c r="W396" s="305"/>
      <c r="X396" s="305"/>
      <c r="Y396" s="305"/>
      <c r="Z396" s="305"/>
      <c r="AA396" s="305"/>
      <c r="AB396" s="305"/>
      <c r="AC396" s="305"/>
      <c r="AD396" s="305"/>
      <c r="AE396" s="306"/>
      <c r="AF396" s="283"/>
      <c r="AG396" s="283"/>
      <c r="AH396" s="283"/>
    </row>
    <row r="397" spans="1:34" s="64" customFormat="1" ht="20.100000000000001"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row>
    <row r="398" spans="1:34" s="64" customFormat="1" ht="20.100000000000001" customHeight="1">
      <c r="A398" s="283"/>
      <c r="B398" s="283"/>
      <c r="C398" s="283"/>
      <c r="D398" s="283"/>
      <c r="E398" s="283"/>
      <c r="F398" s="283"/>
      <c r="G398" s="284" t="s">
        <v>1069</v>
      </c>
      <c r="H398" s="284"/>
      <c r="I398" s="284"/>
      <c r="J398" s="284"/>
      <c r="K398" s="284"/>
      <c r="L398" s="284"/>
      <c r="M398" s="284"/>
      <c r="N398" s="284"/>
      <c r="O398" s="284"/>
      <c r="P398" s="284"/>
      <c r="Q398" s="284"/>
      <c r="R398" s="282" t="s">
        <v>1070</v>
      </c>
      <c r="S398" s="282"/>
      <c r="T398" s="282"/>
      <c r="U398" s="282"/>
      <c r="V398" s="282"/>
      <c r="W398" s="282"/>
      <c r="X398" s="282"/>
      <c r="Y398" s="282"/>
      <c r="Z398" s="282"/>
      <c r="AA398" s="282"/>
      <c r="AB398" s="282"/>
      <c r="AC398" s="282"/>
      <c r="AD398" s="282"/>
      <c r="AE398" s="282"/>
      <c r="AF398" s="283"/>
      <c r="AG398" s="283"/>
      <c r="AH398" s="283"/>
    </row>
    <row r="399" spans="1:34" s="64" customFormat="1" ht="20.100000000000001" customHeight="1">
      <c r="A399" s="283"/>
      <c r="B399" s="283"/>
      <c r="C399" s="283"/>
      <c r="D399" s="283"/>
      <c r="E399" s="283"/>
      <c r="F399" s="283"/>
      <c r="G399" s="284" t="s">
        <v>1058</v>
      </c>
      <c r="H399" s="284"/>
      <c r="I399" s="284"/>
      <c r="J399" s="284"/>
      <c r="K399" s="284"/>
      <c r="L399" s="284"/>
      <c r="M399" s="284"/>
      <c r="N399" s="284"/>
      <c r="O399" s="284"/>
      <c r="P399" s="284"/>
      <c r="Q399" s="284"/>
      <c r="R399" s="307" t="s">
        <v>219</v>
      </c>
      <c r="S399" s="307"/>
      <c r="T399" s="307"/>
      <c r="U399" s="307"/>
      <c r="V399" s="307"/>
      <c r="W399" s="307"/>
      <c r="X399" s="307"/>
      <c r="Y399" s="307"/>
      <c r="Z399" s="307"/>
      <c r="AA399" s="307"/>
      <c r="AB399" s="307"/>
      <c r="AC399" s="307"/>
      <c r="AD399" s="307"/>
      <c r="AE399" s="307"/>
      <c r="AF399" s="283"/>
      <c r="AG399" s="283"/>
      <c r="AH399" s="283"/>
    </row>
    <row r="400" spans="1:34" s="64" customFormat="1" ht="20.100000000000001" customHeight="1">
      <c r="A400" s="283"/>
      <c r="B400" s="283"/>
      <c r="C400" s="283"/>
      <c r="D400" s="283"/>
      <c r="E400" s="283"/>
      <c r="F400" s="283"/>
      <c r="G400" s="284" t="s">
        <v>1059</v>
      </c>
      <c r="H400" s="284"/>
      <c r="I400" s="284"/>
      <c r="J400" s="284"/>
      <c r="K400" s="284"/>
      <c r="L400" s="284"/>
      <c r="M400" s="284"/>
      <c r="N400" s="284"/>
      <c r="O400" s="284"/>
      <c r="P400" s="284"/>
      <c r="Q400" s="284"/>
      <c r="R400" s="282" t="s">
        <v>1064</v>
      </c>
      <c r="S400" s="282"/>
      <c r="T400" s="282"/>
      <c r="U400" s="282"/>
      <c r="V400" s="282"/>
      <c r="W400" s="282"/>
      <c r="X400" s="282"/>
      <c r="Y400" s="282"/>
      <c r="Z400" s="282"/>
      <c r="AA400" s="282"/>
      <c r="AB400" s="282"/>
      <c r="AC400" s="282"/>
      <c r="AD400" s="282"/>
      <c r="AE400" s="282"/>
      <c r="AF400" s="283"/>
      <c r="AG400" s="283"/>
      <c r="AH400" s="283"/>
    </row>
    <row r="401" spans="1:34" s="64" customFormat="1" ht="20.100000000000001" customHeight="1">
      <c r="A401" s="283"/>
      <c r="B401" s="283"/>
      <c r="C401" s="283"/>
      <c r="D401" s="283"/>
      <c r="E401" s="283"/>
      <c r="F401" s="283"/>
      <c r="G401" s="282" t="s">
        <v>1071</v>
      </c>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3"/>
      <c r="AG401" s="283"/>
      <c r="AH401" s="283"/>
    </row>
    <row r="402" spans="1:34" s="64" customFormat="1" ht="20.100000000000001" customHeight="1">
      <c r="A402" s="283"/>
      <c r="B402" s="283"/>
      <c r="C402" s="283"/>
      <c r="D402" s="283"/>
      <c r="E402" s="283"/>
      <c r="F402" s="283"/>
      <c r="G402" s="284" t="s">
        <v>1072</v>
      </c>
      <c r="H402" s="284"/>
      <c r="I402" s="284"/>
      <c r="J402" s="284"/>
      <c r="K402" s="284"/>
      <c r="L402" s="284"/>
      <c r="M402" s="284"/>
      <c r="N402" s="284"/>
      <c r="O402" s="284"/>
      <c r="P402" s="284"/>
      <c r="Q402" s="284"/>
      <c r="R402" s="299"/>
      <c r="S402" s="300"/>
      <c r="T402" s="300"/>
      <c r="U402" s="300"/>
      <c r="V402" s="300"/>
      <c r="W402" s="300"/>
      <c r="X402" s="300"/>
      <c r="Y402" s="300"/>
      <c r="Z402" s="300"/>
      <c r="AA402" s="300"/>
      <c r="AB402" s="300"/>
      <c r="AC402" s="300"/>
      <c r="AD402" s="300"/>
      <c r="AE402" s="301"/>
      <c r="AF402" s="283"/>
      <c r="AG402" s="283"/>
      <c r="AH402" s="283"/>
    </row>
    <row r="403" spans="1:34" s="64" customFormat="1" ht="20.100000000000001" customHeight="1">
      <c r="A403" s="283"/>
      <c r="B403" s="283"/>
      <c r="C403" s="283"/>
      <c r="D403" s="283"/>
      <c r="E403" s="283"/>
      <c r="F403" s="283"/>
      <c r="G403" s="284"/>
      <c r="H403" s="284"/>
      <c r="I403" s="284"/>
      <c r="J403" s="284"/>
      <c r="K403" s="284"/>
      <c r="L403" s="284"/>
      <c r="M403" s="284"/>
      <c r="N403" s="284"/>
      <c r="O403" s="284"/>
      <c r="P403" s="284"/>
      <c r="Q403" s="284"/>
      <c r="R403" s="302"/>
      <c r="S403" s="283"/>
      <c r="T403" s="283"/>
      <c r="U403" s="283"/>
      <c r="V403" s="283"/>
      <c r="W403" s="283"/>
      <c r="X403" s="283"/>
      <c r="Y403" s="283"/>
      <c r="Z403" s="283"/>
      <c r="AA403" s="283"/>
      <c r="AB403" s="283"/>
      <c r="AC403" s="283"/>
      <c r="AD403" s="283"/>
      <c r="AE403" s="303"/>
      <c r="AF403" s="67"/>
      <c r="AG403" s="67"/>
      <c r="AH403" s="67"/>
    </row>
    <row r="404" spans="1:34" s="64" customFormat="1" ht="20.100000000000001" customHeight="1">
      <c r="A404" s="283"/>
      <c r="B404" s="283"/>
      <c r="C404" s="283"/>
      <c r="D404" s="283"/>
      <c r="E404" s="283"/>
      <c r="F404" s="283"/>
      <c r="G404" s="284"/>
      <c r="H404" s="284"/>
      <c r="I404" s="284"/>
      <c r="J404" s="284"/>
      <c r="K404" s="284"/>
      <c r="L404" s="284"/>
      <c r="M404" s="284"/>
      <c r="N404" s="284"/>
      <c r="O404" s="284"/>
      <c r="P404" s="284"/>
      <c r="Q404" s="284"/>
      <c r="R404" s="302"/>
      <c r="S404" s="283"/>
      <c r="T404" s="283"/>
      <c r="U404" s="283"/>
      <c r="V404" s="283"/>
      <c r="W404" s="283"/>
      <c r="X404" s="283"/>
      <c r="Y404" s="283"/>
      <c r="Z404" s="283"/>
      <c r="AA404" s="283"/>
      <c r="AB404" s="283"/>
      <c r="AC404" s="283"/>
      <c r="AD404" s="283"/>
      <c r="AE404" s="303"/>
      <c r="AF404" s="283"/>
      <c r="AG404" s="283"/>
      <c r="AH404" s="283"/>
    </row>
    <row r="405" spans="1:34" s="64" customFormat="1" ht="20.100000000000001" customHeight="1">
      <c r="A405" s="283"/>
      <c r="B405" s="283"/>
      <c r="C405" s="283"/>
      <c r="D405" s="283"/>
      <c r="E405" s="283"/>
      <c r="F405" s="283"/>
      <c r="G405" s="284"/>
      <c r="H405" s="284"/>
      <c r="I405" s="284"/>
      <c r="J405" s="284"/>
      <c r="K405" s="284"/>
      <c r="L405" s="284"/>
      <c r="M405" s="284"/>
      <c r="N405" s="284"/>
      <c r="O405" s="284"/>
      <c r="P405" s="284"/>
      <c r="Q405" s="284"/>
      <c r="R405" s="304"/>
      <c r="S405" s="305"/>
      <c r="T405" s="305"/>
      <c r="U405" s="305"/>
      <c r="V405" s="305"/>
      <c r="W405" s="305"/>
      <c r="X405" s="305"/>
      <c r="Y405" s="305"/>
      <c r="Z405" s="305"/>
      <c r="AA405" s="305"/>
      <c r="AB405" s="305"/>
      <c r="AC405" s="305"/>
      <c r="AD405" s="305"/>
      <c r="AE405" s="306"/>
      <c r="AF405" s="283"/>
      <c r="AG405" s="283"/>
      <c r="AH405" s="283"/>
    </row>
    <row r="406" spans="1:34" s="64" customFormat="1" ht="20.100000000000001"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row>
    <row r="407" spans="1:34" s="64" customFormat="1" ht="20.100000000000001"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row>
    <row r="408" spans="1:34" s="64" customFormat="1" ht="20.100000000000001"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row>
    <row r="409" spans="1:34" s="64" customFormat="1" ht="20.100000000000001" customHeight="1">
      <c r="A409" s="284" t="s">
        <v>1073</v>
      </c>
      <c r="B409" s="284"/>
      <c r="C409" s="284"/>
      <c r="D409" s="284"/>
      <c r="E409" s="284"/>
      <c r="F409" s="284"/>
      <c r="G409" s="284"/>
      <c r="H409" s="284"/>
      <c r="I409" s="284"/>
      <c r="J409" s="284"/>
      <c r="K409" s="284"/>
      <c r="L409" s="284"/>
      <c r="M409" s="283"/>
      <c r="N409" s="283"/>
      <c r="O409" s="284">
        <f>基本資料!F15</f>
        <v>110</v>
      </c>
      <c r="P409" s="284"/>
      <c r="Q409" s="284"/>
      <c r="R409" s="284"/>
      <c r="S409" s="66"/>
      <c r="T409" s="66" t="s">
        <v>1034</v>
      </c>
      <c r="U409" s="283"/>
      <c r="V409" s="283"/>
      <c r="W409" s="284">
        <f>基本資料!I15</f>
        <v>8</v>
      </c>
      <c r="X409" s="284"/>
      <c r="Y409" s="284"/>
      <c r="Z409" s="66"/>
      <c r="AA409" s="66" t="s">
        <v>1035</v>
      </c>
      <c r="AB409" s="283"/>
      <c r="AC409" s="283"/>
      <c r="AD409" s="284">
        <f>基本資料!L15</f>
        <v>1</v>
      </c>
      <c r="AE409" s="284"/>
      <c r="AF409" s="284"/>
      <c r="AG409" s="66"/>
      <c r="AH409" s="66" t="s">
        <v>461</v>
      </c>
    </row>
    <row r="410" spans="1:34" s="64" customFormat="1" ht="20.100000000000001"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row>
    <row r="411" spans="1:34" s="64" customFormat="1" ht="20.100000000000001" customHeight="1"/>
    <row r="412" spans="1:34" s="64" customFormat="1" ht="20.100000000000001" customHeight="1"/>
    <row r="413" spans="1:34" s="64" customFormat="1" ht="20.100000000000001" customHeight="1"/>
    <row r="414" spans="1:34" s="64" customFormat="1" ht="20.100000000000001" customHeight="1"/>
    <row r="415" spans="1:34" s="64" customFormat="1" ht="20.100000000000001" customHeight="1"/>
    <row r="416" spans="1:34" s="64" customFormat="1" ht="20.100000000000001" customHeight="1"/>
    <row r="417" s="64" customFormat="1" ht="20.100000000000001" customHeight="1"/>
    <row r="418" s="64" customFormat="1" ht="20.100000000000001" customHeight="1"/>
    <row r="419" s="64" customFormat="1" ht="20.100000000000001" customHeight="1"/>
    <row r="420" s="64" customFormat="1" ht="20.100000000000001" customHeight="1"/>
    <row r="421" s="64" customFormat="1" ht="20.100000000000001" customHeight="1"/>
    <row r="422" s="64" customFormat="1" ht="20.100000000000001" customHeight="1"/>
    <row r="423" s="64" customFormat="1" ht="20.100000000000001" customHeight="1"/>
    <row r="424" s="64" customFormat="1" ht="20.100000000000001" customHeight="1"/>
    <row r="425" s="64" customFormat="1" ht="20.100000000000001" customHeight="1"/>
    <row r="426" s="64" customFormat="1" ht="20.100000000000001" customHeight="1"/>
    <row r="427" s="64" customFormat="1" ht="20.100000000000001" customHeight="1"/>
    <row r="428" s="64" customFormat="1" ht="20.100000000000001" customHeight="1"/>
    <row r="429" s="64" customFormat="1" ht="20.100000000000001" customHeight="1"/>
    <row r="430" s="64" customFormat="1" ht="20.100000000000001" customHeight="1"/>
    <row r="431" s="64" customFormat="1" ht="20.100000000000001" customHeight="1"/>
    <row r="432" s="64" customFormat="1" ht="20.100000000000001" customHeight="1"/>
    <row r="433" s="64" customFormat="1" ht="20.100000000000001" customHeight="1"/>
    <row r="434" s="64" customFormat="1" ht="20.100000000000001" customHeight="1"/>
    <row r="435" s="64" customFormat="1" ht="20.100000000000001" customHeight="1"/>
    <row r="436" s="64" customFormat="1" ht="20.100000000000001" customHeight="1"/>
    <row r="437" s="64" customFormat="1" ht="20.100000000000001" customHeight="1"/>
    <row r="438" s="64" customFormat="1" ht="20.100000000000001" customHeight="1"/>
    <row r="439" s="64" customFormat="1" ht="20.100000000000001" customHeight="1"/>
    <row r="440" s="64" customFormat="1" ht="20.100000000000001" customHeight="1"/>
    <row r="441" s="64" customFormat="1" ht="20.100000000000001" customHeight="1"/>
    <row r="442" s="64" customFormat="1" ht="20.100000000000001" customHeight="1"/>
    <row r="443" s="64" customFormat="1" ht="20.100000000000001" customHeight="1"/>
    <row r="444" s="64" customFormat="1" ht="20.100000000000001" customHeight="1"/>
    <row r="445" s="64" customFormat="1" ht="20.100000000000001" customHeight="1"/>
    <row r="446" s="64" customFormat="1" ht="20.100000000000001" customHeight="1"/>
    <row r="447" s="64" customFormat="1" ht="20.100000000000001" customHeight="1"/>
    <row r="448" s="64" customFormat="1" ht="20.100000000000001" customHeight="1"/>
    <row r="449" s="64" customFormat="1" ht="20.100000000000001" customHeight="1"/>
    <row r="450" s="64" customFormat="1" ht="20.100000000000001" customHeight="1"/>
    <row r="451" s="64" customFormat="1" ht="20.100000000000001" customHeight="1"/>
    <row r="452" s="64" customFormat="1" ht="20.100000000000001" customHeight="1"/>
    <row r="453" s="64" customFormat="1" ht="20.100000000000001" customHeight="1"/>
    <row r="454" s="64" customFormat="1" ht="20.100000000000001" customHeight="1"/>
    <row r="455" s="64" customFormat="1" ht="20.100000000000001" customHeight="1"/>
    <row r="456" s="64" customFormat="1" ht="20.100000000000001" customHeight="1"/>
    <row r="457" s="64" customFormat="1" ht="20.100000000000001" customHeight="1"/>
    <row r="458" s="64" customFormat="1" ht="20.100000000000001" customHeight="1"/>
    <row r="459" s="64" customFormat="1" ht="20.100000000000001" customHeight="1"/>
    <row r="460" s="64" customFormat="1" ht="20.100000000000001" customHeight="1"/>
    <row r="461" s="64" customFormat="1" ht="20.100000000000001" customHeight="1"/>
    <row r="462" s="64" customFormat="1" ht="20.100000000000001" customHeight="1"/>
    <row r="463" s="64" customFormat="1" ht="20.100000000000001" customHeight="1"/>
    <row r="464" s="64" customFormat="1" ht="20.100000000000001" customHeight="1"/>
    <row r="465" s="64" customFormat="1" ht="20.100000000000001" customHeight="1"/>
    <row r="466" s="64" customFormat="1" ht="20.100000000000001" customHeight="1"/>
    <row r="467" s="64" customFormat="1" ht="20.100000000000001" customHeight="1"/>
    <row r="468" s="64" customFormat="1" ht="20.100000000000001" customHeight="1"/>
    <row r="469" s="64" customFormat="1" ht="20.100000000000001" customHeight="1"/>
    <row r="470" s="64" customFormat="1" ht="20.100000000000001" customHeight="1"/>
    <row r="471" s="64" customFormat="1" ht="20.100000000000001" customHeight="1"/>
    <row r="472" s="64" customFormat="1" ht="20.100000000000001" customHeight="1"/>
    <row r="473" s="64" customFormat="1" ht="20.100000000000001" customHeight="1"/>
    <row r="474" s="64" customFormat="1" ht="20.100000000000001" customHeight="1"/>
    <row r="475" s="64" customFormat="1" ht="20.100000000000001" customHeight="1"/>
    <row r="476" s="64" customFormat="1" ht="20.100000000000001" customHeight="1"/>
    <row r="477" s="64" customFormat="1" ht="20.100000000000001" customHeight="1"/>
    <row r="478" s="64" customFormat="1" ht="20.100000000000001" customHeight="1"/>
    <row r="479" s="64" customFormat="1" ht="20.100000000000001" customHeight="1"/>
    <row r="480" s="64" customFormat="1" ht="20.100000000000001" customHeight="1"/>
    <row r="481" s="64" customFormat="1" ht="20.100000000000001" customHeight="1"/>
    <row r="482" s="64" customFormat="1" ht="20.100000000000001" customHeight="1"/>
    <row r="483" s="64" customFormat="1" ht="20.100000000000001" customHeight="1"/>
    <row r="484" s="64" customFormat="1" ht="20.100000000000001" customHeight="1"/>
    <row r="485" s="64" customFormat="1" ht="20.100000000000001" customHeight="1"/>
    <row r="486" s="64" customFormat="1" ht="20.100000000000001" customHeight="1"/>
    <row r="487" s="64" customFormat="1" ht="20.100000000000001" customHeight="1"/>
    <row r="488" s="64" customFormat="1" ht="20.100000000000001" customHeight="1"/>
    <row r="489" s="64" customFormat="1" ht="20.100000000000001" customHeight="1"/>
    <row r="490" s="64" customFormat="1" ht="20.100000000000001" customHeight="1"/>
    <row r="491" s="64" customFormat="1" ht="20.100000000000001" customHeight="1"/>
    <row r="492" s="64" customFormat="1" ht="20.100000000000001" customHeight="1"/>
    <row r="493" s="64" customFormat="1" ht="20.100000000000001" customHeight="1"/>
    <row r="494" s="64" customFormat="1" ht="20.100000000000001" customHeight="1"/>
    <row r="495" s="64" customFormat="1" ht="20.100000000000001" customHeight="1"/>
    <row r="496" s="64" customFormat="1" ht="20.100000000000001" customHeight="1"/>
    <row r="497" s="64" customFormat="1" ht="20.100000000000001" customHeight="1"/>
    <row r="498" s="64" customFormat="1" ht="20.100000000000001" customHeight="1"/>
    <row r="499" s="64" customFormat="1" ht="20.100000000000001" customHeight="1"/>
    <row r="500" s="64" customFormat="1" ht="20.100000000000001" customHeight="1"/>
    <row r="501" s="64" customFormat="1" ht="20.100000000000001" customHeight="1"/>
    <row r="502" s="64" customFormat="1" ht="20.100000000000001" customHeight="1"/>
    <row r="503" s="64" customFormat="1" ht="20.100000000000001" customHeight="1"/>
    <row r="504" s="64" customFormat="1" ht="20.100000000000001" customHeight="1"/>
    <row r="505" s="64" customFormat="1" ht="20.100000000000001" customHeight="1"/>
    <row r="506" s="64" customFormat="1" ht="20.100000000000001" customHeight="1"/>
    <row r="507" s="64" customFormat="1" ht="20.100000000000001" customHeight="1"/>
    <row r="508" s="64" customFormat="1" ht="20.100000000000001" customHeight="1"/>
    <row r="509" s="64" customFormat="1" ht="20.100000000000001" customHeight="1"/>
    <row r="510" s="64" customFormat="1" ht="20.100000000000001" customHeight="1"/>
    <row r="511" s="64" customFormat="1" ht="20.100000000000001" customHeight="1"/>
    <row r="512" s="64" customFormat="1" ht="20.100000000000001" customHeight="1"/>
    <row r="513" s="64" customFormat="1" ht="20.100000000000001" customHeight="1"/>
    <row r="514" s="64" customFormat="1" ht="20.100000000000001" customHeight="1"/>
    <row r="515" s="64" customFormat="1" ht="20.100000000000001" customHeight="1"/>
    <row r="516" s="64" customFormat="1" ht="20.100000000000001" customHeight="1"/>
    <row r="517" s="64" customFormat="1" ht="20.100000000000001" customHeight="1"/>
    <row r="518" s="64" customFormat="1" ht="20.100000000000001" customHeight="1"/>
    <row r="519" s="64" customFormat="1" ht="20.100000000000001" customHeight="1"/>
    <row r="520" s="64" customFormat="1" ht="20.100000000000001" customHeight="1"/>
    <row r="521" s="64" customFormat="1" ht="20.100000000000001" customHeight="1"/>
    <row r="522" s="64" customFormat="1" ht="20.100000000000001" customHeight="1"/>
    <row r="523" s="64" customFormat="1" ht="20.100000000000001" customHeight="1"/>
    <row r="524" s="64" customFormat="1" ht="20.100000000000001" customHeight="1"/>
    <row r="525" s="64" customFormat="1" ht="20.100000000000001" customHeight="1"/>
    <row r="526" s="64" customFormat="1" ht="20.100000000000001" customHeight="1"/>
    <row r="527" s="64" customFormat="1" ht="20.100000000000001" customHeight="1"/>
    <row r="528" s="64" customFormat="1" ht="20.100000000000001" customHeight="1"/>
    <row r="529" s="64" customFormat="1" ht="20.100000000000001" customHeight="1"/>
    <row r="530" s="64" customFormat="1" ht="20.100000000000001" customHeight="1"/>
    <row r="531" s="64" customFormat="1" ht="20.100000000000001" customHeight="1"/>
    <row r="532" s="64" customFormat="1" ht="20.100000000000001" customHeight="1"/>
    <row r="533" s="64" customFormat="1" ht="20.100000000000001" customHeight="1"/>
    <row r="534" s="64" customFormat="1" ht="20.100000000000001" customHeight="1"/>
    <row r="535" s="64" customFormat="1" ht="20.100000000000001" customHeight="1"/>
    <row r="536" s="64" customFormat="1" ht="20.100000000000001" customHeight="1"/>
    <row r="537" s="64" customFormat="1" ht="20.100000000000001" customHeight="1"/>
    <row r="538" s="64" customFormat="1" ht="20.100000000000001" customHeight="1"/>
    <row r="539" s="64" customFormat="1" ht="20.100000000000001" customHeight="1"/>
    <row r="540" s="64" customFormat="1" ht="20.100000000000001" customHeight="1"/>
    <row r="541" s="64" customFormat="1" ht="20.100000000000001" customHeight="1"/>
    <row r="542" s="64" customFormat="1" ht="20.100000000000001" customHeight="1"/>
    <row r="543" s="64" customFormat="1" ht="20.100000000000001" customHeight="1"/>
    <row r="544" s="64" customFormat="1" ht="20.100000000000001" customHeight="1"/>
    <row r="545" s="64" customFormat="1" ht="20.100000000000001" customHeight="1"/>
    <row r="546" s="64" customFormat="1" ht="20.100000000000001" customHeight="1"/>
    <row r="547" s="64" customFormat="1" ht="20.100000000000001" customHeight="1"/>
    <row r="548" s="64" customFormat="1" ht="20.100000000000001" customHeight="1"/>
    <row r="549" s="64" customFormat="1" ht="20.100000000000001" customHeight="1"/>
    <row r="550" s="64" customFormat="1" ht="20.100000000000001" customHeight="1"/>
    <row r="551" s="64" customFormat="1" ht="20.100000000000001" customHeight="1"/>
    <row r="552" s="64" customFormat="1" ht="20.100000000000001" customHeight="1"/>
    <row r="553" s="64" customFormat="1" ht="20.100000000000001" customHeight="1"/>
    <row r="554" s="64" customFormat="1" ht="20.100000000000001" customHeight="1"/>
    <row r="555" s="64" customFormat="1" ht="20.100000000000001" customHeight="1"/>
    <row r="556" s="64" customFormat="1" ht="20.100000000000001" customHeight="1"/>
    <row r="557" s="64" customFormat="1" ht="20.100000000000001" customHeight="1"/>
    <row r="558" s="64" customFormat="1" ht="20.100000000000001" customHeight="1"/>
    <row r="559" s="64" customFormat="1" ht="20.100000000000001" customHeight="1"/>
    <row r="560" s="64" customFormat="1" ht="20.100000000000001" customHeight="1"/>
    <row r="561" s="64" customFormat="1" ht="20.100000000000001" customHeight="1"/>
    <row r="562" s="64" customFormat="1" ht="20.100000000000001" customHeight="1"/>
    <row r="563" s="64" customFormat="1" ht="20.100000000000001" customHeight="1"/>
    <row r="564" s="64" customFormat="1" ht="20.100000000000001" customHeight="1"/>
    <row r="565" s="64" customFormat="1" ht="20.100000000000001" customHeight="1"/>
    <row r="566" s="64" customFormat="1" ht="20.100000000000001" customHeight="1"/>
    <row r="567" s="64" customFormat="1" ht="20.100000000000001" customHeight="1"/>
    <row r="568" s="64" customFormat="1" ht="20.100000000000001" customHeight="1"/>
    <row r="569" s="64" customFormat="1" ht="20.100000000000001" customHeight="1"/>
    <row r="570" s="64" customFormat="1" ht="20.100000000000001" customHeight="1"/>
    <row r="571" s="64" customFormat="1" ht="20.100000000000001" customHeight="1"/>
    <row r="572" s="64" customFormat="1" ht="20.100000000000001" customHeight="1"/>
    <row r="573" s="64" customFormat="1" ht="20.100000000000001" customHeight="1"/>
    <row r="574" s="64" customFormat="1" ht="20.100000000000001" customHeight="1"/>
    <row r="575" s="64" customFormat="1" ht="20.100000000000001" customHeight="1"/>
    <row r="576" s="64" customFormat="1" ht="20.100000000000001" customHeight="1"/>
    <row r="577" s="64" customFormat="1" ht="20.100000000000001" customHeight="1"/>
    <row r="578" s="64" customFormat="1" ht="20.100000000000001" customHeight="1"/>
    <row r="579" s="64" customFormat="1" ht="20.100000000000001" customHeight="1"/>
    <row r="580" s="64" customFormat="1" ht="20.100000000000001" customHeight="1"/>
    <row r="581" s="64" customFormat="1" ht="20.100000000000001" customHeight="1"/>
    <row r="582" s="64" customFormat="1" ht="20.100000000000001" customHeight="1"/>
    <row r="583" s="64" customFormat="1" ht="20.100000000000001" customHeight="1"/>
    <row r="584" s="64" customFormat="1" ht="20.100000000000001" customHeight="1"/>
    <row r="585" s="64" customFormat="1" ht="20.100000000000001" customHeight="1"/>
    <row r="586" s="64" customFormat="1" ht="20.100000000000001" customHeight="1"/>
    <row r="587" s="64" customFormat="1" ht="20.100000000000001" customHeight="1"/>
    <row r="588" s="64" customFormat="1" ht="20.100000000000001" customHeight="1"/>
    <row r="589" s="64" customFormat="1" ht="20.100000000000001" customHeight="1"/>
    <row r="590" s="64" customFormat="1" ht="20.100000000000001" customHeight="1"/>
    <row r="591" s="64" customFormat="1" ht="20.100000000000001" customHeight="1"/>
    <row r="592" s="64" customFormat="1" ht="20.100000000000001" customHeight="1"/>
    <row r="593" s="64" customFormat="1" ht="20.100000000000001" customHeight="1"/>
    <row r="594" s="64" customFormat="1" ht="20.100000000000001" customHeight="1"/>
    <row r="595" s="64" customFormat="1" ht="20.100000000000001" customHeight="1"/>
    <row r="596" s="64" customFormat="1" ht="20.100000000000001" customHeight="1"/>
    <row r="597" s="64" customFormat="1" ht="20.100000000000001" customHeight="1"/>
    <row r="598" s="64" customFormat="1" ht="20.100000000000001" customHeight="1"/>
    <row r="599" s="64" customFormat="1" ht="20.100000000000001" customHeight="1"/>
    <row r="600" s="64" customFormat="1" ht="20.100000000000001" customHeight="1"/>
    <row r="601" s="64" customFormat="1" ht="20.100000000000001" customHeight="1"/>
    <row r="602" s="64" customFormat="1" ht="20.100000000000001" customHeight="1"/>
    <row r="603" s="64" customFormat="1" ht="20.100000000000001" customHeight="1"/>
    <row r="604" s="64" customFormat="1" ht="20.100000000000001" customHeight="1"/>
    <row r="605" s="64" customFormat="1" ht="20.100000000000001" customHeight="1"/>
    <row r="606" s="64" customFormat="1" ht="20.100000000000001" customHeight="1"/>
    <row r="607" s="64" customFormat="1" ht="20.100000000000001" customHeight="1"/>
    <row r="608" s="64" customFormat="1" ht="20.100000000000001" customHeight="1"/>
    <row r="609" s="64" customFormat="1" ht="20.100000000000001" customHeight="1"/>
    <row r="610" s="64" customFormat="1" ht="20.100000000000001" customHeight="1"/>
    <row r="611" s="64" customFormat="1" ht="20.100000000000001" customHeight="1"/>
    <row r="612" s="64" customFormat="1" ht="20.100000000000001" customHeight="1"/>
    <row r="613" s="64" customFormat="1" ht="20.100000000000001" customHeight="1"/>
    <row r="614" s="64" customFormat="1" ht="20.100000000000001" customHeight="1"/>
    <row r="615" s="64" customFormat="1" ht="20.100000000000001" customHeight="1"/>
    <row r="616" s="64" customFormat="1" ht="20.100000000000001" customHeight="1"/>
    <row r="617" s="64" customFormat="1" ht="20.100000000000001" customHeight="1"/>
    <row r="618" s="64" customFormat="1" ht="20.100000000000001" customHeight="1"/>
    <row r="619" s="64" customFormat="1" ht="20.100000000000001" customHeight="1"/>
    <row r="620" s="64" customFormat="1" ht="20.100000000000001" customHeight="1"/>
    <row r="621" s="64" customFormat="1" ht="20.100000000000001" customHeight="1"/>
    <row r="622" s="64" customFormat="1" ht="20.100000000000001" customHeight="1"/>
    <row r="623" s="64" customFormat="1" ht="20.100000000000001" customHeight="1"/>
    <row r="624" s="64" customFormat="1" ht="20.100000000000001" customHeight="1"/>
    <row r="625" s="64" customFormat="1" ht="20.100000000000001" customHeight="1"/>
    <row r="626" s="64" customFormat="1" ht="20.100000000000001" customHeight="1"/>
    <row r="627" s="64" customFormat="1" ht="20.100000000000001" customHeight="1"/>
    <row r="628" s="64" customFormat="1" ht="20.100000000000001" customHeight="1"/>
    <row r="629" s="64" customFormat="1" ht="20.100000000000001" customHeight="1"/>
    <row r="630" s="64" customFormat="1" ht="20.100000000000001" customHeight="1"/>
    <row r="631" s="64" customFormat="1" ht="20.100000000000001" customHeight="1"/>
    <row r="632" s="64" customFormat="1" ht="20.100000000000001" customHeight="1"/>
    <row r="633" s="64" customFormat="1" ht="20.100000000000001" customHeight="1"/>
    <row r="634" s="64" customFormat="1" ht="20.100000000000001" customHeight="1"/>
    <row r="635" s="64" customFormat="1" ht="20.100000000000001" customHeight="1"/>
    <row r="636" s="64" customFormat="1" ht="20.100000000000001" customHeight="1"/>
    <row r="637" s="64" customFormat="1" ht="20.100000000000001" customHeight="1"/>
    <row r="638" s="64" customFormat="1" ht="20.100000000000001" customHeight="1"/>
    <row r="639" s="64" customFormat="1" ht="20.100000000000001" customHeight="1"/>
    <row r="640" s="64" customFormat="1" ht="20.100000000000001" customHeight="1"/>
    <row r="641" s="64" customFormat="1" ht="20.100000000000001" customHeight="1"/>
    <row r="642" s="64" customFormat="1" ht="20.100000000000001" customHeight="1"/>
    <row r="643" s="64" customFormat="1" ht="20.100000000000001" customHeight="1"/>
    <row r="644" s="64" customFormat="1" ht="20.100000000000001" customHeight="1"/>
    <row r="645" s="64" customFormat="1" ht="20.100000000000001" customHeight="1"/>
    <row r="646" s="64" customFormat="1" ht="20.100000000000001" customHeight="1"/>
    <row r="647" s="64" customFormat="1" ht="20.100000000000001" customHeight="1"/>
    <row r="648" s="64" customFormat="1" ht="20.100000000000001" customHeight="1"/>
    <row r="649" s="64" customFormat="1" ht="20.100000000000001" customHeight="1"/>
    <row r="650" s="64" customFormat="1" ht="20.100000000000001" customHeight="1"/>
    <row r="651" s="64" customFormat="1" ht="20.100000000000001" customHeight="1"/>
    <row r="652" s="64" customFormat="1" ht="20.100000000000001" customHeight="1"/>
    <row r="653" s="64" customFormat="1" ht="20.100000000000001" customHeight="1"/>
    <row r="654" s="64" customFormat="1" ht="20.100000000000001" customHeight="1"/>
    <row r="655" s="64" customFormat="1" ht="20.100000000000001" customHeight="1"/>
    <row r="656" s="64" customFormat="1" ht="20.100000000000001" customHeight="1"/>
    <row r="657" s="64" customFormat="1" ht="20.100000000000001" customHeight="1"/>
    <row r="658" s="64" customFormat="1" ht="20.100000000000001" customHeight="1"/>
    <row r="659" s="64" customFormat="1" ht="20.100000000000001" customHeight="1"/>
    <row r="660" s="64" customFormat="1" ht="20.100000000000001" customHeight="1"/>
    <row r="661" s="64" customFormat="1" ht="20.100000000000001" customHeight="1"/>
    <row r="662" s="64" customFormat="1" ht="20.100000000000001" customHeight="1"/>
    <row r="663" s="64" customFormat="1" ht="20.100000000000001" customHeight="1"/>
    <row r="664" s="64" customFormat="1" ht="20.100000000000001" customHeight="1"/>
    <row r="665" s="64" customFormat="1" ht="20.100000000000001" customHeight="1"/>
    <row r="666" s="64" customFormat="1" ht="20.100000000000001" customHeight="1"/>
    <row r="667" s="64" customFormat="1" ht="20.100000000000001" customHeight="1"/>
    <row r="668" s="64" customFormat="1" ht="20.100000000000001" customHeight="1"/>
    <row r="669" s="64" customFormat="1" ht="20.100000000000001" customHeight="1"/>
    <row r="670" s="64" customFormat="1" ht="20.100000000000001" customHeight="1"/>
    <row r="671" s="64" customFormat="1" ht="20.100000000000001" customHeight="1"/>
    <row r="672" s="64" customFormat="1" ht="20.100000000000001" customHeight="1"/>
    <row r="673" s="64" customFormat="1" ht="20.100000000000001" customHeight="1"/>
    <row r="674" s="64" customFormat="1" ht="20.100000000000001" customHeight="1"/>
    <row r="675" s="64" customFormat="1" ht="20.100000000000001" customHeight="1"/>
    <row r="676" s="64" customFormat="1" ht="20.100000000000001" customHeight="1"/>
    <row r="677" s="64" customFormat="1" ht="20.100000000000001" customHeight="1"/>
    <row r="678" s="64" customFormat="1" ht="20.100000000000001" customHeight="1"/>
    <row r="679" s="64" customFormat="1" ht="20.100000000000001" customHeight="1"/>
    <row r="680" s="64" customFormat="1" ht="20.100000000000001" customHeight="1"/>
    <row r="681" s="64" customFormat="1" ht="20.100000000000001" customHeight="1"/>
    <row r="682" s="64" customFormat="1" ht="20.100000000000001" customHeight="1"/>
    <row r="683" s="64" customFormat="1" ht="20.100000000000001" customHeight="1"/>
    <row r="684" s="64" customFormat="1" ht="20.100000000000001" customHeight="1"/>
    <row r="685" s="64" customFormat="1" ht="20.100000000000001" customHeight="1"/>
    <row r="686" s="64" customFormat="1" ht="20.100000000000001" customHeight="1"/>
    <row r="687" s="64" customFormat="1" ht="20.100000000000001" customHeight="1"/>
    <row r="688" s="64" customFormat="1" ht="20.100000000000001" customHeight="1"/>
    <row r="689" s="64" customFormat="1" ht="20.100000000000001" customHeight="1"/>
    <row r="690" s="64" customFormat="1" ht="20.100000000000001" customHeight="1"/>
    <row r="691" s="64" customFormat="1" ht="20.100000000000001" customHeight="1"/>
    <row r="692" s="64" customFormat="1" ht="20.100000000000001" customHeight="1"/>
    <row r="693" s="64" customFormat="1" ht="20.100000000000001" customHeight="1"/>
    <row r="694" s="64" customFormat="1" ht="20.100000000000001" customHeight="1"/>
    <row r="695" s="64" customFormat="1" ht="20.100000000000001" customHeight="1"/>
    <row r="696" s="64" customFormat="1" ht="20.100000000000001" customHeight="1"/>
    <row r="697" s="64" customFormat="1" ht="20.100000000000001" customHeight="1"/>
    <row r="698" s="64" customFormat="1" ht="20.100000000000001" customHeight="1"/>
    <row r="699" s="64" customFormat="1" ht="20.100000000000001" customHeight="1"/>
    <row r="700" s="64" customFormat="1" ht="20.100000000000001" customHeight="1"/>
    <row r="701" s="64" customFormat="1" ht="20.100000000000001" customHeight="1"/>
    <row r="702" s="64" customFormat="1" ht="20.100000000000001" customHeight="1"/>
    <row r="703" s="64" customFormat="1" ht="20.100000000000001" customHeight="1"/>
    <row r="704" s="64" customFormat="1" ht="20.100000000000001" customHeight="1"/>
    <row r="705" s="64" customFormat="1" ht="20.100000000000001" customHeight="1"/>
    <row r="706" s="64" customFormat="1" ht="20.100000000000001" customHeight="1"/>
    <row r="707" s="64" customFormat="1" ht="20.100000000000001" customHeight="1"/>
    <row r="708" s="64" customFormat="1" ht="20.100000000000001" customHeight="1"/>
    <row r="709" s="64" customFormat="1" ht="20.100000000000001" customHeight="1"/>
    <row r="710" s="64" customFormat="1" ht="20.100000000000001" customHeight="1"/>
    <row r="711" s="64" customFormat="1" ht="20.100000000000001" customHeight="1"/>
    <row r="712" s="64" customFormat="1" ht="20.100000000000001" customHeight="1"/>
    <row r="713" s="64" customFormat="1" ht="20.100000000000001" customHeight="1"/>
    <row r="714" s="64" customFormat="1" ht="20.100000000000001" customHeight="1"/>
    <row r="715" s="64" customFormat="1" ht="20.100000000000001" customHeight="1"/>
    <row r="716" s="64" customFormat="1" ht="20.100000000000001" customHeight="1"/>
    <row r="717" s="64" customFormat="1" ht="20.100000000000001" customHeight="1"/>
    <row r="718" s="64" customFormat="1" ht="20.100000000000001" customHeight="1"/>
    <row r="719" s="64" customFormat="1" ht="20.100000000000001" customHeight="1"/>
    <row r="720" s="64" customFormat="1" ht="20.100000000000001" customHeight="1"/>
    <row r="721" s="64" customFormat="1" ht="20.100000000000001" customHeight="1"/>
    <row r="722" s="64" customFormat="1" ht="20.100000000000001" customHeight="1"/>
    <row r="723" s="64" customFormat="1" ht="20.100000000000001" customHeight="1"/>
    <row r="724" s="64" customFormat="1" ht="20.100000000000001" customHeight="1"/>
    <row r="725" s="64" customFormat="1" ht="20.100000000000001" customHeight="1"/>
    <row r="726" s="64" customFormat="1" ht="20.100000000000001" customHeight="1"/>
    <row r="727" s="64" customFormat="1" ht="20.100000000000001" customHeight="1"/>
    <row r="728" s="64" customFormat="1" ht="20.100000000000001" customHeight="1"/>
    <row r="729" s="64" customFormat="1" ht="20.100000000000001" customHeight="1"/>
    <row r="730" s="64" customFormat="1" ht="20.100000000000001" customHeight="1"/>
    <row r="731" s="64" customFormat="1" ht="20.100000000000001" customHeight="1"/>
    <row r="732" s="64" customFormat="1" ht="20.100000000000001" customHeight="1"/>
    <row r="733" s="64" customFormat="1" ht="20.100000000000001" customHeight="1"/>
    <row r="734" s="64" customFormat="1" ht="20.100000000000001" customHeight="1"/>
    <row r="735" s="64" customFormat="1" ht="20.100000000000001" customHeight="1"/>
    <row r="736" s="64" customFormat="1" ht="20.100000000000001" customHeight="1"/>
    <row r="737" s="64" customFormat="1" ht="20.100000000000001" customHeight="1"/>
    <row r="738" s="64" customFormat="1" ht="20.100000000000001" customHeight="1"/>
    <row r="739" s="64" customFormat="1" ht="20.100000000000001" customHeight="1"/>
    <row r="740" s="64" customFormat="1" ht="20.100000000000001" customHeight="1"/>
    <row r="741" ht="20.100000000000001" customHeight="1"/>
    <row r="742" ht="20.100000000000001" customHeight="1"/>
    <row r="743" ht="20.100000000000001" customHeight="1"/>
    <row r="744" ht="20.100000000000001" customHeight="1"/>
  </sheetData>
  <mergeCells count="541">
    <mergeCell ref="A89:AH89"/>
    <mergeCell ref="A88:AH88"/>
    <mergeCell ref="A127:AH127"/>
    <mergeCell ref="A126:AH126"/>
    <mergeCell ref="A253:AH253"/>
    <mergeCell ref="A309:AH309"/>
    <mergeCell ref="A370:AH370"/>
    <mergeCell ref="A371:AH371"/>
    <mergeCell ref="A372:AH372"/>
    <mergeCell ref="A357:AH357"/>
    <mergeCell ref="A358:AH358"/>
    <mergeCell ref="A359:AH359"/>
    <mergeCell ref="A360:AH360"/>
    <mergeCell ref="A361:AH361"/>
    <mergeCell ref="A369:AH369"/>
    <mergeCell ref="A345:AH345"/>
    <mergeCell ref="A346:AH346"/>
    <mergeCell ref="A347:AH347"/>
    <mergeCell ref="A348:AH348"/>
    <mergeCell ref="A349:AH349"/>
    <mergeCell ref="A350:AH350"/>
    <mergeCell ref="A351:AH351"/>
    <mergeCell ref="A352:AH352"/>
    <mergeCell ref="A353:AH353"/>
    <mergeCell ref="A10:AH10"/>
    <mergeCell ref="A374:AH374"/>
    <mergeCell ref="A375:AH375"/>
    <mergeCell ref="B154:C154"/>
    <mergeCell ref="B174:C174"/>
    <mergeCell ref="B207:C207"/>
    <mergeCell ref="B217:C217"/>
    <mergeCell ref="B243:C243"/>
    <mergeCell ref="B282:C282"/>
    <mergeCell ref="A330:AH330"/>
    <mergeCell ref="A327:AH327"/>
    <mergeCell ref="A328:B328"/>
    <mergeCell ref="D328:AH329"/>
    <mergeCell ref="B329:C329"/>
    <mergeCell ref="D337:AH338"/>
    <mergeCell ref="B338:C338"/>
    <mergeCell ref="B322:C322"/>
    <mergeCell ref="D322:AH323"/>
    <mergeCell ref="B323:C323"/>
    <mergeCell ref="A324:AH324"/>
    <mergeCell ref="B325:C325"/>
    <mergeCell ref="D325:AH326"/>
    <mergeCell ref="B326:C326"/>
    <mergeCell ref="A332:AH332"/>
    <mergeCell ref="A333:B333"/>
    <mergeCell ref="D333:AH333"/>
    <mergeCell ref="A334:AH334"/>
    <mergeCell ref="B335:C335"/>
    <mergeCell ref="D335:AH335"/>
    <mergeCell ref="A331:B331"/>
    <mergeCell ref="D331:AH331"/>
    <mergeCell ref="B315:C315"/>
    <mergeCell ref="D315:AH316"/>
    <mergeCell ref="B316:C316"/>
    <mergeCell ref="A317:AH317"/>
    <mergeCell ref="B318:C318"/>
    <mergeCell ref="D318:AH320"/>
    <mergeCell ref="B320:C320"/>
    <mergeCell ref="A321:AH321"/>
    <mergeCell ref="B319:C319"/>
    <mergeCell ref="D303:AH305"/>
    <mergeCell ref="B304:C304"/>
    <mergeCell ref="B305:C305"/>
    <mergeCell ref="A310:B310"/>
    <mergeCell ref="D310:AH310"/>
    <mergeCell ref="A311:AH311"/>
    <mergeCell ref="A314:AH314"/>
    <mergeCell ref="B312:AH313"/>
    <mergeCell ref="A289:AH289"/>
    <mergeCell ref="B295:C295"/>
    <mergeCell ref="D295:AH298"/>
    <mergeCell ref="B297:C297"/>
    <mergeCell ref="B298:C298"/>
    <mergeCell ref="A299:AH299"/>
    <mergeCell ref="B300:C300"/>
    <mergeCell ref="D300:AH301"/>
    <mergeCell ref="B301:C301"/>
    <mergeCell ref="A302:AH302"/>
    <mergeCell ref="B296:C296"/>
    <mergeCell ref="B303:C303"/>
    <mergeCell ref="A306:AH306"/>
    <mergeCell ref="B307:C307"/>
    <mergeCell ref="D307:AH308"/>
    <mergeCell ref="B308:C308"/>
    <mergeCell ref="B286:C286"/>
    <mergeCell ref="B290:C290"/>
    <mergeCell ref="D290:AH291"/>
    <mergeCell ref="B291:C291"/>
    <mergeCell ref="D293:AH293"/>
    <mergeCell ref="A294:AH294"/>
    <mergeCell ref="B281:C281"/>
    <mergeCell ref="D281:AH283"/>
    <mergeCell ref="B283:C283"/>
    <mergeCell ref="A284:AH284"/>
    <mergeCell ref="B285:C285"/>
    <mergeCell ref="D285:AH288"/>
    <mergeCell ref="B287:C287"/>
    <mergeCell ref="B288:C288"/>
    <mergeCell ref="A292:AH292"/>
    <mergeCell ref="A293:B293"/>
    <mergeCell ref="B271:C271"/>
    <mergeCell ref="D271:AH271"/>
    <mergeCell ref="B276:C276"/>
    <mergeCell ref="A272:AH272"/>
    <mergeCell ref="D276:AH279"/>
    <mergeCell ref="B278:C278"/>
    <mergeCell ref="B279:C279"/>
    <mergeCell ref="A280:AH280"/>
    <mergeCell ref="B277:C277"/>
    <mergeCell ref="B273:C273"/>
    <mergeCell ref="A275:AH275"/>
    <mergeCell ref="D273:AH274"/>
    <mergeCell ref="B274:C274"/>
    <mergeCell ref="B216:C216"/>
    <mergeCell ref="B222:C222"/>
    <mergeCell ref="D222:AH224"/>
    <mergeCell ref="B223:C223"/>
    <mergeCell ref="B224:C224"/>
    <mergeCell ref="B267:C267"/>
    <mergeCell ref="D267:AH269"/>
    <mergeCell ref="B269:C269"/>
    <mergeCell ref="A270:AH270"/>
    <mergeCell ref="A266:AH266"/>
    <mergeCell ref="B268:C268"/>
    <mergeCell ref="B237:C237"/>
    <mergeCell ref="D237:AH237"/>
    <mergeCell ref="A238:AH238"/>
    <mergeCell ref="A239:B239"/>
    <mergeCell ref="D239:AH239"/>
    <mergeCell ref="A240:AH240"/>
    <mergeCell ref="B241:C241"/>
    <mergeCell ref="D241:AH245"/>
    <mergeCell ref="B242:C242"/>
    <mergeCell ref="B244:C244"/>
    <mergeCell ref="B245:C245"/>
    <mergeCell ref="A254:AH254"/>
    <mergeCell ref="A255:B255"/>
    <mergeCell ref="A204:AH204"/>
    <mergeCell ref="A210:AH210"/>
    <mergeCell ref="A213:AH213"/>
    <mergeCell ref="A221:AH221"/>
    <mergeCell ref="B193:C193"/>
    <mergeCell ref="B200:C200"/>
    <mergeCell ref="D200:AH203"/>
    <mergeCell ref="B202:C202"/>
    <mergeCell ref="B203:C203"/>
    <mergeCell ref="B201:C201"/>
    <mergeCell ref="B205:C205"/>
    <mergeCell ref="D205:AH209"/>
    <mergeCell ref="B206:C206"/>
    <mergeCell ref="B208:C208"/>
    <mergeCell ref="B209:C209"/>
    <mergeCell ref="B211:C211"/>
    <mergeCell ref="D211:AH212"/>
    <mergeCell ref="B212:C212"/>
    <mergeCell ref="B214:C214"/>
    <mergeCell ref="D214:AH220"/>
    <mergeCell ref="B215:C215"/>
    <mergeCell ref="B219:C219"/>
    <mergeCell ref="B220:C220"/>
    <mergeCell ref="B218:C218"/>
    <mergeCell ref="B189:C189"/>
    <mergeCell ref="D189:AH190"/>
    <mergeCell ref="B190:C190"/>
    <mergeCell ref="B192:C192"/>
    <mergeCell ref="D192:AH194"/>
    <mergeCell ref="B194:C194"/>
    <mergeCell ref="A191:AH191"/>
    <mergeCell ref="A195:AH195"/>
    <mergeCell ref="A199:AH199"/>
    <mergeCell ref="B196:C196"/>
    <mergeCell ref="D196:AH198"/>
    <mergeCell ref="B197:C197"/>
    <mergeCell ref="B198:C198"/>
    <mergeCell ref="A188:AH188"/>
    <mergeCell ref="B124:C124"/>
    <mergeCell ref="D130:AH131"/>
    <mergeCell ref="B131:C131"/>
    <mergeCell ref="B139:C139"/>
    <mergeCell ref="D139:AH140"/>
    <mergeCell ref="B140:C140"/>
    <mergeCell ref="A141:AH141"/>
    <mergeCell ref="A129:AH129"/>
    <mergeCell ref="B130:C130"/>
    <mergeCell ref="A132:AH132"/>
    <mergeCell ref="B133:C133"/>
    <mergeCell ref="D133:AH134"/>
    <mergeCell ref="B134:C134"/>
    <mergeCell ref="A135:AH135"/>
    <mergeCell ref="B136:C136"/>
    <mergeCell ref="D136:AH137"/>
    <mergeCell ref="A125:AH125"/>
    <mergeCell ref="A158:AH158"/>
    <mergeCell ref="D123:AH124"/>
    <mergeCell ref="B137:C137"/>
    <mergeCell ref="A138:AH138"/>
    <mergeCell ref="B142:C142"/>
    <mergeCell ref="D142:AH143"/>
    <mergeCell ref="B116:C116"/>
    <mergeCell ref="B117:C117"/>
    <mergeCell ref="A118:AH118"/>
    <mergeCell ref="B119:C119"/>
    <mergeCell ref="D119:AH121"/>
    <mergeCell ref="B121:C121"/>
    <mergeCell ref="A122:AH122"/>
    <mergeCell ref="D95:AH97"/>
    <mergeCell ref="B97:C97"/>
    <mergeCell ref="B100:C100"/>
    <mergeCell ref="D101:AH103"/>
    <mergeCell ref="B103:C103"/>
    <mergeCell ref="A104:AH104"/>
    <mergeCell ref="D110:AH111"/>
    <mergeCell ref="A113:B113"/>
    <mergeCell ref="D113:AH113"/>
    <mergeCell ref="B105:C105"/>
    <mergeCell ref="B102:C102"/>
    <mergeCell ref="A112:AH112"/>
    <mergeCell ref="D115:AH117"/>
    <mergeCell ref="B99:C99"/>
    <mergeCell ref="B120:C120"/>
    <mergeCell ref="A1:N1"/>
    <mergeCell ref="O1:P1"/>
    <mergeCell ref="Q1:Y1"/>
    <mergeCell ref="Z1:AH1"/>
    <mergeCell ref="A2:N2"/>
    <mergeCell ref="O2:P2"/>
    <mergeCell ref="Q2:Y2"/>
    <mergeCell ref="Z2:AH2"/>
    <mergeCell ref="D53:AH54"/>
    <mergeCell ref="B54:C54"/>
    <mergeCell ref="B41:C41"/>
    <mergeCell ref="A6:H6"/>
    <mergeCell ref="I6:J6"/>
    <mergeCell ref="K6:AH6"/>
    <mergeCell ref="A7:AH7"/>
    <mergeCell ref="A8:AH9"/>
    <mergeCell ref="A3:AH3"/>
    <mergeCell ref="A4:E4"/>
    <mergeCell ref="F4:AH4"/>
    <mergeCell ref="A5:H5"/>
    <mergeCell ref="I5:J5"/>
    <mergeCell ref="K5:AH5"/>
    <mergeCell ref="A11:AH11"/>
    <mergeCell ref="A12:AH12"/>
    <mergeCell ref="A13:B13"/>
    <mergeCell ref="D13:AH13"/>
    <mergeCell ref="A14:AH14"/>
    <mergeCell ref="B15:C15"/>
    <mergeCell ref="D15:AH17"/>
    <mergeCell ref="B16:C16"/>
    <mergeCell ref="B17:C17"/>
    <mergeCell ref="A23:AH23"/>
    <mergeCell ref="B21:C21"/>
    <mergeCell ref="D21:AH22"/>
    <mergeCell ref="B22:C22"/>
    <mergeCell ref="A26:AH26"/>
    <mergeCell ref="A27:B27"/>
    <mergeCell ref="D27:AH27"/>
    <mergeCell ref="A18:AH18"/>
    <mergeCell ref="B19:C19"/>
    <mergeCell ref="D19:AH19"/>
    <mergeCell ref="A20:AH20"/>
    <mergeCell ref="A34:AH34"/>
    <mergeCell ref="B35:C35"/>
    <mergeCell ref="B36:C36"/>
    <mergeCell ref="B40:C40"/>
    <mergeCell ref="A28:AH28"/>
    <mergeCell ref="B29:C29"/>
    <mergeCell ref="D29:AH30"/>
    <mergeCell ref="B30:C30"/>
    <mergeCell ref="A31:AH31"/>
    <mergeCell ref="B32:C32"/>
    <mergeCell ref="A47:B47"/>
    <mergeCell ref="D47:AH47"/>
    <mergeCell ref="B39:C39"/>
    <mergeCell ref="D38:AH41"/>
    <mergeCell ref="A37:AH37"/>
    <mergeCell ref="A46:AH46"/>
    <mergeCell ref="A45:AH45"/>
    <mergeCell ref="A48:AH48"/>
    <mergeCell ref="B49:AH49"/>
    <mergeCell ref="A50:AH50"/>
    <mergeCell ref="B51:C51"/>
    <mergeCell ref="D51:AH51"/>
    <mergeCell ref="A42:AH42"/>
    <mergeCell ref="B43:C43"/>
    <mergeCell ref="D43:AH44"/>
    <mergeCell ref="B44:C44"/>
    <mergeCell ref="A58:AH58"/>
    <mergeCell ref="B59:C59"/>
    <mergeCell ref="D59:AH59"/>
    <mergeCell ref="A60:AH60"/>
    <mergeCell ref="B61:C61"/>
    <mergeCell ref="D61:AH61"/>
    <mergeCell ref="A52:AH52"/>
    <mergeCell ref="B53:C53"/>
    <mergeCell ref="A55:AH55"/>
    <mergeCell ref="B56:C56"/>
    <mergeCell ref="D56:AH57"/>
    <mergeCell ref="B57:C57"/>
    <mergeCell ref="A62:AH62"/>
    <mergeCell ref="B63:C63"/>
    <mergeCell ref="D63:AH63"/>
    <mergeCell ref="D69:AH69"/>
    <mergeCell ref="A64:AH64"/>
    <mergeCell ref="B77:C77"/>
    <mergeCell ref="A65:B65"/>
    <mergeCell ref="D65:AH65"/>
    <mergeCell ref="A66:AH66"/>
    <mergeCell ref="B75:C75"/>
    <mergeCell ref="D75:AH75"/>
    <mergeCell ref="D78:AH79"/>
    <mergeCell ref="D76:AH77"/>
    <mergeCell ref="D80:AH82"/>
    <mergeCell ref="B79:C79"/>
    <mergeCell ref="B81:C81"/>
    <mergeCell ref="B82:C82"/>
    <mergeCell ref="A74:AH74"/>
    <mergeCell ref="B67:C67"/>
    <mergeCell ref="D67:AH67"/>
    <mergeCell ref="D68:AH68"/>
    <mergeCell ref="A70:AH70"/>
    <mergeCell ref="B71:C71"/>
    <mergeCell ref="D71:AH73"/>
    <mergeCell ref="B72:C72"/>
    <mergeCell ref="B73:C73"/>
    <mergeCell ref="A83:AH83"/>
    <mergeCell ref="B84:C84"/>
    <mergeCell ref="B86:C86"/>
    <mergeCell ref="A128:B128"/>
    <mergeCell ref="D128:AH128"/>
    <mergeCell ref="D84:AH87"/>
    <mergeCell ref="B85:C85"/>
    <mergeCell ref="B87:C87"/>
    <mergeCell ref="B90:C90"/>
    <mergeCell ref="D90:AH90"/>
    <mergeCell ref="D91:AH92"/>
    <mergeCell ref="B92:C92"/>
    <mergeCell ref="B94:C94"/>
    <mergeCell ref="D98:AH100"/>
    <mergeCell ref="D93:AH94"/>
    <mergeCell ref="D105:AH105"/>
    <mergeCell ref="D106:AH109"/>
    <mergeCell ref="B109:C109"/>
    <mergeCell ref="B107:C107"/>
    <mergeCell ref="B108:C108"/>
    <mergeCell ref="A114:AH114"/>
    <mergeCell ref="B115:C115"/>
    <mergeCell ref="B123:C123"/>
    <mergeCell ref="B111:C111"/>
    <mergeCell ref="B143:C143"/>
    <mergeCell ref="A149:AH149"/>
    <mergeCell ref="A144:AH144"/>
    <mergeCell ref="B145:C145"/>
    <mergeCell ref="D145:AH146"/>
    <mergeCell ref="B146:C146"/>
    <mergeCell ref="A147:AH147"/>
    <mergeCell ref="A148:B148"/>
    <mergeCell ref="D148:AH148"/>
    <mergeCell ref="B169:C169"/>
    <mergeCell ref="D169:AH171"/>
    <mergeCell ref="B170:C170"/>
    <mergeCell ref="B171:C171"/>
    <mergeCell ref="A172:AH172"/>
    <mergeCell ref="B159:C159"/>
    <mergeCell ref="D159:AH162"/>
    <mergeCell ref="B160:C160"/>
    <mergeCell ref="B161:C161"/>
    <mergeCell ref="B162:C162"/>
    <mergeCell ref="A163:AH163"/>
    <mergeCell ref="B164:C164"/>
    <mergeCell ref="D164:AH167"/>
    <mergeCell ref="B165:C165"/>
    <mergeCell ref="B166:C166"/>
    <mergeCell ref="B167:C167"/>
    <mergeCell ref="A168:AH168"/>
    <mergeCell ref="B184:C184"/>
    <mergeCell ref="B183:C183"/>
    <mergeCell ref="A185:AH185"/>
    <mergeCell ref="B186:C186"/>
    <mergeCell ref="D186:AH187"/>
    <mergeCell ref="B187:C187"/>
    <mergeCell ref="B173:C173"/>
    <mergeCell ref="D173:AH176"/>
    <mergeCell ref="B175:C175"/>
    <mergeCell ref="B176:C176"/>
    <mergeCell ref="A177:AH177"/>
    <mergeCell ref="B178:C178"/>
    <mergeCell ref="D178:AH180"/>
    <mergeCell ref="B179:C179"/>
    <mergeCell ref="B180:C180"/>
    <mergeCell ref="D255:AH255"/>
    <mergeCell ref="A256:AH256"/>
    <mergeCell ref="B246:C246"/>
    <mergeCell ref="D246:AH248"/>
    <mergeCell ref="B247:C247"/>
    <mergeCell ref="B248:C248"/>
    <mergeCell ref="A249:AH249"/>
    <mergeCell ref="B250:C250"/>
    <mergeCell ref="D250:AH252"/>
    <mergeCell ref="B251:C251"/>
    <mergeCell ref="B252:C252"/>
    <mergeCell ref="B257:C257"/>
    <mergeCell ref="D257:AH258"/>
    <mergeCell ref="B258:C258"/>
    <mergeCell ref="A259:AH259"/>
    <mergeCell ref="B263:C263"/>
    <mergeCell ref="D263:AH265"/>
    <mergeCell ref="B264:C264"/>
    <mergeCell ref="B265:C265"/>
    <mergeCell ref="B260:C260"/>
    <mergeCell ref="D260:AH261"/>
    <mergeCell ref="B261:C261"/>
    <mergeCell ref="A262:AH262"/>
    <mergeCell ref="A336:AH336"/>
    <mergeCell ref="B337:C337"/>
    <mergeCell ref="A373:AH373"/>
    <mergeCell ref="D339:AH339"/>
    <mergeCell ref="D340:AH340"/>
    <mergeCell ref="D341:AH341"/>
    <mergeCell ref="D342:AH342"/>
    <mergeCell ref="D343:AH343"/>
    <mergeCell ref="D344:AH344"/>
    <mergeCell ref="A354:AH354"/>
    <mergeCell ref="A355:AH355"/>
    <mergeCell ref="A356:AH356"/>
    <mergeCell ref="A362:AH362"/>
    <mergeCell ref="A363:AH363"/>
    <mergeCell ref="A364:AH364"/>
    <mergeCell ref="A365:AH365"/>
    <mergeCell ref="A366:AH366"/>
    <mergeCell ref="A367:AH367"/>
    <mergeCell ref="A368:AH368"/>
    <mergeCell ref="A376:B376"/>
    <mergeCell ref="D376:AH376"/>
    <mergeCell ref="A377:AH377"/>
    <mergeCell ref="A378:F384"/>
    <mergeCell ref="G378:Q378"/>
    <mergeCell ref="R378:AE378"/>
    <mergeCell ref="G379:Q379"/>
    <mergeCell ref="R379:AE379"/>
    <mergeCell ref="G380:Q380"/>
    <mergeCell ref="R380:AE380"/>
    <mergeCell ref="G381:Q384"/>
    <mergeCell ref="R381:AE384"/>
    <mergeCell ref="AF378:AH378"/>
    <mergeCell ref="AF379:AH379"/>
    <mergeCell ref="AF380:AH380"/>
    <mergeCell ref="AF381:AH381"/>
    <mergeCell ref="AF383:AH383"/>
    <mergeCell ref="AF384:AH384"/>
    <mergeCell ref="A385:AH385"/>
    <mergeCell ref="A386:F396"/>
    <mergeCell ref="G386:Q386"/>
    <mergeCell ref="R386:AE386"/>
    <mergeCell ref="G387:Q387"/>
    <mergeCell ref="R387:AE387"/>
    <mergeCell ref="G388:Q388"/>
    <mergeCell ref="R388:AE388"/>
    <mergeCell ref="G399:Q399"/>
    <mergeCell ref="R399:AE399"/>
    <mergeCell ref="AF386:AH386"/>
    <mergeCell ref="AF387:AH387"/>
    <mergeCell ref="AF388:AH388"/>
    <mergeCell ref="AF389:AH389"/>
    <mergeCell ref="AF390:AH390"/>
    <mergeCell ref="AF391:AH391"/>
    <mergeCell ref="AF392:AH392"/>
    <mergeCell ref="AF394:AH394"/>
    <mergeCell ref="AF395:AH395"/>
    <mergeCell ref="AF396:AH396"/>
    <mergeCell ref="AF398:AH398"/>
    <mergeCell ref="AF399:AH399"/>
    <mergeCell ref="G400:Q400"/>
    <mergeCell ref="R400:AE400"/>
    <mergeCell ref="G401:AE401"/>
    <mergeCell ref="G402:Q405"/>
    <mergeCell ref="R402:AE405"/>
    <mergeCell ref="G389:Q389"/>
    <mergeCell ref="R389:AE389"/>
    <mergeCell ref="G390:AE390"/>
    <mergeCell ref="G391:Q396"/>
    <mergeCell ref="R391:AE396"/>
    <mergeCell ref="A397:AH397"/>
    <mergeCell ref="AF400:AH400"/>
    <mergeCell ref="AF401:AH401"/>
    <mergeCell ref="AF402:AH402"/>
    <mergeCell ref="AF404:AH404"/>
    <mergeCell ref="AF405:AH405"/>
    <mergeCell ref="AD409:AF409"/>
    <mergeCell ref="A410:AH410"/>
    <mergeCell ref="B24:C24"/>
    <mergeCell ref="D24:AH25"/>
    <mergeCell ref="B25:C25"/>
    <mergeCell ref="D32:AH33"/>
    <mergeCell ref="B33:C33"/>
    <mergeCell ref="D35:AH36"/>
    <mergeCell ref="B38:C38"/>
    <mergeCell ref="A409:L409"/>
    <mergeCell ref="M409:N409"/>
    <mergeCell ref="O409:R409"/>
    <mergeCell ref="U409:V409"/>
    <mergeCell ref="W409:Y409"/>
    <mergeCell ref="AB409:AC409"/>
    <mergeCell ref="A406:AH406"/>
    <mergeCell ref="A407:AH407"/>
    <mergeCell ref="A408:AH408"/>
    <mergeCell ref="A398:F405"/>
    <mergeCell ref="G398:Q398"/>
    <mergeCell ref="R398:AE398"/>
    <mergeCell ref="B150:C150"/>
    <mergeCell ref="D150:AH157"/>
    <mergeCell ref="B156:C156"/>
    <mergeCell ref="B157:C157"/>
    <mergeCell ref="B151:C151"/>
    <mergeCell ref="B152:C152"/>
    <mergeCell ref="B153:C153"/>
    <mergeCell ref="B155:C155"/>
    <mergeCell ref="A236:AH236"/>
    <mergeCell ref="A232:AH232"/>
    <mergeCell ref="B233:C233"/>
    <mergeCell ref="D233:AH233"/>
    <mergeCell ref="A234:AH234"/>
    <mergeCell ref="B235:C235"/>
    <mergeCell ref="D235:AH235"/>
    <mergeCell ref="A226:B226"/>
    <mergeCell ref="D226:AH226"/>
    <mergeCell ref="A227:AH227"/>
    <mergeCell ref="B228:AH228"/>
    <mergeCell ref="A229:AH229"/>
    <mergeCell ref="B230:C230"/>
    <mergeCell ref="D230:AH231"/>
    <mergeCell ref="B231:C231"/>
    <mergeCell ref="A225:AH225"/>
    <mergeCell ref="A181:AH181"/>
    <mergeCell ref="B182:C182"/>
    <mergeCell ref="D182:AH184"/>
  </mergeCells>
  <phoneticPr fontId="6" type="noConversion"/>
  <printOptions horizontalCentered="1"/>
  <pageMargins left="0.47244094488188981" right="0.47244094488188981" top="0.47244094488188981" bottom="0.47244094488188981" header="0.31496062992125984" footer="0.31496062992125984"/>
  <pageSetup paperSize="9" orientation="portrait" r:id="rId1"/>
  <headerFooter>
    <oddFooter>&amp;C&amp;"Arial Narrow,標準"&amp;P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具名範圍</vt:lpstr>
      </vt:variant>
      <vt:variant>
        <vt:i4>15</vt:i4>
      </vt:variant>
    </vt:vector>
  </HeadingPairs>
  <TitlesOfParts>
    <vt:vector size="34" baseType="lpstr">
      <vt:lpstr>基本資料</vt:lpstr>
      <vt:lpstr>天地壁表面材暨防水粉刷</vt:lpstr>
      <vt:lpstr>鋼鋁門窗五金木作系統櫃</vt:lpstr>
      <vt:lpstr>廚具衛生設備燈具</vt:lpstr>
      <vt:lpstr>代購項目</vt:lpstr>
      <vt:lpstr>設計合約書封面 </vt:lpstr>
      <vt:lpstr>設計合約</vt:lpstr>
      <vt:lpstr>工程合約書封面</vt:lpstr>
      <vt:lpstr>工程合約</vt:lpstr>
      <vt:lpstr>附錄一</vt:lpstr>
      <vt:lpstr>附錄二</vt:lpstr>
      <vt:lpstr>附錄三</vt:lpstr>
      <vt:lpstr>附錄四</vt:lpstr>
      <vt:lpstr>附錄五</vt:lpstr>
      <vt:lpstr>附錄六</vt:lpstr>
      <vt:lpstr>驗收維修清單</vt:lpstr>
      <vt:lpstr>A3圖封面</vt:lpstr>
      <vt:lpstr>完工後維修帳</vt:lpstr>
      <vt:lpstr>下拉式選單設定_勿更動勿編輯</vt:lpstr>
      <vt:lpstr>led燈條及電源</vt:lpstr>
      <vt:lpstr>LED燈條規格型號清單</vt:lpstr>
      <vt:lpstr>A3圖封面!Print_Area</vt:lpstr>
      <vt:lpstr>A3圖封面!Print_Titles</vt:lpstr>
      <vt:lpstr>工程合約!Print_Titles</vt:lpstr>
      <vt:lpstr>完工後維修帳!Print_Titles</vt:lpstr>
      <vt:lpstr>附錄一!Print_Titles</vt:lpstr>
      <vt:lpstr>附錄二!Print_Titles</vt:lpstr>
      <vt:lpstr>附錄三!Print_Titles</vt:lpstr>
      <vt:lpstr>附錄五!Print_Titles</vt:lpstr>
      <vt:lpstr>附錄六!Print_Titles</vt:lpstr>
      <vt:lpstr>附錄四!Print_Titles</vt:lpstr>
      <vt:lpstr>設計合約!Print_Titles</vt:lpstr>
      <vt:lpstr>驗收維修清單!Print_Titles</vt:lpstr>
      <vt:lpstr>下拉式選單設定_勿更動勿編輯!抗菌扶手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ZirconRayWork</dc:creator>
  <cp:lastModifiedBy>m m</cp:lastModifiedBy>
  <cp:lastPrinted>2022-03-11T13:51:16Z</cp:lastPrinted>
  <dcterms:created xsi:type="dcterms:W3CDTF">2014-04-21T08:31:17Z</dcterms:created>
  <dcterms:modified xsi:type="dcterms:W3CDTF">2024-06-30T20:25:35Z</dcterms:modified>
</cp:coreProperties>
</file>